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IN4\Desktop\МОИ ДОКУМЕНТЫ (Рабочие)\БУХГАЛТЕРИЯ\Алия Иманкулова\КАСЕ\Касе 2025 год\"/>
    </mc:Choice>
  </mc:AlternateContent>
  <xr:revisionPtr revIDLastSave="0" documentId="13_ncr:1_{8AFF4D39-D7CC-45A2-ACB2-6CD3001FD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иУ" sheetId="6" r:id="rId1"/>
    <sheet name="Баланс" sheetId="1" r:id="rId2"/>
    <sheet name="ОИК" sheetId="7" r:id="rId3"/>
    <sheet name="ОДДС с изм" sheetId="8" r:id="rId4"/>
    <sheet name="КЖ" sheetId="2" state="hidden" r:id="rId5"/>
    <sheet name="ЖР" sheetId="3" state="hidden" r:id="rId6"/>
    <sheet name="КЕ" sheetId="5" state="hidden" r:id="rId7"/>
    <sheet name="Support" sheetId="4" state="hidden" r:id="rId8"/>
  </sheets>
  <definedNames>
    <definedName name="_xlnm.Print_Area" localSheetId="3">'ОДДС с изм'!$A$1:$D$60</definedName>
    <definedName name="_xlnm.Print_Area" localSheetId="2">ОИК!$A$1:$E$32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8" l="1"/>
  <c r="C31" i="8"/>
  <c r="C19" i="8"/>
  <c r="C13" i="8"/>
  <c r="D9" i="8"/>
  <c r="C9" i="8"/>
  <c r="E16" i="7"/>
  <c r="E21" i="7" s="1"/>
  <c r="E13" i="7"/>
  <c r="E12" i="7"/>
  <c r="E20" i="7"/>
  <c r="C46" i="1"/>
  <c r="D57" i="1"/>
  <c r="C57" i="1"/>
  <c r="C58" i="1" s="1"/>
  <c r="D58" i="1"/>
  <c r="D61" i="1"/>
  <c r="C61" i="1"/>
  <c r="C20" i="1"/>
  <c r="C13" i="1"/>
  <c r="D14" i="1"/>
  <c r="C14" i="1"/>
  <c r="D15" i="1"/>
  <c r="C15" i="1"/>
  <c r="D9" i="1"/>
  <c r="C9" i="1"/>
  <c r="S7" i="6"/>
  <c r="R7" i="6"/>
  <c r="R8" i="6" s="1"/>
  <c r="O15" i="6"/>
  <c r="N21" i="6"/>
  <c r="N18" i="6"/>
  <c r="N16" i="6"/>
  <c r="N15" i="6"/>
  <c r="D17" i="8"/>
  <c r="D11" i="8"/>
  <c r="D39" i="8"/>
  <c r="C47" i="8" l="1"/>
  <c r="C51" i="8"/>
  <c r="C17" i="8"/>
  <c r="C11" i="8"/>
  <c r="D34" i="8"/>
  <c r="D44" i="8" s="1"/>
  <c r="C34" i="8"/>
  <c r="C39" i="8"/>
  <c r="D27" i="8"/>
  <c r="C27" i="8"/>
  <c r="D22" i="8"/>
  <c r="C22" i="8"/>
  <c r="D13" i="8"/>
  <c r="D31" i="8" l="1"/>
  <c r="D19" i="8"/>
  <c r="D46" i="8" l="1"/>
  <c r="D49" i="8" s="1"/>
  <c r="C46" i="8"/>
  <c r="C49" i="8" s="1"/>
  <c r="C52" i="8" s="1"/>
  <c r="A3" i="8" l="1"/>
  <c r="AY27" i="1" l="1"/>
  <c r="U49" i="1"/>
  <c r="BA55" i="1"/>
  <c r="AZ28" i="1"/>
  <c r="AZ31" i="1" s="1"/>
  <c r="AZ32" i="1" s="1"/>
  <c r="AZ54" i="1"/>
  <c r="AZ56" i="1" s="1"/>
  <c r="AZ46" i="1"/>
  <c r="AZ38" i="1"/>
  <c r="AZ20" i="1"/>
  <c r="Z28" i="1"/>
  <c r="Z31" i="1" s="1"/>
  <c r="AY56" i="1"/>
  <c r="AY46" i="1"/>
  <c r="AY38" i="1"/>
  <c r="AY32" i="1"/>
  <c r="AY20" i="1"/>
  <c r="Y54" i="1"/>
  <c r="Y56" i="1" s="1"/>
  <c r="Y20" i="1"/>
  <c r="X20" i="1"/>
  <c r="Y32" i="1"/>
  <c r="X32" i="1"/>
  <c r="Y46" i="1"/>
  <c r="Y38" i="1"/>
  <c r="X46" i="1"/>
  <c r="AW56" i="1"/>
  <c r="AX56" i="1"/>
  <c r="AW46" i="1"/>
  <c r="AX46" i="1"/>
  <c r="AW38" i="1"/>
  <c r="AX38" i="1"/>
  <c r="AW32" i="1"/>
  <c r="AX32" i="1"/>
  <c r="AW12" i="1"/>
  <c r="AW20" i="1" s="1"/>
  <c r="AX12" i="1"/>
  <c r="AX20" i="1" s="1"/>
  <c r="W56" i="1"/>
  <c r="W46" i="1"/>
  <c r="W38" i="1"/>
  <c r="W32" i="1"/>
  <c r="W12" i="1"/>
  <c r="W20" i="1" s="1"/>
  <c r="V12" i="1"/>
  <c r="V20" i="1" s="1"/>
  <c r="V56" i="1"/>
  <c r="V46" i="1"/>
  <c r="V38" i="1"/>
  <c r="V32" i="1"/>
  <c r="AT42" i="1"/>
  <c r="AT46" i="1" s="1"/>
  <c r="AV49" i="1"/>
  <c r="AV56" i="1" s="1"/>
  <c r="AV46" i="1"/>
  <c r="AV38" i="1"/>
  <c r="AV32" i="1"/>
  <c r="AV20" i="1"/>
  <c r="U56" i="1"/>
  <c r="U46" i="1"/>
  <c r="U38" i="1"/>
  <c r="U32" i="1"/>
  <c r="U20" i="1"/>
  <c r="T42" i="1"/>
  <c r="AK56" i="1"/>
  <c r="AK46" i="1"/>
  <c r="AK38" i="1"/>
  <c r="AK27" i="1"/>
  <c r="AK32" i="1" s="1"/>
  <c r="AK20" i="1"/>
  <c r="BC54" i="1" l="1"/>
  <c r="AZ57" i="1"/>
  <c r="AY33" i="1"/>
  <c r="AK33" i="1"/>
  <c r="AZ33" i="1"/>
  <c r="AK57" i="1"/>
  <c r="AK58" i="1" s="1"/>
  <c r="AV33" i="1"/>
  <c r="AZ58" i="1"/>
  <c r="AX33" i="1"/>
  <c r="AY57" i="1"/>
  <c r="AY58" i="1" s="1"/>
  <c r="X33" i="1"/>
  <c r="W57" i="1"/>
  <c r="W58" i="1" s="1"/>
  <c r="Y57" i="1"/>
  <c r="Y58" i="1" s="1"/>
  <c r="Y33" i="1"/>
  <c r="AW33" i="1"/>
  <c r="AX57" i="1"/>
  <c r="AX58" i="1" s="1"/>
  <c r="AW57" i="1"/>
  <c r="AW58" i="1" s="1"/>
  <c r="W33" i="1"/>
  <c r="V33" i="1"/>
  <c r="V57" i="1"/>
  <c r="U33" i="1"/>
  <c r="AV57" i="1"/>
  <c r="AV58" i="1" s="1"/>
  <c r="U57" i="1"/>
  <c r="U58" i="1" s="1"/>
  <c r="BB23" i="1"/>
  <c r="BB32" i="1" s="1"/>
  <c r="BA23" i="1"/>
  <c r="BA49" i="1" s="1"/>
  <c r="BA56" i="1" s="1"/>
  <c r="AS55" i="1"/>
  <c r="AS53" i="1"/>
  <c r="BC53" i="1" s="1"/>
  <c r="D53" i="1" s="1"/>
  <c r="AJ9" i="1"/>
  <c r="BC11" i="1"/>
  <c r="D11" i="1" s="1"/>
  <c r="BC12" i="1"/>
  <c r="D12" i="1" s="1"/>
  <c r="BC13" i="1"/>
  <c r="D13" i="1" s="1"/>
  <c r="BC14" i="1"/>
  <c r="BC15" i="1"/>
  <c r="AJ16" i="1"/>
  <c r="AJ18" i="1"/>
  <c r="BC18" i="1" s="1"/>
  <c r="D18" i="1" s="1"/>
  <c r="AH19" i="1"/>
  <c r="AH20" i="1" s="1"/>
  <c r="AN19" i="1"/>
  <c r="AN9" i="1" s="1"/>
  <c r="AN20" i="1" s="1"/>
  <c r="AG20" i="1"/>
  <c r="AI20" i="1"/>
  <c r="AO20" i="1"/>
  <c r="AP20" i="1"/>
  <c r="AR20" i="1"/>
  <c r="AS20" i="1"/>
  <c r="AT20" i="1"/>
  <c r="AU20" i="1"/>
  <c r="BA20" i="1"/>
  <c r="BB20" i="1"/>
  <c r="BC22" i="1"/>
  <c r="D22" i="1" s="1"/>
  <c r="AG23" i="1"/>
  <c r="AI23" i="1"/>
  <c r="AI32" i="1" s="1"/>
  <c r="AP24" i="1"/>
  <c r="AP31" i="1" s="1"/>
  <c r="AP32" i="1" s="1"/>
  <c r="AO25" i="1"/>
  <c r="AO23" i="1" s="1"/>
  <c r="AO32" i="1" s="1"/>
  <c r="BC26" i="1"/>
  <c r="D26" i="1" s="1"/>
  <c r="BC27" i="1"/>
  <c r="D27" i="1" s="1"/>
  <c r="BC28" i="1"/>
  <c r="D28" i="1" s="1"/>
  <c r="BC29" i="1"/>
  <c r="D29" i="1" s="1"/>
  <c r="AM30" i="1"/>
  <c r="AM17" i="1" s="1"/>
  <c r="AG31" i="1"/>
  <c r="AQ31" i="1"/>
  <c r="AQ10" i="1" s="1"/>
  <c r="AQ20" i="1" s="1"/>
  <c r="AH32" i="1"/>
  <c r="AJ32" i="1"/>
  <c r="AL32" i="1"/>
  <c r="AN32" i="1"/>
  <c r="AR32" i="1"/>
  <c r="AS32" i="1"/>
  <c r="AT32" i="1"/>
  <c r="AU32" i="1"/>
  <c r="AJ36" i="1"/>
  <c r="BC36" i="1" s="1"/>
  <c r="AJ37" i="1"/>
  <c r="BC37" i="1" s="1"/>
  <c r="D37" i="1" s="1"/>
  <c r="AG38" i="1"/>
  <c r="AH38" i="1"/>
  <c r="AI38" i="1"/>
  <c r="AL38" i="1"/>
  <c r="AM38" i="1"/>
  <c r="AN38" i="1"/>
  <c r="AO38" i="1"/>
  <c r="AP38" i="1"/>
  <c r="AQ38" i="1"/>
  <c r="AR38" i="1"/>
  <c r="AS38" i="1"/>
  <c r="AT38" i="1"/>
  <c r="AU38" i="1"/>
  <c r="BA38" i="1"/>
  <c r="BB38" i="1"/>
  <c r="BC41" i="1"/>
  <c r="D41" i="1" s="1"/>
  <c r="BC42" i="1"/>
  <c r="D42" i="1" s="1"/>
  <c r="AI43" i="1"/>
  <c r="AR43" i="1" s="1"/>
  <c r="AR46" i="1" s="1"/>
  <c r="BC44" i="1"/>
  <c r="D44" i="1" s="1"/>
  <c r="AJ45" i="1"/>
  <c r="AJ46" i="1" s="1"/>
  <c r="AG46" i="1"/>
  <c r="AH46" i="1"/>
  <c r="AL46" i="1"/>
  <c r="AM46" i="1"/>
  <c r="AN46" i="1"/>
  <c r="AO46" i="1"/>
  <c r="AP46" i="1"/>
  <c r="AQ46" i="1"/>
  <c r="AS46" i="1"/>
  <c r="AU46" i="1"/>
  <c r="BA46" i="1"/>
  <c r="BB46" i="1"/>
  <c r="AG49" i="1"/>
  <c r="AG56" i="1" s="1"/>
  <c r="AI49" i="1"/>
  <c r="AI56" i="1" s="1"/>
  <c r="BC50" i="1"/>
  <c r="D50" i="1" s="1"/>
  <c r="BC51" i="1"/>
  <c r="D51" i="1" s="1"/>
  <c r="BC52" i="1"/>
  <c r="D52" i="1" s="1"/>
  <c r="D54" i="1"/>
  <c r="AH55" i="1"/>
  <c r="AH56" i="1" s="1"/>
  <c r="AJ56" i="1"/>
  <c r="AL56" i="1"/>
  <c r="AM56" i="1"/>
  <c r="AN56" i="1"/>
  <c r="AO56" i="1"/>
  <c r="AP56" i="1"/>
  <c r="AQ56" i="1"/>
  <c r="AT56" i="1"/>
  <c r="AT57" i="1" s="1"/>
  <c r="AU56" i="1"/>
  <c r="BC59" i="1"/>
  <c r="L30" i="1"/>
  <c r="K12" i="1"/>
  <c r="AY63" i="1" l="1"/>
  <c r="AV63" i="1"/>
  <c r="AX61" i="1"/>
  <c r="AY61" i="1"/>
  <c r="AK63" i="1"/>
  <c r="BC45" i="1"/>
  <c r="D45" i="1" s="1"/>
  <c r="AZ63" i="1"/>
  <c r="AZ61" i="1"/>
  <c r="AK61" i="1"/>
  <c r="AV61" i="1"/>
  <c r="AW63" i="1"/>
  <c r="AX63" i="1"/>
  <c r="Y61" i="1"/>
  <c r="U63" i="1"/>
  <c r="W61" i="1"/>
  <c r="W63" i="1"/>
  <c r="BA32" i="1"/>
  <c r="BA33" i="1" s="1"/>
  <c r="Y63" i="1"/>
  <c r="BC55" i="1"/>
  <c r="D55" i="1" s="1"/>
  <c r="AW61" i="1"/>
  <c r="U61" i="1"/>
  <c r="V61" i="1"/>
  <c r="AN57" i="1"/>
  <c r="AN58" i="1" s="1"/>
  <c r="AM57" i="1"/>
  <c r="AM58" i="1" s="1"/>
  <c r="AT33" i="1"/>
  <c r="AT61" i="1" s="1"/>
  <c r="AS33" i="1"/>
  <c r="AG57" i="1"/>
  <c r="AG58" i="1" s="1"/>
  <c r="AL57" i="1"/>
  <c r="AL58" i="1" s="1"/>
  <c r="AR33" i="1"/>
  <c r="AU57" i="1"/>
  <c r="AU58" i="1" s="1"/>
  <c r="V58" i="1"/>
  <c r="V63" i="1" s="1"/>
  <c r="BC25" i="1"/>
  <c r="D25" i="1" s="1"/>
  <c r="BC19" i="1"/>
  <c r="D19" i="1" s="1"/>
  <c r="BA57" i="1"/>
  <c r="BA58" i="1" s="1"/>
  <c r="AJ57" i="1"/>
  <c r="AP57" i="1"/>
  <c r="AP58" i="1" s="1"/>
  <c r="AO57" i="1"/>
  <c r="AO58" i="1" s="1"/>
  <c r="AT58" i="1"/>
  <c r="BC9" i="1"/>
  <c r="AI46" i="1"/>
  <c r="AI57" i="1" s="1"/>
  <c r="AI58" i="1" s="1"/>
  <c r="AH57" i="1"/>
  <c r="AH58" i="1" s="1"/>
  <c r="AI33" i="1"/>
  <c r="AQ57" i="1"/>
  <c r="AQ58" i="1" s="1"/>
  <c r="AU33" i="1"/>
  <c r="AO33" i="1"/>
  <c r="AJ20" i="1"/>
  <c r="AJ33" i="1" s="1"/>
  <c r="AL20" i="1"/>
  <c r="AL33" i="1" s="1"/>
  <c r="BB33" i="1"/>
  <c r="BC31" i="1"/>
  <c r="D31" i="1" s="1"/>
  <c r="BB49" i="1"/>
  <c r="AJ38" i="1"/>
  <c r="AP33" i="1"/>
  <c r="AR48" i="1"/>
  <c r="AM32" i="1"/>
  <c r="AN33" i="1"/>
  <c r="AH33" i="1"/>
  <c r="BC23" i="1"/>
  <c r="D23" i="1" s="1"/>
  <c r="AS56" i="1"/>
  <c r="AS57" i="1" s="1"/>
  <c r="BC43" i="1"/>
  <c r="D43" i="1" s="1"/>
  <c r="BC38" i="1"/>
  <c r="D36" i="1"/>
  <c r="BC17" i="1"/>
  <c r="D17" i="1" s="1"/>
  <c r="AM20" i="1"/>
  <c r="BC10" i="1"/>
  <c r="D10" i="1" s="1"/>
  <c r="BC30" i="1"/>
  <c r="D30" i="1" s="1"/>
  <c r="AQ32" i="1"/>
  <c r="AQ33" i="1" s="1"/>
  <c r="BC24" i="1"/>
  <c r="D24" i="1" s="1"/>
  <c r="BC16" i="1"/>
  <c r="D16" i="1" s="1"/>
  <c r="AG32" i="1"/>
  <c r="AG33" i="1" s="1"/>
  <c r="AT63" i="1" l="1"/>
  <c r="BA61" i="1"/>
  <c r="AO61" i="1"/>
  <c r="AS61" i="1"/>
  <c r="AN61" i="1"/>
  <c r="AU63" i="1"/>
  <c r="AJ58" i="1"/>
  <c r="AJ63" i="1" s="1"/>
  <c r="AN63" i="1"/>
  <c r="AU61" i="1"/>
  <c r="BA63" i="1"/>
  <c r="AI61" i="1"/>
  <c r="AP61" i="1"/>
  <c r="BC46" i="1"/>
  <c r="AI63" i="1"/>
  <c r="AM33" i="1"/>
  <c r="AM63" i="1" s="1"/>
  <c r="AS58" i="1"/>
  <c r="AS63" i="1" s="1"/>
  <c r="AH63" i="1"/>
  <c r="AH61" i="1"/>
  <c r="BC49" i="1"/>
  <c r="D49" i="1" s="1"/>
  <c r="BB56" i="1"/>
  <c r="BB57" i="1" s="1"/>
  <c r="BC48" i="1"/>
  <c r="AR56" i="1"/>
  <c r="AR57" i="1" s="1"/>
  <c r="AR61" i="1" s="1"/>
  <c r="AJ61" i="1"/>
  <c r="AP63" i="1"/>
  <c r="AL61" i="1"/>
  <c r="AL63" i="1"/>
  <c r="AO63" i="1"/>
  <c r="AQ61" i="1"/>
  <c r="AQ63" i="1"/>
  <c r="BC32" i="1"/>
  <c r="BC20" i="1"/>
  <c r="AG61" i="1"/>
  <c r="AG63" i="1"/>
  <c r="AM61" i="1" l="1"/>
  <c r="BB58" i="1"/>
  <c r="BB63" i="1" s="1"/>
  <c r="BB61" i="1"/>
  <c r="AR58" i="1"/>
  <c r="AR63" i="1" s="1"/>
  <c r="BC56" i="1"/>
  <c r="BC57" i="1" s="1"/>
  <c r="BC58" i="1" s="1"/>
  <c r="D48" i="1"/>
  <c r="BC33" i="1"/>
  <c r="BC61" i="1" l="1"/>
  <c r="BC63" i="1"/>
  <c r="H49" i="1" l="1"/>
  <c r="H25" i="1"/>
  <c r="H31" i="1"/>
  <c r="E19" i="7" l="1"/>
  <c r="E18" i="7"/>
  <c r="E15" i="7"/>
  <c r="E14" i="7"/>
  <c r="D12" i="7"/>
  <c r="C12" i="7"/>
  <c r="C16" i="7" s="1"/>
  <c r="C20" i="7" s="1"/>
  <c r="AA23" i="1"/>
  <c r="AA49" i="1" s="1"/>
  <c r="AB23" i="1"/>
  <c r="S53" i="1"/>
  <c r="S55" i="1"/>
  <c r="J60" i="3"/>
  <c r="K61" i="5"/>
  <c r="S23" i="1"/>
  <c r="S32" i="1" s="1"/>
  <c r="L109" i="2"/>
  <c r="L96" i="2"/>
  <c r="N25" i="1"/>
  <c r="N23" i="1" s="1"/>
  <c r="N32" i="1" s="1"/>
  <c r="L32" i="1"/>
  <c r="I36" i="1"/>
  <c r="I45" i="1"/>
  <c r="I37" i="1"/>
  <c r="I9" i="1"/>
  <c r="T20" i="1"/>
  <c r="T32" i="1"/>
  <c r="T38" i="1"/>
  <c r="T46" i="1"/>
  <c r="AA55" i="1"/>
  <c r="T56" i="1"/>
  <c r="S20" i="1"/>
  <c r="S38" i="1"/>
  <c r="S46" i="1"/>
  <c r="R38" i="1"/>
  <c r="AA38" i="1"/>
  <c r="R32" i="1"/>
  <c r="R20" i="1"/>
  <c r="Q20" i="1"/>
  <c r="Q38" i="1"/>
  <c r="Q32" i="1"/>
  <c r="Q56" i="1"/>
  <c r="Q41" i="1"/>
  <c r="Q46" i="1" s="1"/>
  <c r="D56" i="1"/>
  <c r="P31" i="1"/>
  <c r="P32" i="1" s="1"/>
  <c r="N56" i="1"/>
  <c r="O56" i="1"/>
  <c r="P56" i="1"/>
  <c r="N38" i="1"/>
  <c r="O38" i="1"/>
  <c r="P38" i="1"/>
  <c r="N46" i="1"/>
  <c r="O46" i="1"/>
  <c r="P46" i="1"/>
  <c r="AA46" i="1"/>
  <c r="N20" i="1"/>
  <c r="O20" i="1"/>
  <c r="AA20" i="1"/>
  <c r="AB20" i="1"/>
  <c r="O24" i="1"/>
  <c r="O31" i="1" s="1"/>
  <c r="M19" i="1"/>
  <c r="J27" i="1"/>
  <c r="J32" i="1" s="1"/>
  <c r="K10" i="1"/>
  <c r="K20" i="1" s="1"/>
  <c r="J20" i="1"/>
  <c r="K32" i="1"/>
  <c r="M32" i="1"/>
  <c r="J38" i="1"/>
  <c r="K38" i="1"/>
  <c r="L38" i="1"/>
  <c r="M38" i="1"/>
  <c r="AB38" i="1"/>
  <c r="J46" i="1"/>
  <c r="K46" i="1"/>
  <c r="L46" i="1"/>
  <c r="M46" i="1"/>
  <c r="AB46" i="1"/>
  <c r="J56" i="1"/>
  <c r="K56" i="1"/>
  <c r="L56" i="1"/>
  <c r="M56" i="1"/>
  <c r="D13" i="7" l="1"/>
  <c r="T33" i="1"/>
  <c r="T57" i="1"/>
  <c r="T58" i="1" s="1"/>
  <c r="Q33" i="1"/>
  <c r="P10" i="1"/>
  <c r="P20" i="1" s="1"/>
  <c r="P33" i="1" s="1"/>
  <c r="R33" i="1"/>
  <c r="AA32" i="1"/>
  <c r="AA33" i="1" s="1"/>
  <c r="S56" i="1"/>
  <c r="S57" i="1" s="1"/>
  <c r="L17" i="1"/>
  <c r="L20" i="1" s="1"/>
  <c r="L33" i="1" s="1"/>
  <c r="S33" i="1"/>
  <c r="P57" i="1"/>
  <c r="P58" i="1" s="1"/>
  <c r="O57" i="1"/>
  <c r="O58" i="1" s="1"/>
  <c r="N57" i="1"/>
  <c r="N58" i="1" s="1"/>
  <c r="Q57" i="1"/>
  <c r="Q58" i="1" s="1"/>
  <c r="J57" i="1"/>
  <c r="J58" i="1" s="1"/>
  <c r="L57" i="1"/>
  <c r="L58" i="1" s="1"/>
  <c r="K57" i="1"/>
  <c r="K58" i="1" s="1"/>
  <c r="M57" i="1"/>
  <c r="M58" i="1" s="1"/>
  <c r="N33" i="1"/>
  <c r="AA56" i="1"/>
  <c r="AA57" i="1" s="1"/>
  <c r="AA58" i="1" s="1"/>
  <c r="O32" i="1"/>
  <c r="O33" i="1" s="1"/>
  <c r="M9" i="1"/>
  <c r="M20" i="1" s="1"/>
  <c r="M33" i="1" s="1"/>
  <c r="K33" i="1"/>
  <c r="J33" i="1"/>
  <c r="G49" i="1"/>
  <c r="F49" i="1"/>
  <c r="H43" i="1"/>
  <c r="F31" i="1"/>
  <c r="H23" i="1"/>
  <c r="F23" i="1"/>
  <c r="G19" i="1"/>
  <c r="AC19" i="1" s="1"/>
  <c r="F12" i="1"/>
  <c r="I18" i="1"/>
  <c r="AC18" i="1" s="1"/>
  <c r="I16" i="1"/>
  <c r="AC16" i="1" s="1"/>
  <c r="C16" i="1" s="1"/>
  <c r="AC59" i="1"/>
  <c r="AC55" i="1"/>
  <c r="AC53" i="1"/>
  <c r="AC52" i="1"/>
  <c r="AC51" i="1"/>
  <c r="AC50" i="1"/>
  <c r="AC45" i="1"/>
  <c r="AC44" i="1"/>
  <c r="AC42" i="1"/>
  <c r="AC41" i="1"/>
  <c r="AC36" i="1"/>
  <c r="AC30" i="1"/>
  <c r="AC29" i="1"/>
  <c r="AC28" i="1"/>
  <c r="AC27" i="1"/>
  <c r="AC26" i="1"/>
  <c r="AC25" i="1"/>
  <c r="AC24" i="1"/>
  <c r="AC22" i="1"/>
  <c r="AC15" i="1"/>
  <c r="AC14" i="1"/>
  <c r="AC13" i="1"/>
  <c r="AC11" i="1"/>
  <c r="D16" i="7" l="1"/>
  <c r="T63" i="1"/>
  <c r="K61" i="1"/>
  <c r="T61" i="1"/>
  <c r="J61" i="1"/>
  <c r="L61" i="1"/>
  <c r="Q61" i="1"/>
  <c r="N61" i="1"/>
  <c r="Q63" i="1"/>
  <c r="M61" i="1"/>
  <c r="P61" i="1"/>
  <c r="O61" i="1"/>
  <c r="AC17" i="1"/>
  <c r="AA61" i="1"/>
  <c r="S61" i="1"/>
  <c r="S58" i="1"/>
  <c r="S63" i="1" s="1"/>
  <c r="O63" i="1"/>
  <c r="R43" i="1"/>
  <c r="AB49" i="1"/>
  <c r="AB56" i="1" s="1"/>
  <c r="AB57" i="1" s="1"/>
  <c r="AB58" i="1" s="1"/>
  <c r="AB32" i="1"/>
  <c r="AB33" i="1" s="1"/>
  <c r="P63" i="1"/>
  <c r="AC10" i="1"/>
  <c r="J63" i="1"/>
  <c r="AA63" i="1"/>
  <c r="N63" i="1"/>
  <c r="L63" i="1"/>
  <c r="K63" i="1"/>
  <c r="AC9" i="1"/>
  <c r="M63" i="1"/>
  <c r="G16" i="7" l="1"/>
  <c r="AC49" i="1"/>
  <c r="AB63" i="1"/>
  <c r="AB61" i="1"/>
  <c r="R46" i="1"/>
  <c r="R48" i="1"/>
  <c r="AC43" i="1"/>
  <c r="C43" i="1" s="1"/>
  <c r="R56" i="1" l="1"/>
  <c r="R57" i="1" s="1"/>
  <c r="AC48" i="1"/>
  <c r="R58" i="1" l="1"/>
  <c r="R63" i="1" s="1"/>
  <c r="R61" i="1"/>
  <c r="AC31" i="1"/>
  <c r="AC23" i="1"/>
  <c r="AC12" i="1"/>
  <c r="C17" i="1"/>
  <c r="C18" i="1"/>
  <c r="O16" i="6"/>
  <c r="O21" i="6"/>
  <c r="Q9" i="6"/>
  <c r="Q18" i="6" s="1"/>
  <c r="Q22" i="6" s="1"/>
  <c r="Q24" i="6" s="1"/>
  <c r="Q26" i="6" s="1"/>
  <c r="Q28" i="6" s="1"/>
  <c r="P9" i="6"/>
  <c r="P18" i="6" s="1"/>
  <c r="P22" i="6" s="1"/>
  <c r="P24" i="6" s="1"/>
  <c r="P26" i="6" s="1"/>
  <c r="P28" i="6" s="1"/>
  <c r="O9" i="6"/>
  <c r="J111" i="3"/>
  <c r="M16" i="6"/>
  <c r="M15" i="6"/>
  <c r="M21" i="6" s="1"/>
  <c r="J118" i="5"/>
  <c r="S25" i="6"/>
  <c r="S19" i="6"/>
  <c r="C19" i="6" s="1"/>
  <c r="S20" i="6"/>
  <c r="C20" i="6" s="1"/>
  <c r="S10" i="6"/>
  <c r="C10" i="6" s="1"/>
  <c r="S11" i="6"/>
  <c r="C11" i="6" s="1"/>
  <c r="S12" i="6"/>
  <c r="C12" i="6" s="1"/>
  <c r="S13" i="6"/>
  <c r="S14" i="6"/>
  <c r="C14" i="6" s="1"/>
  <c r="S17" i="6"/>
  <c r="C17" i="6" s="1"/>
  <c r="K159" i="2"/>
  <c r="N9" i="6"/>
  <c r="M9" i="6"/>
  <c r="L9" i="6"/>
  <c r="L18" i="6" s="1"/>
  <c r="L22" i="6" s="1"/>
  <c r="K9" i="6"/>
  <c r="K18" i="6" s="1"/>
  <c r="K22" i="6" s="1"/>
  <c r="J9" i="6"/>
  <c r="J18" i="6" s="1"/>
  <c r="J22" i="6" s="1"/>
  <c r="C13" i="6"/>
  <c r="C7" i="6"/>
  <c r="I9" i="6"/>
  <c r="I18" i="6" s="1"/>
  <c r="I22" i="6" s="1"/>
  <c r="I24" i="6" s="1"/>
  <c r="I26" i="6" s="1"/>
  <c r="I28" i="6" s="1"/>
  <c r="H9" i="6"/>
  <c r="H18" i="6" s="1"/>
  <c r="H22" i="6" s="1"/>
  <c r="H24" i="6" s="1"/>
  <c r="H26" i="6" s="1"/>
  <c r="H28" i="6" s="1"/>
  <c r="I56" i="1"/>
  <c r="H56" i="1"/>
  <c r="G56" i="1"/>
  <c r="I46" i="1"/>
  <c r="H46" i="1"/>
  <c r="G46" i="1"/>
  <c r="H38" i="1"/>
  <c r="G38" i="1"/>
  <c r="I32" i="1"/>
  <c r="G32" i="1"/>
  <c r="I20" i="1"/>
  <c r="H20" i="1"/>
  <c r="G20" i="1"/>
  <c r="C55" i="1"/>
  <c r="C53" i="1"/>
  <c r="C52" i="1"/>
  <c r="C51" i="1"/>
  <c r="C50" i="1"/>
  <c r="C49" i="1"/>
  <c r="C48" i="1"/>
  <c r="C45" i="1"/>
  <c r="C44" i="1"/>
  <c r="C42" i="1"/>
  <c r="C30" i="1"/>
  <c r="C29" i="1"/>
  <c r="C26" i="1"/>
  <c r="C25" i="1"/>
  <c r="C10" i="1"/>
  <c r="I218" i="2"/>
  <c r="I217" i="2"/>
  <c r="I216" i="2"/>
  <c r="I215" i="2"/>
  <c r="I214" i="2"/>
  <c r="I213" i="2"/>
  <c r="I212" i="2"/>
  <c r="I211" i="2"/>
  <c r="I210" i="2"/>
  <c r="I209" i="2"/>
  <c r="I208" i="2"/>
  <c r="E11" i="7"/>
  <c r="E9" i="7"/>
  <c r="E8" i="7"/>
  <c r="F9" i="6"/>
  <c r="F18" i="6" s="1"/>
  <c r="D9" i="6"/>
  <c r="D18" i="6" s="1"/>
  <c r="D22" i="6" s="1"/>
  <c r="D24" i="6" s="1"/>
  <c r="D26" i="6" s="1"/>
  <c r="D28" i="6" s="1"/>
  <c r="AE56" i="1"/>
  <c r="AE46" i="1"/>
  <c r="AE38" i="1"/>
  <c r="AE32" i="1"/>
  <c r="AE20" i="1"/>
  <c r="J24" i="6" l="1"/>
  <c r="J26" i="6" s="1"/>
  <c r="J28" i="6" s="1"/>
  <c r="L23" i="6"/>
  <c r="S15" i="6"/>
  <c r="C15" i="6" s="1"/>
  <c r="S21" i="6"/>
  <c r="C21" i="6" s="1"/>
  <c r="I38" i="1"/>
  <c r="H32" i="1"/>
  <c r="H33" i="1" s="1"/>
  <c r="I57" i="1"/>
  <c r="G57" i="1"/>
  <c r="G58" i="1" s="1"/>
  <c r="G33" i="1"/>
  <c r="G61" i="1" s="1"/>
  <c r="I33" i="1"/>
  <c r="I61" i="1" s="1"/>
  <c r="H57" i="1"/>
  <c r="H58" i="1" s="1"/>
  <c r="O18" i="6"/>
  <c r="O22" i="6" s="1"/>
  <c r="O24" i="6" s="1"/>
  <c r="O26" i="6" s="1"/>
  <c r="O28" i="6" s="1"/>
  <c r="S16" i="6"/>
  <c r="C16" i="6" s="1"/>
  <c r="M18" i="6"/>
  <c r="M22" i="6" s="1"/>
  <c r="M24" i="6" s="1"/>
  <c r="M26" i="6" s="1"/>
  <c r="M28" i="6" s="1"/>
  <c r="K23" i="6"/>
  <c r="X54" i="1" s="1"/>
  <c r="L24" i="6"/>
  <c r="L26" i="6" s="1"/>
  <c r="L28" i="6" s="1"/>
  <c r="S8" i="6"/>
  <c r="F38" i="1"/>
  <c r="C41" i="1"/>
  <c r="AC46" i="1"/>
  <c r="F56" i="1"/>
  <c r="F46" i="1"/>
  <c r="F22" i="6"/>
  <c r="F24" i="6" s="1"/>
  <c r="F26" i="6" s="1"/>
  <c r="F28" i="6" s="1"/>
  <c r="AE57" i="1"/>
  <c r="AE33" i="1"/>
  <c r="X56" i="1" l="1"/>
  <c r="X57" i="1" s="1"/>
  <c r="X61" i="1" s="1"/>
  <c r="X37" i="1"/>
  <c r="AC54" i="1"/>
  <c r="N22" i="6"/>
  <c r="N24" i="6" s="1"/>
  <c r="N26" i="6" s="1"/>
  <c r="N28" i="6" s="1"/>
  <c r="H61" i="1"/>
  <c r="AE58" i="1"/>
  <c r="AE63" i="1" s="1"/>
  <c r="AE61" i="1"/>
  <c r="I58" i="1"/>
  <c r="I63" i="1" s="1"/>
  <c r="H63" i="1"/>
  <c r="G63" i="1"/>
  <c r="S23" i="6"/>
  <c r="R9" i="6"/>
  <c r="R18" i="6" s="1"/>
  <c r="R22" i="6" s="1"/>
  <c r="R24" i="6" s="1"/>
  <c r="R26" i="6" s="1"/>
  <c r="R28" i="6" s="1"/>
  <c r="S9" i="6"/>
  <c r="C8" i="6"/>
  <c r="C9" i="6" s="1"/>
  <c r="C18" i="6" s="1"/>
  <c r="C22" i="6" s="1"/>
  <c r="F57" i="1"/>
  <c r="C36" i="1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C19" i="1" s="1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C11" i="1" s="1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C24" i="1" s="1"/>
  <c r="I55" i="2"/>
  <c r="I54" i="2"/>
  <c r="I53" i="2"/>
  <c r="I52" i="2"/>
  <c r="I51" i="2"/>
  <c r="I50" i="2"/>
  <c r="C28" i="1" s="1"/>
  <c r="I49" i="2"/>
  <c r="I48" i="2"/>
  <c r="C31" i="1" s="1"/>
  <c r="I47" i="2"/>
  <c r="C27" i="1" s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D46" i="1"/>
  <c r="D38" i="1"/>
  <c r="D32" i="1"/>
  <c r="D20" i="1"/>
  <c r="C54" i="1" l="1"/>
  <c r="C56" i="1" s="1"/>
  <c r="AC56" i="1"/>
  <c r="AC57" i="1" s="1"/>
  <c r="X38" i="1"/>
  <c r="X58" i="1" s="1"/>
  <c r="X63" i="1" s="1"/>
  <c r="AC37" i="1"/>
  <c r="F58" i="1"/>
  <c r="S18" i="6"/>
  <c r="S22" i="6" s="1"/>
  <c r="T9" i="6"/>
  <c r="F20" i="1"/>
  <c r="C22" i="1"/>
  <c r="D33" i="1"/>
  <c r="C37" i="1" l="1"/>
  <c r="C38" i="1" s="1"/>
  <c r="AC38" i="1"/>
  <c r="AC58" i="1" s="1"/>
  <c r="C12" i="1"/>
  <c r="AC20" i="1"/>
  <c r="F32" i="1"/>
  <c r="F33" i="1" s="1"/>
  <c r="C23" i="1"/>
  <c r="C32" i="1" s="1"/>
  <c r="AC32" i="1"/>
  <c r="D63" i="1"/>
  <c r="F63" i="1" l="1"/>
  <c r="F61" i="1"/>
  <c r="C33" i="1"/>
  <c r="AC33" i="1"/>
  <c r="AC63" i="1" l="1"/>
  <c r="AC61" i="1"/>
  <c r="C63" i="1"/>
  <c r="K24" i="6"/>
  <c r="K26" i="6" s="1"/>
  <c r="K28" i="6" s="1"/>
  <c r="C23" i="6"/>
  <c r="C24" i="6" s="1"/>
  <c r="C26" i="6" l="1"/>
  <c r="C28" i="6" s="1"/>
  <c r="D17" i="7"/>
  <c r="S24" i="6"/>
  <c r="S26" i="6" s="1"/>
  <c r="S28" i="6" s="1"/>
  <c r="E17" i="7" l="1"/>
  <c r="D20" i="7"/>
  <c r="E22" i="7" l="1"/>
  <c r="G21" i="7"/>
</calcChain>
</file>

<file path=xl/sharedStrings.xml><?xml version="1.0" encoding="utf-8"?>
<sst xmlns="http://schemas.openxmlformats.org/spreadsheetml/2006/main" count="1960" uniqueCount="1156">
  <si>
    <t>В тысячах тенге</t>
  </si>
  <si>
    <t>Прим.</t>
  </si>
  <si>
    <t>31 марта 2025 г.</t>
  </si>
  <si>
    <t xml:space="preserve">Активы </t>
  </si>
  <si>
    <t>Долгосрочные активы</t>
  </si>
  <si>
    <t>Основные средства</t>
  </si>
  <si>
    <t>Горнорудные активы</t>
  </si>
  <si>
    <t>Инвестиционная недвижимость</t>
  </si>
  <si>
    <t>Долгосрочная дебиторская задолженность</t>
  </si>
  <si>
    <t>Нематериальные активы</t>
  </si>
  <si>
    <t>Расходы будущих периодов</t>
  </si>
  <si>
    <t>Отложенные налоговые активы</t>
  </si>
  <si>
    <t>Авансы выплаченные за внеоборотные активы</t>
  </si>
  <si>
    <t>Прочие финансовые активы, ограниченные в использовании</t>
  </si>
  <si>
    <t>Банковские вклады</t>
  </si>
  <si>
    <t>Прочие долгосрочные активы</t>
  </si>
  <si>
    <t>Текущие активы</t>
  </si>
  <si>
    <t>Запасы</t>
  </si>
  <si>
    <t>Торговая и прочая дебиторская задолженность</t>
  </si>
  <si>
    <t xml:space="preserve">Авансы выданные </t>
  </si>
  <si>
    <t>Займы выданные</t>
  </si>
  <si>
    <t>Предоплата по подоходному налогу</t>
  </si>
  <si>
    <t>Денежные средства и их эквиваленты</t>
  </si>
  <si>
    <t>Прочие краткосрочные активы</t>
  </si>
  <si>
    <t>ВСЕГО АКТИВОВ</t>
  </si>
  <si>
    <t>Капитал</t>
  </si>
  <si>
    <t>Акционерный капитал</t>
  </si>
  <si>
    <t>Нераспределенная прибыль</t>
  </si>
  <si>
    <t>Итого капитал</t>
  </si>
  <si>
    <t>Долгосрочные обязательства</t>
  </si>
  <si>
    <t>Облигации</t>
  </si>
  <si>
    <t>Прочие долгосрочные обязательства</t>
  </si>
  <si>
    <t>Отложенные налоговые обязательства</t>
  </si>
  <si>
    <t>Текущие обязательства</t>
  </si>
  <si>
    <t>Займы полученные</t>
  </si>
  <si>
    <t>Торговая и прочая кредиторская задолженность</t>
  </si>
  <si>
    <t>Задолженность перед сотрудниками</t>
  </si>
  <si>
    <t>Налоги к уплате, кроме подоходного налога</t>
  </si>
  <si>
    <t>Подоходный налог к уплате</t>
  </si>
  <si>
    <t>Прочие краткосрочные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</si>
  <si>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</si>
  <si>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</si>
  <si>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</si>
  <si>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</si>
  <si>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Главный исполнительный директор по экономике и финансам</t>
  </si>
  <si>
    <t>Оспанов А.С.</t>
  </si>
  <si>
    <t>Главный бухгалтер</t>
  </si>
  <si>
    <t>Каражыра АО</t>
  </si>
  <si>
    <t>Оборотно-сальдовая ведомость за 1 квартал 2025 г.</t>
  </si>
  <si>
    <t>Выводимые данные:</t>
  </si>
  <si>
    <t>БУ (данные бухгалтерского учета)</t>
  </si>
  <si>
    <t>Параметры:</t>
  </si>
  <si>
    <t>Валюта БУ, НУ: KZT</t>
  </si>
  <si>
    <t>Счет</t>
  </si>
  <si>
    <t>Наименование счета</t>
  </si>
  <si>
    <t>Сальдо на начало периода</t>
  </si>
  <si>
    <t>Обороты за период</t>
  </si>
  <si>
    <t>Сальдо на конец периода</t>
  </si>
  <si>
    <t>Дебет</t>
  </si>
  <si>
    <t>Кредит</t>
  </si>
  <si>
    <t>1</t>
  </si>
  <si>
    <t>Краткосрочные активы</t>
  </si>
  <si>
    <t>1000</t>
  </si>
  <si>
    <t>Денежные средства</t>
  </si>
  <si>
    <t>1010</t>
  </si>
  <si>
    <t>Денежные средства в кассе</t>
  </si>
  <si>
    <t>1020</t>
  </si>
  <si>
    <t>Денежные средства в пути</t>
  </si>
  <si>
    <t>1021</t>
  </si>
  <si>
    <t>Денежные средства в пути (расчетные счета)</t>
  </si>
  <si>
    <t>1022</t>
  </si>
  <si>
    <t>Денежные средства в пути конвертация валюты</t>
  </si>
  <si>
    <t>1024</t>
  </si>
  <si>
    <t>Денежные средства в пути (кассы)</t>
  </si>
  <si>
    <t>1030</t>
  </si>
  <si>
    <t>Денежные средства на текущих банковских счетах</t>
  </si>
  <si>
    <t>1050</t>
  </si>
  <si>
    <t>Денежные средства на сберегательных счетах</t>
  </si>
  <si>
    <t>1100</t>
  </si>
  <si>
    <t>Краткосрочные финансовые активы</t>
  </si>
  <si>
    <t>1150</t>
  </si>
  <si>
    <t>Краткосрочные вознаграждения к получению</t>
  </si>
  <si>
    <t>1151</t>
  </si>
  <si>
    <t>Краткосрочные вознаграждения к получению по предоставленным займам контрагентам</t>
  </si>
  <si>
    <t>1200</t>
  </si>
  <si>
    <t>Краткосрочная дебиторская задолженность</t>
  </si>
  <si>
    <t>1210</t>
  </si>
  <si>
    <t>Краткосрочная дебиторская задолженность покупателей и заказчиков</t>
  </si>
  <si>
    <t>1220</t>
  </si>
  <si>
    <t>Краткосрочная дебиторская задолженность дочерних организаций</t>
  </si>
  <si>
    <t>1250</t>
  </si>
  <si>
    <t>Краткосрочная дебиторская задолженность работников</t>
  </si>
  <si>
    <t>1251</t>
  </si>
  <si>
    <t>Краткосрочная задолженность подотчетных лиц</t>
  </si>
  <si>
    <t>1254</t>
  </si>
  <si>
    <t>Краткосрочная задолженность по предоставленным работникам займам</t>
  </si>
  <si>
    <t>1260</t>
  </si>
  <si>
    <t>Краткосрочная дебиторская задолженность по аренде</t>
  </si>
  <si>
    <t>1270</t>
  </si>
  <si>
    <t>Прочая краткосрочная дебиторская задолженность</t>
  </si>
  <si>
    <t>1274</t>
  </si>
  <si>
    <t>1280</t>
  </si>
  <si>
    <t>Оценочный резерв под убытки от обесценения краткосрочной дебиторской задолженности</t>
  </si>
  <si>
    <t>1300</t>
  </si>
  <si>
    <t>1310</t>
  </si>
  <si>
    <t>Сырье и материалы</t>
  </si>
  <si>
    <t>1311</t>
  </si>
  <si>
    <t>Дополнительные расходы связанные с приобретением ТМЗ</t>
  </si>
  <si>
    <t>1312.1</t>
  </si>
  <si>
    <t>Сырье и материалы в переработку</t>
  </si>
  <si>
    <t>1312.2</t>
  </si>
  <si>
    <t>1313</t>
  </si>
  <si>
    <t>Сырье и материалы возвратные отходы</t>
  </si>
  <si>
    <t>1320</t>
  </si>
  <si>
    <t>Готовая продукция</t>
  </si>
  <si>
    <t>1330</t>
  </si>
  <si>
    <t>Товары</t>
  </si>
  <si>
    <t>1350</t>
  </si>
  <si>
    <t>Прочие запасы</t>
  </si>
  <si>
    <t>1351</t>
  </si>
  <si>
    <t>Материалы, переданные в переработку на сторону</t>
  </si>
  <si>
    <t>1354</t>
  </si>
  <si>
    <t>Специальная оснастка, специальная одежда и инвентарь в эксплуатации</t>
  </si>
  <si>
    <t>1354.1</t>
  </si>
  <si>
    <t>Специальная одежда в эксплуатации</t>
  </si>
  <si>
    <t>1354.3</t>
  </si>
  <si>
    <t>Инвентарь и хозяйственные принадлежности в эксплуатации</t>
  </si>
  <si>
    <t>1360</t>
  </si>
  <si>
    <t>Оценочный резерв под убытки от обесценения запасов</t>
  </si>
  <si>
    <t>1361</t>
  </si>
  <si>
    <t>Резерв по списанию сырья и материалов</t>
  </si>
  <si>
    <t>1400</t>
  </si>
  <si>
    <t>Текущие налоговые активы</t>
  </si>
  <si>
    <t>1410</t>
  </si>
  <si>
    <t>Корпоративный подоходный налог</t>
  </si>
  <si>
    <t>1411</t>
  </si>
  <si>
    <t>1412</t>
  </si>
  <si>
    <t>Корпоративный подоходный налог у источника выплаты</t>
  </si>
  <si>
    <t>1420</t>
  </si>
  <si>
    <t>Налог на добавленную стоимость</t>
  </si>
  <si>
    <t>1421</t>
  </si>
  <si>
    <t>Налог на добавленную стоимость к возмещению</t>
  </si>
  <si>
    <t>1423</t>
  </si>
  <si>
    <t>Отложенные обязательства по НДС</t>
  </si>
  <si>
    <t>1423.1</t>
  </si>
  <si>
    <t>НДС, начисленный при покупке</t>
  </si>
  <si>
    <t>1423.2</t>
  </si>
  <si>
    <t>НДС, уплаченный при ввозе товаров на территорию Республики Казахстан</t>
  </si>
  <si>
    <t>1430</t>
  </si>
  <si>
    <t>Прочие налоги и другие обязательные платежи в бюджет</t>
  </si>
  <si>
    <t>1700</t>
  </si>
  <si>
    <t>1710</t>
  </si>
  <si>
    <t>Краткосрочные авансы выданные</t>
  </si>
  <si>
    <t>1720</t>
  </si>
  <si>
    <t>1751</t>
  </si>
  <si>
    <t>Вскрытые запасы</t>
  </si>
  <si>
    <t>2</t>
  </si>
  <si>
    <t>2000</t>
  </si>
  <si>
    <t>Долгосрочные финансовые активы</t>
  </si>
  <si>
    <t>2010</t>
  </si>
  <si>
    <t>Долгосрочные финансовые активы, оцениваемые по амортизированной стоимости</t>
  </si>
  <si>
    <t>2020</t>
  </si>
  <si>
    <t>Долгосрочные финансовые активы, оцениваемые по справедливой стоимости через прочий совокупный доход</t>
  </si>
  <si>
    <t>2100</t>
  </si>
  <si>
    <t>2150</t>
  </si>
  <si>
    <t>Долгосрочная дебиторская задолженность работников</t>
  </si>
  <si>
    <t>2154</t>
  </si>
  <si>
    <t>Долгосрочная задолженность по предоставленным работникам займам</t>
  </si>
  <si>
    <t>2170</t>
  </si>
  <si>
    <t>Прочая долгосрочная дебиторская задолженность</t>
  </si>
  <si>
    <t>2171</t>
  </si>
  <si>
    <t>Долгосрочная задолженность по возвратам и претензиям поставщикам</t>
  </si>
  <si>
    <t>2173</t>
  </si>
  <si>
    <t>2300</t>
  </si>
  <si>
    <t>Инвестиционное имущество</t>
  </si>
  <si>
    <t>2310</t>
  </si>
  <si>
    <t>2312</t>
  </si>
  <si>
    <t>2320</t>
  </si>
  <si>
    <t>Амортизация инвестиционного имущества</t>
  </si>
  <si>
    <t>2321</t>
  </si>
  <si>
    <t>2400</t>
  </si>
  <si>
    <t>2410</t>
  </si>
  <si>
    <t>2411</t>
  </si>
  <si>
    <t>Подготовка к вводу в эксплуатацию основных средств</t>
  </si>
  <si>
    <t>2412</t>
  </si>
  <si>
    <t>Основные средства в организации</t>
  </si>
  <si>
    <t>2413</t>
  </si>
  <si>
    <t>Основные средства, переданные в аренду</t>
  </si>
  <si>
    <t>2420</t>
  </si>
  <si>
    <t>Амортизация основных средств</t>
  </si>
  <si>
    <t>2421</t>
  </si>
  <si>
    <t>2422</t>
  </si>
  <si>
    <t>Амортизация основных средств, переданных в аренду</t>
  </si>
  <si>
    <t>2700</t>
  </si>
  <si>
    <t>2730</t>
  </si>
  <si>
    <t>Прочие нематериальные активы</t>
  </si>
  <si>
    <t>2740</t>
  </si>
  <si>
    <t>Амортизация прочих нематериальных активов</t>
  </si>
  <si>
    <t>2900</t>
  </si>
  <si>
    <t>2920</t>
  </si>
  <si>
    <t>2930</t>
  </si>
  <si>
    <t>Незавершенное строительство</t>
  </si>
  <si>
    <t>2931</t>
  </si>
  <si>
    <t>2933</t>
  </si>
  <si>
    <t>Капитальный ремонт ОС</t>
  </si>
  <si>
    <t>2940</t>
  </si>
  <si>
    <t>Долгосрочные активы по договорам</t>
  </si>
  <si>
    <t>3</t>
  </si>
  <si>
    <t>Краткосрочные обязательства</t>
  </si>
  <si>
    <t>3000</t>
  </si>
  <si>
    <t>Краткосрочные финансовые обязательства</t>
  </si>
  <si>
    <t>3010</t>
  </si>
  <si>
    <t>Краткосрочные финансовые обязательства, оцениваемые по амортизированной стоимости</t>
  </si>
  <si>
    <t>3050</t>
  </si>
  <si>
    <t>Краткосрочные вознаграждения к выплате</t>
  </si>
  <si>
    <t>3100</t>
  </si>
  <si>
    <t>Обязательства по налогам</t>
  </si>
  <si>
    <t>3110</t>
  </si>
  <si>
    <t>Корпоративный подоходный налог подлежащий уплате</t>
  </si>
  <si>
    <t>3111</t>
  </si>
  <si>
    <t>3112</t>
  </si>
  <si>
    <t>Корпоративный подоходный налог подлежащий уплате у источника выплаты</t>
  </si>
  <si>
    <t>3120</t>
  </si>
  <si>
    <t>Индивидуальный подоходный налог</t>
  </si>
  <si>
    <t>3130</t>
  </si>
  <si>
    <t>3131</t>
  </si>
  <si>
    <t>3132</t>
  </si>
  <si>
    <t>НДС с особым порядком уплаты</t>
  </si>
  <si>
    <t>3132.3</t>
  </si>
  <si>
    <t>НДС при импорте товаров из ЕАЭС</t>
  </si>
  <si>
    <t>3150</t>
  </si>
  <si>
    <t>Социальный налог</t>
  </si>
  <si>
    <t>3160</t>
  </si>
  <si>
    <t>Земельный налог</t>
  </si>
  <si>
    <t>3170</t>
  </si>
  <si>
    <t>Налог на транспортные средства</t>
  </si>
  <si>
    <t>3180</t>
  </si>
  <si>
    <t>Налог на имущество</t>
  </si>
  <si>
    <t>3190</t>
  </si>
  <si>
    <t>Прочие налоги</t>
  </si>
  <si>
    <t>3190.1</t>
  </si>
  <si>
    <t>НДПИ</t>
  </si>
  <si>
    <t>3190.2</t>
  </si>
  <si>
    <t>Плата за использование радиочастотного спектра</t>
  </si>
  <si>
    <t>3190.3</t>
  </si>
  <si>
    <t>Плата за пользование земельными участками</t>
  </si>
  <si>
    <t>3190.4</t>
  </si>
  <si>
    <t>Плата за эмиссии</t>
  </si>
  <si>
    <t>3200</t>
  </si>
  <si>
    <t>Обязательства по другим обязательным и добровольным платежам</t>
  </si>
  <si>
    <t>3210</t>
  </si>
  <si>
    <t>Обязательства по социальному страхованию</t>
  </si>
  <si>
    <t>3211</t>
  </si>
  <si>
    <t>3212</t>
  </si>
  <si>
    <t>Обязательства по взносам на социальное медицинское страхование</t>
  </si>
  <si>
    <t>3213</t>
  </si>
  <si>
    <t>Обязательства по отчислениям на социальное медицинское страхование</t>
  </si>
  <si>
    <t>3220</t>
  </si>
  <si>
    <t>Обязательства по пенсионным отчислениям</t>
  </si>
  <si>
    <t>3221</t>
  </si>
  <si>
    <t>Обязательные пенсионные взносы</t>
  </si>
  <si>
    <t>3222</t>
  </si>
  <si>
    <t>Обязательные профессиональные пенсионные взносы</t>
  </si>
  <si>
    <t>3230</t>
  </si>
  <si>
    <t>Прочие обязательства по другим обязательным платежам</t>
  </si>
  <si>
    <t>3232.1</t>
  </si>
  <si>
    <t>3250</t>
  </si>
  <si>
    <t>Обязательства по обязательным пенсионным взносам работодателя</t>
  </si>
  <si>
    <t>3300</t>
  </si>
  <si>
    <t>Краткосрочная кредиторская задолженность</t>
  </si>
  <si>
    <t>3310</t>
  </si>
  <si>
    <t>Краткосрочная задолженность поставщикам и подрядчикам</t>
  </si>
  <si>
    <t>3320</t>
  </si>
  <si>
    <t>Краткосрочная кредиторская задолженность дочерним организациям</t>
  </si>
  <si>
    <t>3350</t>
  </si>
  <si>
    <t>Краткосрочная задолженность по оплате труда</t>
  </si>
  <si>
    <t>3380</t>
  </si>
  <si>
    <t>Прочая краткосрочная кредиторская задолженность</t>
  </si>
  <si>
    <t>3385</t>
  </si>
  <si>
    <t>Краткосрочная задолженность по исполнительным листам</t>
  </si>
  <si>
    <t>3388</t>
  </si>
  <si>
    <t>3388.1</t>
  </si>
  <si>
    <t>3400</t>
  </si>
  <si>
    <t>Краткосрочные оценочные обязательства</t>
  </si>
  <si>
    <t>3430</t>
  </si>
  <si>
    <t>Краткосрочные оценочные обязательства по вознаграждениям работникам</t>
  </si>
  <si>
    <t>3440</t>
  </si>
  <si>
    <t>Прочие краткосрочные оценочные обязательства</t>
  </si>
  <si>
    <t>3500</t>
  </si>
  <si>
    <t>3510</t>
  </si>
  <si>
    <t>Краткосрочные авансы полученные</t>
  </si>
  <si>
    <t>4</t>
  </si>
  <si>
    <t>4000</t>
  </si>
  <si>
    <t>Долгосрочные финансовые обязательства</t>
  </si>
  <si>
    <t>4040</t>
  </si>
  <si>
    <t>Долгосрочная задолженность по дивидендам и доходам участников</t>
  </si>
  <si>
    <t>4050</t>
  </si>
  <si>
    <t>Долгосрочные вознаграждения к выплате</t>
  </si>
  <si>
    <t>4400</t>
  </si>
  <si>
    <t>4450</t>
  </si>
  <si>
    <t>5</t>
  </si>
  <si>
    <t>Капитал и резервы</t>
  </si>
  <si>
    <t>5000</t>
  </si>
  <si>
    <t>Уставный капитал</t>
  </si>
  <si>
    <t>5020</t>
  </si>
  <si>
    <t>Простые акции</t>
  </si>
  <si>
    <t>5600</t>
  </si>
  <si>
    <t>Нераспределенная прибыль непокрытый убыток</t>
  </si>
  <si>
    <t>5610</t>
  </si>
  <si>
    <t>Нераспределенная прибыль непокрытый убыток отчетного года</t>
  </si>
  <si>
    <t>5620</t>
  </si>
  <si>
    <t>Нераспределенная прибыль непокрытый убыток предыдущих лет</t>
  </si>
  <si>
    <t>5700</t>
  </si>
  <si>
    <t>Итоговая прибыль итоговый убыток</t>
  </si>
  <si>
    <t>5710</t>
  </si>
  <si>
    <t>6</t>
  </si>
  <si>
    <t>Доходы</t>
  </si>
  <si>
    <t>6000</t>
  </si>
  <si>
    <t>Доход от реализации продукции и оказания услуг</t>
  </si>
  <si>
    <t>6010</t>
  </si>
  <si>
    <t>6011</t>
  </si>
  <si>
    <t>6100</t>
  </si>
  <si>
    <t>Доходы от финансирования</t>
  </si>
  <si>
    <t>6110</t>
  </si>
  <si>
    <t>Доходы по вознаграждениям</t>
  </si>
  <si>
    <t>6160</t>
  </si>
  <si>
    <t>Прочие доходы от финансирования</t>
  </si>
  <si>
    <t>6200</t>
  </si>
  <si>
    <t>Прочие доходы</t>
  </si>
  <si>
    <t>6250</t>
  </si>
  <si>
    <t>Доходы от курсовой разницы</t>
  </si>
  <si>
    <t>6260</t>
  </si>
  <si>
    <t>Доходы от операционной аренды</t>
  </si>
  <si>
    <t>6290</t>
  </si>
  <si>
    <t>7</t>
  </si>
  <si>
    <t>Расходы</t>
  </si>
  <si>
    <t>7000</t>
  </si>
  <si>
    <t>Себестоимость реализованной продукции и оказанных услуг</t>
  </si>
  <si>
    <t>7010</t>
  </si>
  <si>
    <t>7011</t>
  </si>
  <si>
    <t>7100</t>
  </si>
  <si>
    <t>Расходы по реализации продукции и оказанию услуг</t>
  </si>
  <si>
    <t>7111</t>
  </si>
  <si>
    <t>7200</t>
  </si>
  <si>
    <t>Административные расходы</t>
  </si>
  <si>
    <t>7211</t>
  </si>
  <si>
    <t>7212</t>
  </si>
  <si>
    <t>Административные расходы (не идущие на вычет)</t>
  </si>
  <si>
    <t>7300</t>
  </si>
  <si>
    <t>Расходы на финансирование</t>
  </si>
  <si>
    <t>7310</t>
  </si>
  <si>
    <t>Расходы по вознаграждениям</t>
  </si>
  <si>
    <t>7400</t>
  </si>
  <si>
    <t>Прочие расходы</t>
  </si>
  <si>
    <t>7430</t>
  </si>
  <si>
    <t>Расходы по курсовой разнице</t>
  </si>
  <si>
    <t>7451</t>
  </si>
  <si>
    <t>Расходы по операционной аренде</t>
  </si>
  <si>
    <t>7480</t>
  </si>
  <si>
    <t>7481</t>
  </si>
  <si>
    <t>Расходы на сервисное сопровождение</t>
  </si>
  <si>
    <t>8</t>
  </si>
  <si>
    <t>Счета производственного учета</t>
  </si>
  <si>
    <t>8100</t>
  </si>
  <si>
    <t>Основное производство</t>
  </si>
  <si>
    <t>8111.1</t>
  </si>
  <si>
    <t>Основное производство (выпуск готовой продукции с переработкой)</t>
  </si>
  <si>
    <t>8111.2</t>
  </si>
  <si>
    <t>Основное производство (перерабока)</t>
  </si>
  <si>
    <t>8111.3</t>
  </si>
  <si>
    <t>Основное производство (выпуск готовой продукции)</t>
  </si>
  <si>
    <t>8111.4</t>
  </si>
  <si>
    <t>Основное производство (распределяемые расходы)</t>
  </si>
  <si>
    <t>8300</t>
  </si>
  <si>
    <t>Вспомогательные производства</t>
  </si>
  <si>
    <t>8311</t>
  </si>
  <si>
    <t>8400</t>
  </si>
  <si>
    <t>Накладные расходы</t>
  </si>
  <si>
    <t>8415</t>
  </si>
  <si>
    <t>Ремонт внеоборотных активов</t>
  </si>
  <si>
    <t>8416</t>
  </si>
  <si>
    <t>Износ внеоборотных активов и специальная одежда</t>
  </si>
  <si>
    <t>Итого</t>
  </si>
  <si>
    <t>ЗБ</t>
  </si>
  <si>
    <t>Прочие забалансовые счета</t>
  </si>
  <si>
    <t>9010</t>
  </si>
  <si>
    <t>Арендованные основные средства</t>
  </si>
  <si>
    <t>9011</t>
  </si>
  <si>
    <t>9020</t>
  </si>
  <si>
    <t>Материалы, принятые в переработку</t>
  </si>
  <si>
    <t>9023</t>
  </si>
  <si>
    <t>Материалы на складе</t>
  </si>
  <si>
    <t>МЦ</t>
  </si>
  <si>
    <t>Материальные ценности в эксплуатации</t>
  </si>
  <si>
    <t>МЦ01</t>
  </si>
  <si>
    <t>Спецодежда в эксплуатации</t>
  </si>
  <si>
    <t>МЦ03</t>
  </si>
  <si>
    <t>Жылы Ресурс ТОО</t>
  </si>
  <si>
    <t>Счет, Наименование счета</t>
  </si>
  <si>
    <t>1, Краткосрочные активы</t>
  </si>
  <si>
    <t>1000, Денежные средства</t>
  </si>
  <si>
    <t>1010, Денежные средства в кассе</t>
  </si>
  <si>
    <t>1020, Денежные средства в пути</t>
  </si>
  <si>
    <t>1021, Денежные средства в пути (расчетные счета)</t>
  </si>
  <si>
    <t>1022, Денежные средства в пути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</si>
  <si>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</si>
  <si>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</si>
  <si>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1200, Краткосрочная дебиторская задолженность</t>
  </si>
  <si>
    <t>1210, Краткосрочная дебиторская задолженность покупателей и заказчиков</t>
  </si>
  <si>
    <t>1250, Краткосрочная дебиторская задолженность работников</t>
  </si>
  <si>
    <t>1251, Краткосрочная задолженность подотчетных лиц</t>
  </si>
  <si>
    <t>1254, Краткосрочная задолженность по предоставленным работникам займам</t>
  </si>
  <si>
    <t>1300, Запасы</t>
  </si>
  <si>
    <t>1310, Сырье и материалы</t>
  </si>
  <si>
    <t>1330, Товары</t>
  </si>
  <si>
    <t>1340, Незавершенное производство</t>
  </si>
  <si>
    <t>1341, Незавершенное производство основное производство</t>
  </si>
  <si>
    <t>1350, Прочие запасы</t>
  </si>
  <si>
    <t>1354, Специальная оснастка, специальная одежда и инвентарь в эксплуатации</t>
  </si>
  <si>
    <t>1354.1, Специальная одежда в эксплуатации</t>
  </si>
  <si>
    <t>1400, Текущие налоговые активы</t>
  </si>
  <si>
    <t>1410, Корпоративный подоходный налог</t>
  </si>
  <si>
    <t>1411, Корпоративный подоходный налог</t>
  </si>
  <si>
    <t>1412, Корпоративный подоходный налог у источника выплаты</t>
  </si>
  <si>
    <t>1420, Налог на добавленную стоимость</t>
  </si>
  <si>
    <t>1421, Налог на добавленную стоимость к возмещению</t>
  </si>
  <si>
    <t>1423, Отложенные обязательства по НДС</t>
  </si>
  <si>
    <t>1423.1, НДС, начисленный при покупке</t>
  </si>
  <si>
    <t>1423.3, НДС, уплачиваемый при импорте из стран ЕАЭС</t>
  </si>
  <si>
    <t>1700, Прочие краткосрочные активы</t>
  </si>
  <si>
    <t>1710, Краткосрочные авансы выданные</t>
  </si>
  <si>
    <t>2, Долгосрочные активы</t>
  </si>
  <si>
    <t>2000, Долгосрочные финансовые активы</t>
  </si>
  <si>
    <t>2010, Долгосрочные финансовые активы, оцениваемые по амортизированной стоимости</t>
  </si>
  <si>
    <t>2050, Долгосрочные вознаграждения к получению</t>
  </si>
  <si>
    <t>2051, Долгосрочные вознаграждения к получению от контрагентов</t>
  </si>
  <si>
    <t>2400, Основные средства</t>
  </si>
  <si>
    <t>2410, Основные средства</t>
  </si>
  <si>
    <t>2411, Подготовка к вводу в эксплуатацию основных средств</t>
  </si>
  <si>
    <t>2412, Основные средства в организации</t>
  </si>
  <si>
    <t>2420, Амортизация основных средств</t>
  </si>
  <si>
    <t>2421, Амортизация основных средств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</si>
  <si>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</si>
  <si>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</si>
  <si>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</si>
  <si>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2800, Отложенные налоговые активы</t>
  </si>
  <si>
    <t>2810, Отложенные налоговые активы по корпоративному подоходному налогу</t>
  </si>
  <si>
    <t>2900, Прочие долгосрочные активы</t>
  </si>
  <si>
    <t>2930, Незавершенное строительство</t>
  </si>
  <si>
    <t>2933, Капитальный ремонт ОС</t>
  </si>
  <si>
    <t>3, Краткосрочные обязательства</t>
  </si>
  <si>
    <t>3100, Обязательства по налогам</t>
  </si>
  <si>
    <t>3110, Корпоративный подоходный налог подлежащий уплате</t>
  </si>
  <si>
    <t>3111,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</si>
  <si>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</si>
  <si>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</si>
  <si>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3131, Налог на добавленную стоимость</t>
  </si>
  <si>
    <t>3132, НДС с особым порядком уплаты</t>
  </si>
  <si>
    <t>3132.3, НДС при импорте товаров из ЕАЭС</t>
  </si>
  <si>
    <t>3150, Социальный налог</t>
  </si>
  <si>
    <t>3190, Прочие налоги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</si>
  <si>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</si>
  <si>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</si>
  <si>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социальному страхованию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</si>
  <si>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</si>
  <si>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</si>
  <si>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</si>
  <si>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3221, Обязательные пенсионные взносы</t>
  </si>
  <si>
    <t>3222, Обязательные профессиональные пенсионные взносы</t>
  </si>
  <si>
    <t>3250, Обязательства по обязательным пенсионным взносам работодателя</t>
  </si>
  <si>
    <t>3230, Прочие обязательства по другим обязательным платежам</t>
  </si>
  <si>
    <t>3232, Прочие обязательства по другим обязательным платежам</t>
  </si>
  <si>
    <t>3232.1, Прочие обязательства по другим обязательным платежам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</si>
  <si>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</si>
  <si>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</si>
  <si>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</si>
  <si>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Прочая краткосрочная кредиторская задолженность</t>
  </si>
  <si>
    <t>3385, Краткосрочная задолженность по исполнительным листам</t>
  </si>
  <si>
    <t>3388, Прочая краткосрочная кредиторская задолженность</t>
  </si>
  <si>
    <t>3388.1,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</si>
  <si>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</si>
  <si>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</si>
  <si>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3440, Прочие краткосрочные оценочные обязательства</t>
  </si>
  <si>
    <t>3500, Прочие краткосрочные обязательства</t>
  </si>
  <si>
    <t>3510, Краткосрочные авансы полученные</t>
  </si>
  <si>
    <t>4, Долгосрочные обязательства</t>
  </si>
  <si>
    <t>4400, Прочие долгосрочные обязательства</t>
  </si>
  <si>
    <t>4450, Прочие долгосрочные обязательства</t>
  </si>
  <si>
    <t>5, Капитал и резервы</t>
  </si>
  <si>
    <t>5000, Уставный капитал</t>
  </si>
  <si>
    <t>5030, Вклады и паи</t>
  </si>
  <si>
    <t>5600, Нераспределенная прибыль непокрытый убыток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</si>
  <si>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</si>
  <si>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</si>
  <si>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5700, Итоговая прибыль итоговый убыток</t>
  </si>
  <si>
    <t>5710, Итоговая прибыль итоговый убыток</t>
  </si>
  <si>
    <t>6, Доходы</t>
  </si>
  <si>
    <t>6000, Доход от реализации продукции и оказания услуг</t>
  </si>
  <si>
    <t>6010, Доход от реализации продукции и оказания услуг</t>
  </si>
  <si>
    <t>6100, Доходы от финансирования</t>
  </si>
  <si>
    <t>6110, Доходы по вознаграждениям</t>
  </si>
  <si>
    <t>6200, Прочие доходы</t>
  </si>
  <si>
    <t>6250, Доходы от курсовой разницы</t>
  </si>
  <si>
    <t>6290, Прочие доходы</t>
  </si>
  <si>
    <t>7, Расходы</t>
  </si>
  <si>
    <t>7000, Себестоимость реализованной продукции и оказанных услуг</t>
  </si>
  <si>
    <t>7010, Себестоимость реализованной продукции и оказанных услуг</t>
  </si>
  <si>
    <t>7200, Административные расходы</t>
  </si>
  <si>
    <t>7210, Административные расходы</t>
  </si>
  <si>
    <t>7211, Административные расходы</t>
  </si>
  <si>
    <t>7400, Прочие расходы</t>
  </si>
  <si>
    <t>7430, Расходы по курсовой разнице</t>
  </si>
  <si>
    <t>7480, Прочие расходы</t>
  </si>
  <si>
    <t>7481, Расходы на сервисное сопровождение</t>
  </si>
  <si>
    <t>7700, Расходы по корпоративному подоходному налогу</t>
  </si>
  <si>
    <t>7710, Расходы по корпоративному подоходному налогу</t>
  </si>
  <si>
    <t>8, Счета производственного учета</t>
  </si>
  <si>
    <t>8100, Основное производство</t>
  </si>
  <si>
    <t>8110, Основное производство</t>
  </si>
  <si>
    <t>8111, Основное производство (выпуск готовой продукции с переработкой)</t>
  </si>
  <si>
    <t>8300, Вспомогательные производства</t>
  </si>
  <si>
    <t>8311, Вспомогательное производство</t>
  </si>
  <si>
    <t>8400, Накладные расходы</t>
  </si>
  <si>
    <t>8415, Ремонт внеоборотных активов</t>
  </si>
  <si>
    <t>8416, Износ внеоборотных активов и специальная одежда</t>
  </si>
  <si>
    <t>KEREM EQUIPMENT LTD ("КЕРЕМ ИКВИПМЕНТ ЛТД") ТОО</t>
  </si>
  <si>
    <t>1100, Краткосрочные финансовые активы</t>
  </si>
  <si>
    <t>1150, Краткосрочные вознаграждения к получению</t>
  </si>
  <si>
    <t>1151, Краткосрочные вознаграждения к получению по предоставленным займам контрагентам</t>
  </si>
  <si>
    <t>1260, Краткосрочная дебиторская задолженность по аренде</t>
  </si>
  <si>
    <t>1311, Дополнительные расходы связанные с приобретением ТМЗ</t>
  </si>
  <si>
    <t>1430, Прочие налоги и другие обязательные платежи в бюджет</t>
  </si>
  <si>
    <t>1720, Расходы будущих периодов</t>
  </si>
  <si>
    <t>2413, Основные средства, переданные в аренду</t>
  </si>
  <si>
    <t>2422, Амортизация основных средств, переданных в аренду</t>
  </si>
  <si>
    <t>3132.5, НДС при импорте товаров</t>
  </si>
  <si>
    <t>3140, Акцизы</t>
  </si>
  <si>
    <t>3170, Налог на транспортные средства</t>
  </si>
  <si>
    <t>3180, Налог на имущество</t>
  </si>
  <si>
    <t>4000, Долгосрочные финансовые обязательства</t>
  </si>
  <si>
    <t>4010, Долгосрочные финансовые обязательства, оцениваемые по амортизированной стоимости</t>
  </si>
  <si>
    <t>4050, Долгосрочные вознаграждения к выплате</t>
  </si>
  <si>
    <t>6210, Доходы от выбытия активов</t>
  </si>
  <si>
    <t>7212, Административные расходы (не идущие на вычет)</t>
  </si>
  <si>
    <t>7300, Расходы на финансирование</t>
  </si>
  <si>
    <t>7310, Расходы по вознаграждениям</t>
  </si>
  <si>
    <t>7410, Расходы по выбытию активов</t>
  </si>
  <si>
    <t>7450, Расходы по операционной аренде</t>
  </si>
  <si>
    <t>8311, Вспомогательные производства</t>
  </si>
  <si>
    <t>Гудвилл</t>
  </si>
  <si>
    <t>Провизии</t>
  </si>
  <si>
    <t>Выручка</t>
  </si>
  <si>
    <t>Себестоимость</t>
  </si>
  <si>
    <t>Валовая прибыль (убыток)</t>
  </si>
  <si>
    <t>Расходы по реализации</t>
  </si>
  <si>
    <t>Начисление/Восстановление оценочного резерва под ожидаемые кредитные убытки</t>
  </si>
  <si>
    <t>Обесценение гудвилла</t>
  </si>
  <si>
    <t>Доход от выбытия активов</t>
  </si>
  <si>
    <t>Операционная прибыль (убыток)</t>
  </si>
  <si>
    <t>Финансовый доход</t>
  </si>
  <si>
    <t>Финансовый расход</t>
  </si>
  <si>
    <t>Курсовая разница, нетто</t>
  </si>
  <si>
    <t>Прибыль (убыток) до налогообложения</t>
  </si>
  <si>
    <t>Расход по налогу на прибыль</t>
  </si>
  <si>
    <t>Чистая прибыль (убыток)</t>
  </si>
  <si>
    <t>Прочая совокупная прибыль (убыток)</t>
  </si>
  <si>
    <t>Итого совокупная прибыль (убыток), за вычетом подоходного налога</t>
  </si>
  <si>
    <t>Базовая прибыль / (убыток) на акцию (в тенге)</t>
  </si>
  <si>
    <t>Убытки от обесценения, нетто</t>
  </si>
  <si>
    <t>ИТОГО</t>
  </si>
  <si>
    <t>На 1 января 2023 года</t>
  </si>
  <si>
    <t>Дивиденды объявленные</t>
  </si>
  <si>
    <t>На 31 декабря 2024 года</t>
  </si>
  <si>
    <t>Оборотно-сальдовая ведомость по счету 1050 за 1 квартал 2025 г.</t>
  </si>
  <si>
    <t>Подразделение</t>
  </si>
  <si>
    <t>Банковские счета</t>
  </si>
  <si>
    <t>&lt;...&gt;</t>
  </si>
  <si>
    <t>KZ15821K928E10000028 (KZT) депозит</t>
  </si>
  <si>
    <t>KZ408562223106283609 (KZT) депозит</t>
  </si>
  <si>
    <t>KZ578562223108388300 (KZT) депозит</t>
  </si>
  <si>
    <t>KZ648562215221103416(USD) депозит</t>
  </si>
  <si>
    <t>KZ818562215126334595 (KZT) депозит</t>
  </si>
  <si>
    <t>KZ86821K928E10000011 (KZT) депозит</t>
  </si>
  <si>
    <t>KZ969491100004101855 (KZT) депозит</t>
  </si>
  <si>
    <t>КЖ</t>
  </si>
  <si>
    <t>ЖР</t>
  </si>
  <si>
    <t>КЕ</t>
  </si>
  <si>
    <t>Элиминация</t>
  </si>
  <si>
    <t>1 квартал 2025 г.</t>
  </si>
  <si>
    <t>1 квартал 2024 г.</t>
  </si>
  <si>
    <t>KASE</t>
  </si>
  <si>
    <t>Консол</t>
  </si>
  <si>
    <t>31 декабря 2024 г.</t>
  </si>
  <si>
    <t>__________________</t>
  </si>
  <si>
    <t>Исполнительный директор по экономике и финансам</t>
  </si>
  <si>
    <t>Кор-ка 1</t>
  </si>
  <si>
    <t>Кор-ка 2</t>
  </si>
  <si>
    <t>Кор-ка 3</t>
  </si>
  <si>
    <t>Кор-ка 4</t>
  </si>
  <si>
    <t>2023 год</t>
  </si>
  <si>
    <t>КПН КЕ</t>
  </si>
  <si>
    <t>КПН ЖР</t>
  </si>
  <si>
    <t>Кор-ка 5</t>
  </si>
  <si>
    <t>Кор-ка 6</t>
  </si>
  <si>
    <t>Кор-ка 7</t>
  </si>
  <si>
    <t>Рекласс - Форекс КЖ</t>
  </si>
  <si>
    <t>Рекласс - Форекс КЕ</t>
  </si>
  <si>
    <t>Рекласс - Форекс ЖР</t>
  </si>
  <si>
    <t>Займы</t>
  </si>
  <si>
    <t>Инвестиции</t>
  </si>
  <si>
    <t>Сверка Нераспределенной прибыли к аудированной отчетности за 2023</t>
  </si>
  <si>
    <t>Рекласс - Вскрышные запасы</t>
  </si>
  <si>
    <t>Рекласс - ликвид фонд</t>
  </si>
  <si>
    <t>&lt; ликвид фонд</t>
  </si>
  <si>
    <t>Аудированная отдельная отчетность АО КЖ 2023</t>
  </si>
  <si>
    <t>Рекласс - Кап. стр-во</t>
  </si>
  <si>
    <t>Керем</t>
  </si>
  <si>
    <t>&lt; заем GR</t>
  </si>
  <si>
    <t>Рекласс - Авансы выданные 1710</t>
  </si>
  <si>
    <t>Рекласс - Заем GR</t>
  </si>
  <si>
    <t>Рекласс - вскрышные запасы</t>
  </si>
  <si>
    <t>Рекласс - Купон</t>
  </si>
  <si>
    <t>Рекласс - Займы  акционеров</t>
  </si>
  <si>
    <t>Кор-ка 8</t>
  </si>
  <si>
    <t>Кор-ка 9</t>
  </si>
  <si>
    <t>Кор-ка 10</t>
  </si>
  <si>
    <t>Кор-ка 11</t>
  </si>
  <si>
    <t>Рекласс - Налоги</t>
  </si>
  <si>
    <t>Кор-ка 12</t>
  </si>
  <si>
    <t>Рекласс - Провизии по МСФО</t>
  </si>
  <si>
    <t>_________________</t>
  </si>
  <si>
    <t>Оборотно-сальдовая ведомость по счету 1210 за 1 квартал 2025 г.</t>
  </si>
  <si>
    <t>Контрагенты</t>
  </si>
  <si>
    <t>AB Coal ТОО</t>
  </si>
  <si>
    <t>Abai Green MAX</t>
  </si>
  <si>
    <t>Active Project</t>
  </si>
  <si>
    <t>ADM Machinery&amp;Service ТОО</t>
  </si>
  <si>
    <t>Almaty Quruiys Zertkhanasy ТОО</t>
  </si>
  <si>
    <t>Altynalmas Service(Алтыналмас Сервис) ТОО</t>
  </si>
  <si>
    <t>Atlantis Holding ТОО</t>
  </si>
  <si>
    <t>AZIA KRAFT SAMARQAND ООО</t>
  </si>
  <si>
    <t>AZOT MINING SERVICES-KAZAKHSTAN ТОО</t>
  </si>
  <si>
    <t>BaltikCoal Company OU Lietuvos filialas</t>
  </si>
  <si>
    <t>Bedel Agro ТОО</t>
  </si>
  <si>
    <t>BLACK GOLD COMPANY.Ltd</t>
  </si>
  <si>
    <t>Btp (Beyond that point) ТОО</t>
  </si>
  <si>
    <t>CA MINERALS ООО</t>
  </si>
  <si>
    <t>Cepheus Inc. (Це феус Инк.) ТОО</t>
  </si>
  <si>
    <t>D.B Logistics ТОО</t>
  </si>
  <si>
    <t>DEC ECO ТОО</t>
  </si>
  <si>
    <t>E4 Capital ТОО</t>
  </si>
  <si>
    <t>Epiroc Drilling Solutions AB</t>
  </si>
  <si>
    <t>Eurasian Machinery (Евразиан Машинери) ТОО</t>
  </si>
  <si>
    <t>FERGANA SERO UGOL ООО</t>
  </si>
  <si>
    <t>globalcommerz ТОО</t>
  </si>
  <si>
    <t>GOUDEN RESERVES B.V.</t>
  </si>
  <si>
    <t>Green Auto Service ТОО</t>
  </si>
  <si>
    <t>Green Energy Q ТОО</t>
  </si>
  <si>
    <t>INCORE Management ТОО</t>
  </si>
  <si>
    <t>IP MIR VIDEO GROUP ТОО</t>
  </si>
  <si>
    <t>IPC Machines ТОО</t>
  </si>
  <si>
    <t>Kaz-metiz ТОО</t>
  </si>
  <si>
    <t>Kazakhstan Machinery Group ТОО</t>
  </si>
  <si>
    <t>KAZTORGLINE ТОО</t>
  </si>
  <si>
    <t>KZ-2050 ТОО</t>
  </si>
  <si>
    <t>Leica Geosystems Kazakhstan (Лейка Геосистемс Казахстан) ТОО</t>
  </si>
  <si>
    <t>M&amp;A solutions ТОО</t>
  </si>
  <si>
    <t>Mine Tech Service ТОО</t>
  </si>
  <si>
    <t>N.D.Service ИП</t>
  </si>
  <si>
    <t>Optimum Trans ТОО</t>
  </si>
  <si>
    <t>PCA Group ТОО</t>
  </si>
  <si>
    <t>PrimeTech Support</t>
  </si>
  <si>
    <t>Proline Logistice  (КАЗАХАЛТЫН LOGISTIC) ТОО</t>
  </si>
  <si>
    <t>Real Trade 05 ТОО</t>
  </si>
  <si>
    <t>Relief Company ТОО</t>
  </si>
  <si>
    <t>SKL-company ИП</t>
  </si>
  <si>
    <t>SmartCO ТОО</t>
  </si>
  <si>
    <t>STR-Mining Equipment Service ТОО</t>
  </si>
  <si>
    <t>TANSU Construction ТОО</t>
  </si>
  <si>
    <t>TOLAGAY 2020 ТОО</t>
  </si>
  <si>
    <t>Trade &amp; Transport Group ЗАО</t>
  </si>
  <si>
    <t>Trading and transport group</t>
  </si>
  <si>
    <t>Uni project group ТОО</t>
  </si>
  <si>
    <t>WORLD GEO SOLUTIONS ТОО</t>
  </si>
  <si>
    <t>ZZZ Acconting ИП</t>
  </si>
  <si>
    <t>А-Пром Плюс ТОО</t>
  </si>
  <si>
    <t>АБ Энерго ООО</t>
  </si>
  <si>
    <t>Абдыкеримов Аскат Ибраймович</t>
  </si>
  <si>
    <t>Абраева Сауле Дюсанбековна ИП</t>
  </si>
  <si>
    <t>Агенство Безопасности Легион ТОО</t>
  </si>
  <si>
    <t>Адвокат ВК коллегии адвокатов Сальменбаев К</t>
  </si>
  <si>
    <t>АЖМАГАНБЕТОВ ЖАНАТ РУСЛАНУЛЫ ИП</t>
  </si>
  <si>
    <t>АзияХимСинтез ТОО</t>
  </si>
  <si>
    <t>АЗС Комплект КЗ ТОО</t>
  </si>
  <si>
    <t>Ай-Ер-Нур ТОО</t>
  </si>
  <si>
    <t>Айгуль+К ТОО</t>
  </si>
  <si>
    <t>Айтас Энерго ТОО</t>
  </si>
  <si>
    <t>Айткалиев Балгын Нуржанович</t>
  </si>
  <si>
    <t>Акбаев Т.Д. ИП</t>
  </si>
  <si>
    <t>Акционерное общество "АК Алтыналмас"</t>
  </si>
  <si>
    <t>Алакөл-Көмір ТОО</t>
  </si>
  <si>
    <t>Алдабаев Серик Сексенович</t>
  </si>
  <si>
    <t>Алекс-Сфера Технология ООО</t>
  </si>
  <si>
    <t>Алекс-Сфера ТЭК ООО</t>
  </si>
  <si>
    <t>Алматы Энерго KZ ТОО</t>
  </si>
  <si>
    <t>АлматыГеоЦентр ТОО</t>
  </si>
  <si>
    <t>АЛСИ ТОО</t>
  </si>
  <si>
    <t>Алтай КомХоз Сервис КГП</t>
  </si>
  <si>
    <t>Алтайагросервис ООО</t>
  </si>
  <si>
    <t>АльфаЭнергетика ООО</t>
  </si>
  <si>
    <t>Амирсана 2000 ТОО</t>
  </si>
  <si>
    <t>Ангылбаев Азамат Серикович</t>
  </si>
  <si>
    <t>АРС ТОО</t>
  </si>
  <si>
    <t>АСП-Экс ТОО</t>
  </si>
  <si>
    <t>АСТАНАБЕЛАЗСЕРВИС К ТОО</t>
  </si>
  <si>
    <t>АСТЕЛ-К ТОО</t>
  </si>
  <si>
    <t>Ахметпаев Ескендр Дюйсенгазинович</t>
  </si>
  <si>
    <t>Аягоз жылу КГП на ПХВ</t>
  </si>
  <si>
    <t>Аягоз су КГП на ПХВ</t>
  </si>
  <si>
    <t>Аягөз-Көмір ТОО</t>
  </si>
  <si>
    <t>Әлем-Көмір ТОО</t>
  </si>
  <si>
    <t>Байтерек - 2011</t>
  </si>
  <si>
    <t>Балапан колiгi Компания ТОО</t>
  </si>
  <si>
    <t>Балуанұлы Бақытбек</t>
  </si>
  <si>
    <t>Батия ТОО</t>
  </si>
  <si>
    <t>Бизнес Инжиниринг ТОО</t>
  </si>
  <si>
    <t>Битебаев Асхат Амангельдыевич</t>
  </si>
  <si>
    <t>Битимбаев Даулет Оспанович</t>
  </si>
  <si>
    <t>БК СЕРВИС КЗ ТОО</t>
  </si>
  <si>
    <t>Быценко И.Б. ИП</t>
  </si>
  <si>
    <t>Велмаст ТОО</t>
  </si>
  <si>
    <t>Восток Ресурс ООО</t>
  </si>
  <si>
    <t>Восток-Сервис-Спецкомплектация ТОО</t>
  </si>
  <si>
    <t>ВостокУгольПром ТОО</t>
  </si>
  <si>
    <t>Востокэнерго ТОО</t>
  </si>
  <si>
    <t>Восточная техника  ТОО</t>
  </si>
  <si>
    <t>ВторРесурс ООО</t>
  </si>
  <si>
    <t>Гайдышев Сергей Анатольевич</t>
  </si>
  <si>
    <t>Галиев Равиль Маратович</t>
  </si>
  <si>
    <t>ГКП Акимата Курчумского района "Курчум"</t>
  </si>
  <si>
    <t>ГКП на ПХВ "Теплоэнергия" п.Глубокое акимата Глубоковского ВКО</t>
  </si>
  <si>
    <t>ГКП"Теплокоммунэнерго"ГУ "Отдел ЖКХ города Семей области Абай" на праве</t>
  </si>
  <si>
    <t>Главная распределительная энергостанция Топар</t>
  </si>
  <si>
    <t>Голяшов Антон Васильевич</t>
  </si>
  <si>
    <t>Горводхоз КГП</t>
  </si>
  <si>
    <t>ДАН ИП</t>
  </si>
  <si>
    <t>Датбаева Т.А. ИП</t>
  </si>
  <si>
    <t>Дембицкий С.Г. ИП</t>
  </si>
  <si>
    <t>ДОС Лес ТОО</t>
  </si>
  <si>
    <t>Дулат Бақжан Ғалымбетұлы</t>
  </si>
  <si>
    <t>Дюсембаева ИП</t>
  </si>
  <si>
    <t>Евразийский банк</t>
  </si>
  <si>
    <t>Евразия ООО</t>
  </si>
  <si>
    <t>ЕвразияМет</t>
  </si>
  <si>
    <t>Енбек-Оскемен РГП ИУ КУИС МВД РК</t>
  </si>
  <si>
    <t>ЖелДорСервис 2030</t>
  </si>
  <si>
    <t>Жигер-СТ ТОО</t>
  </si>
  <si>
    <t>ЖКХ Средигорное ТОО</t>
  </si>
  <si>
    <t>Жумагельдин Медет Алифович</t>
  </si>
  <si>
    <t>ЗНМ Электрум</t>
  </si>
  <si>
    <t>Зырян ТЭК ТОО</t>
  </si>
  <si>
    <t>Игинисов Алтай Асхаргалиевич</t>
  </si>
  <si>
    <t>Игисинов Жанат Калиевич</t>
  </si>
  <si>
    <t>Идигов ИП</t>
  </si>
  <si>
    <t>Иксар ОсОО</t>
  </si>
  <si>
    <t>Кабжалелов Ержан Лукпанбекович</t>
  </si>
  <si>
    <t>Казанцева И.И.ИП</t>
  </si>
  <si>
    <t>Казахмыс Коал ТОО</t>
  </si>
  <si>
    <t>КазБелаз СП ТОО</t>
  </si>
  <si>
    <t>Казтемиржолтранс ТОО</t>
  </si>
  <si>
    <t>Казэлектромаш ТОО</t>
  </si>
  <si>
    <t>КАЙЗЕР ЕГОР ВИКТОРОВИЧ ИП</t>
  </si>
  <si>
    <t>Какимов У.Б.</t>
  </si>
  <si>
    <t>Калибеков Кайрат Жасуланович</t>
  </si>
  <si>
    <t>Калиев Оразбек Исембекович</t>
  </si>
  <si>
    <t>Калихан Мариям Еркинкызы</t>
  </si>
  <si>
    <t>Карбо Трейд Компани ОсОО</t>
  </si>
  <si>
    <t>Касымбеков Куаныш Жумабекович</t>
  </si>
  <si>
    <t>Кащеев М.В. ИП</t>
  </si>
  <si>
    <t>КГУ «Жарма су" на ПХВ акимата Жарминского района</t>
  </si>
  <si>
    <t>КМЭП ГКП на ПХВ</t>
  </si>
  <si>
    <t>Коккозов Серикказы Токтагазыевич</t>
  </si>
  <si>
    <t>Коммунаев Айдос Рыскалиулы</t>
  </si>
  <si>
    <t>Коммунальное хозяйство КГП на ПХВ Бородулихинского района области Абай</t>
  </si>
  <si>
    <t>Костанайская Угольная Компания ТОО</t>
  </si>
  <si>
    <t>Крома-Транс ТОО</t>
  </si>
  <si>
    <t>Курмангалиев Глымхан Мырзаханович</t>
  </si>
  <si>
    <t>Куттыбаев Амангали Жумагалиевич</t>
  </si>
  <si>
    <t>Кухарев Сергей Александрович ИП</t>
  </si>
  <si>
    <t>Кухтурцев Иван Владимирович</t>
  </si>
  <si>
    <t>Қаңтарбаев Диас Амангелдіұлы</t>
  </si>
  <si>
    <t>Қыбылайханова М А ИП</t>
  </si>
  <si>
    <t>Л-ТВК ТОО</t>
  </si>
  <si>
    <t>Ларгус Компани ОсОО</t>
  </si>
  <si>
    <t>Латифов Серик Рашидович</t>
  </si>
  <si>
    <t>Локтевская теплоснабжающая компания ООО</t>
  </si>
  <si>
    <t>Магиев Куаныш Талгатович</t>
  </si>
  <si>
    <t>МАКСАМ Казахстан ТОО</t>
  </si>
  <si>
    <t>Мартышкин В.Н. ИП</t>
  </si>
  <si>
    <t>Махсұт Азамат Ақатұлы</t>
  </si>
  <si>
    <t>Метэкс Сервис ТОО</t>
  </si>
  <si>
    <t>Миннулина Ольга Климовна</t>
  </si>
  <si>
    <t>Муниципальное предприятие "Бишкек теплоэлектроцентраль"</t>
  </si>
  <si>
    <t>Мусал ТОО</t>
  </si>
  <si>
    <t>Мухамедиярова Саулет Манарбековна</t>
  </si>
  <si>
    <t>Мысик В.Г</t>
  </si>
  <si>
    <t>Нарын КомХозСервис района Үлкен Нарын КГП</t>
  </si>
  <si>
    <t>Национальный центр экспертизы проектов ТОО</t>
  </si>
  <si>
    <t>Немая Мария ООО</t>
  </si>
  <si>
    <t>НИИ БАТЫСЭКОПРОЕКТ ТОО</t>
  </si>
  <si>
    <t>НОРД УГОЛЬ ТОО</t>
  </si>
  <si>
    <t>Нурахметов Ардак Еркинович</t>
  </si>
  <si>
    <t>Нургалиев Бауржан</t>
  </si>
  <si>
    <t>Нурмаганбет ТОО</t>
  </si>
  <si>
    <t>ОО Локальная профсоюзная организация Каражыра Республиканоского отраслевого профсоюза работников уго</t>
  </si>
  <si>
    <t>Орынбаев Ержан</t>
  </si>
  <si>
    <t>Отдел жилищно-коммунального хозяйства,пассажирскоготранспорта и автомобильных дорог города Риддер ВК</t>
  </si>
  <si>
    <t>Охранное агентство Қалқан Шығыс-1 ТОО</t>
  </si>
  <si>
    <t>Петров Юрий Геннадьевич</t>
  </si>
  <si>
    <t>ПКФ ШығысСтройСервис</t>
  </si>
  <si>
    <t>Промтехсервис-2006 ТОО</t>
  </si>
  <si>
    <t>Рахимжанова ИП</t>
  </si>
  <si>
    <t>Ргызбаев Омиржан Адилханович</t>
  </si>
  <si>
    <t>Регион -СК ООО</t>
  </si>
  <si>
    <t>Риза КГП на ПХВ</t>
  </si>
  <si>
    <t>РОНиКОМ ТОО</t>
  </si>
  <si>
    <t>Росинструмент-Казахстан ТОО</t>
  </si>
  <si>
    <t>Садвакасов Қуат Кенжеқанұлы</t>
  </si>
  <si>
    <t>Сакпанов Канат Муратович</t>
  </si>
  <si>
    <t>Свекольников Сергей Михайлович ИП</t>
  </si>
  <si>
    <t>Сдержиков Сергей Николаевич</t>
  </si>
  <si>
    <t>Север Энерго Уголь Снаб ТОО</t>
  </si>
  <si>
    <t>Сейком ТОО</t>
  </si>
  <si>
    <t>Сейльханов Арлан Советович</t>
  </si>
  <si>
    <t>Сейсенов Әліби Жасұланұлы</t>
  </si>
  <si>
    <t>Семей Көмір ТОО</t>
  </si>
  <si>
    <t>Семейгидрогеология ТОО</t>
  </si>
  <si>
    <t>СЖС Казахстан ЛТД</t>
  </si>
  <si>
    <t>Силикат ТОО</t>
  </si>
  <si>
    <t>Скрипникова Е.Б. ИП</t>
  </si>
  <si>
    <t>Слямкулов Нуртас Ермектаевич</t>
  </si>
  <si>
    <t>Смагулов Альжан Саркытканович</t>
  </si>
  <si>
    <t>Смайлов Ержан Мамытович</t>
  </si>
  <si>
    <t>Согринская ТЭЦ ТОО</t>
  </si>
  <si>
    <t>Сотрудники АО Каражыра</t>
  </si>
  <si>
    <t>СОЮЗУГОЛЬ ТРЕЙД ООО</t>
  </si>
  <si>
    <t>Сталепромышленная компания ВКО</t>
  </si>
  <si>
    <t>Султанбеков Кайрат Бекенович</t>
  </si>
  <si>
    <t>СУЭК-Хакасия ООО</t>
  </si>
  <si>
    <t>Табылбеков Ермек Серикович</t>
  </si>
  <si>
    <t>Талас Қымбат Қуатқызы</t>
  </si>
  <si>
    <t>Тарабанов Шота Михайлович</t>
  </si>
  <si>
    <t>Татиев А.М. ИП</t>
  </si>
  <si>
    <t>Темiржолсу-Аягоз ТОО</t>
  </si>
  <si>
    <t>Тенгри Транс ТОО</t>
  </si>
  <si>
    <t>Тепловодоцентраль города Алтай</t>
  </si>
  <si>
    <t>Тепловодоцентраль города Серебрянск и поселка Новая Бухтарма</t>
  </si>
  <si>
    <t>Тергеубаев Еркебұлан Төлеубайұлы</t>
  </si>
  <si>
    <t>ТехАвтоКар ТОО</t>
  </si>
  <si>
    <t>Технологии Логистики ОсОО</t>
  </si>
  <si>
    <t>Техноцентр-Экибастуз ТОО</t>
  </si>
  <si>
    <t>Техпрог ТОО</t>
  </si>
  <si>
    <t>Тонар-Кокше ТОО</t>
  </si>
  <si>
    <t>ТОО "Kazakhmys Energy (Казахмыс Энерджи)"</t>
  </si>
  <si>
    <t>ТОО "КРИСТАЛ 2023"</t>
  </si>
  <si>
    <t>ТОО "Нұр-Қар"</t>
  </si>
  <si>
    <t>Топливная Компания Терминал ТОО</t>
  </si>
  <si>
    <t>ТПК-ТРЕЙД ООО</t>
  </si>
  <si>
    <t>Транспортно-экспедиционная компания Альянс Жолы ТОО</t>
  </si>
  <si>
    <t>Тукумбаев Ержан Керимович</t>
  </si>
  <si>
    <t>Турганбаев Нуржан Серыкханович</t>
  </si>
  <si>
    <t>Турсанов Кайратжан Ашимович</t>
  </si>
  <si>
    <t>Тяга ООО</t>
  </si>
  <si>
    <t>УГОЛЬ ТОРГ ООО</t>
  </si>
  <si>
    <t>УГОЛЬ-ЖАКСЫ</t>
  </si>
  <si>
    <t>Уральский завод горного оборудования ООО</t>
  </si>
  <si>
    <t>Усть-Каменогорская ТЭЦ ТОО</t>
  </si>
  <si>
    <t>Усть-Каменогорские Тепловые Сети АО</t>
  </si>
  <si>
    <t>Фазыл Нұрболат Манарбекұлы</t>
  </si>
  <si>
    <t>Хайдаров Сергей Олегович</t>
  </si>
  <si>
    <t>Халык комир ТОО</t>
  </si>
  <si>
    <t>Хамир Электромонтаж ТОО</t>
  </si>
  <si>
    <t>Хапар Жанбота</t>
  </si>
  <si>
    <t>Центр обеспечения ООО</t>
  </si>
  <si>
    <t>Частное лицо</t>
  </si>
  <si>
    <t>Шемонаиха ОТЫНЫ ТОО</t>
  </si>
  <si>
    <t>Шыгысэнерготрейд ТОО</t>
  </si>
  <si>
    <t>Шығыс Жылу АО</t>
  </si>
  <si>
    <t>Шығыс-Даму</t>
  </si>
  <si>
    <t>ЭДЕЛЬВЕЙС ООО</t>
  </si>
  <si>
    <t>ЭКГ Деталь ООО</t>
  </si>
  <si>
    <t>ЭКГСЕРВИС АО</t>
  </si>
  <si>
    <t>ЭКО DEUCE</t>
  </si>
  <si>
    <t>Электрические станции ОАО</t>
  </si>
  <si>
    <t>Эпирок Центральная Азия ТОО</t>
  </si>
  <si>
    <t>ЮНА-LTD ТОО</t>
  </si>
  <si>
    <t>Юнитайр ТОО</t>
  </si>
  <si>
    <t>Ярмолюк Дмитрий Вячеславович</t>
  </si>
  <si>
    <t>рекласс курс разн</t>
  </si>
  <si>
    <t>рекласс налоги</t>
  </si>
  <si>
    <t>Сыздыкаев Айдар Асхатович</t>
  </si>
  <si>
    <t>Altynalmas Service (Алтыналмас Сервис) ТОО</t>
  </si>
  <si>
    <t>AST GROUP COMPANY</t>
  </si>
  <si>
    <t>INTALCOM</t>
  </si>
  <si>
    <t>LPG Атырау ТОО</t>
  </si>
  <si>
    <t>POLARIM PETROTRADE (ПОЛАРИМ ПЕТРОТРЕЙД) ТОО</t>
  </si>
  <si>
    <t>TABOL INVEST ТОО</t>
  </si>
  <si>
    <t>WORLD GEO SOLUTIONS ТOO</t>
  </si>
  <si>
    <t>Ажмаганбетов Жанат Русланулы ИП</t>
  </si>
  <si>
    <t>ИП Қыбылайханова Меруерт Асхаткызы</t>
  </si>
  <si>
    <t>КазБелАЗ СП ТОО</t>
  </si>
  <si>
    <t>Квантум Ойл</t>
  </si>
  <si>
    <t>Компания Балапан Көлігі ТОО</t>
  </si>
  <si>
    <t>Комплектоборудование ТОО</t>
  </si>
  <si>
    <t>КТЖ -Грузовые перевозки АО</t>
  </si>
  <si>
    <t>Метекс Сервис ТОО</t>
  </si>
  <si>
    <t>Оспанов Марат Абдыгалиеви</t>
  </si>
  <si>
    <t>СТАЛЬТРЕЙД ТОО</t>
  </si>
  <si>
    <t>ТОО "Proline Logistics"</t>
  </si>
  <si>
    <t>ТОО "КАЗАХАЛТЫН LOGISTIK"</t>
  </si>
  <si>
    <t>ТОО Elcontech Qazaqstan</t>
  </si>
  <si>
    <t>Торговая компания Континенталь</t>
  </si>
  <si>
    <t>ЮНИТАЙР ТОО</t>
  </si>
  <si>
    <t>Аудированная консолидированная отчетность АО КЖ 2023</t>
  </si>
  <si>
    <t>Чистый доход за год</t>
  </si>
  <si>
    <t>Дисконтирование займов полученных от акционеров, за вычетом подоходного налога</t>
  </si>
  <si>
    <t>На 1 января 2024 года</t>
  </si>
  <si>
    <t>Кор-ка 13</t>
  </si>
  <si>
    <t>Рекласс в КЗ</t>
  </si>
  <si>
    <t>Кор-ка 14</t>
  </si>
  <si>
    <t>Рекласс Тансу - гостиница</t>
  </si>
  <si>
    <t>Кор-ка 15</t>
  </si>
  <si>
    <t>Рекласс ПрофТранс ДЗ (просроченная)</t>
  </si>
  <si>
    <t>За 1 квартал , закончившийся 31 марта 2025 года</t>
  </si>
  <si>
    <t>Кор-ка 16</t>
  </si>
  <si>
    <t>Начисление КПН</t>
  </si>
  <si>
    <t>Кор-ка 17</t>
  </si>
  <si>
    <t>Зачет КПН</t>
  </si>
  <si>
    <t>Кор-ка 18</t>
  </si>
  <si>
    <t>Рекласс - НДС</t>
  </si>
  <si>
    <t>НДС к возмещению</t>
  </si>
  <si>
    <t>Группа  "Каражыра"</t>
  </si>
  <si>
    <t>ПРОМЕЖУТОЧНЫЙ КОНСОЛИДИРОВАННЫЙ ОТЧЕТ О ФИНАНСОВОМ ПОЛОЖЕНИИ</t>
  </si>
  <si>
    <t>ПРОМЕЖУТОЧНЫЙ КОНСОЛИДИРОВАННЫЙ ОТЧЕТ О СОВОКУПНОМ ДОХОДЕ</t>
  </si>
  <si>
    <t>ПРОМЕЖУТОЧНЫЙ КОНСОЛИДИРОВАННЫЙ ОТЧЕТ ОБ ИЗМЕНЕНИЯХ В КАПИТАЛЕ</t>
  </si>
  <si>
    <t>&lt; аудит</t>
  </si>
  <si>
    <t>На 31 марта 2025 года</t>
  </si>
  <si>
    <t>"Приложение 1 к приказу
Министра финансов
Республики Казахстан
от 2 марта 2022 года № 241"</t>
  </si>
  <si>
    <t>"Приложение 2
к приказу Министра финансов
Республики Казахстан
от 28 июня 2017 года № 404"</t>
  </si>
  <si>
    <t>Форма</t>
  </si>
  <si>
    <t>Бухгалтерский баланс</t>
  </si>
  <si>
    <t>отчетный период 2025 год</t>
  </si>
  <si>
    <t>Представляется:</t>
  </si>
  <si>
    <t>в депозитарий финансовой отчетности в электронном формате посредством программного обеспечения</t>
  </si>
  <si>
    <t>Форма административных данных размещена на интернет-ресурсе: www. minfin.gov.kz</t>
  </si>
  <si>
    <t>Индекс формы административных данных: № 1 - Б (баланс)</t>
  </si>
  <si>
    <t>Периодичность:</t>
  </si>
  <si>
    <t>годовая</t>
  </si>
  <si>
    <t>Круг лиц, представляющих информацию:</t>
  </si>
  <si>
    <t>организации публичного интереса по результатам финансового года</t>
  </si>
  <si>
    <t>Срок представления формы административных данных: ежегодно не позднее 31 августа года, следующего за отчетным</t>
  </si>
  <si>
    <t>Примечание:</t>
  </si>
  <si>
    <t>пояснение по заполнению отчета приведено в приложении к форме, предназначенной для сбора</t>
  </si>
  <si>
    <t>административных данных "Бухгалтерский баланс".</t>
  </si>
  <si>
    <t>Наименование организации</t>
  </si>
  <si>
    <t>Акционерное общество "Каражыра"</t>
  </si>
  <si>
    <t>по состоянию на 31 марта 2025 года</t>
  </si>
  <si>
    <t>в тысячах тенге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</si>
  <si>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</si>
  <si>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</si>
  <si>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</si>
  <si>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</si>
  <si>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</si>
  <si>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010</t>
  </si>
  <si>
    <t>Краткосрочные финансовые активы, оцениваемые по амортизированной стоимости</t>
  </si>
  <si>
    <t>011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</si>
  <si>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</si>
  <si>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</si>
  <si>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или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</si>
  <si>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</si>
  <si>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</si>
  <si>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</si>
  <si>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</si>
  <si>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</si>
  <si>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</si>
  <si>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</si>
  <si>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</si>
  <si>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</si>
  <si>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</si>
  <si>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</si>
  <si>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</si>
  <si>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020</t>
  </si>
  <si>
    <t>Биологические активы</t>
  </si>
  <si>
    <t>021</t>
  </si>
  <si>
    <t>022</t>
  </si>
  <si>
    <t>Итого краткосрочных активов (сумма строке 010 по 022)</t>
  </si>
  <si>
    <t>100</t>
  </si>
  <si>
    <t>Активы (или выбывающие группы), предназначенные для продажи</t>
  </si>
  <si>
    <t>101</t>
  </si>
  <si>
    <t>II. Долгосрочные активы</t>
  </si>
  <si>
    <t>110</t>
  </si>
  <si>
    <t>111</t>
  </si>
  <si>
    <t>Долгосрочные финансовые активы, учитываемые по справедливой стоимости через прибыли или убытки</t>
  </si>
  <si>
    <t>112</t>
  </si>
  <si>
    <t>Долгосрочные производные финансовые инструменты</t>
  </si>
  <si>
    <t>113</t>
  </si>
  <si>
    <t>Инвестиции, учитываемые по первоначальной стоимости</t>
  </si>
  <si>
    <t>114</t>
  </si>
  <si>
    <t xml:space="preserve">Инвестиции, учитываемые методом долевого участия </t>
  </si>
  <si>
    <t>115</t>
  </si>
  <si>
    <t>Прочие долгосрочные финансовые активы</t>
  </si>
  <si>
    <t>116</t>
  </si>
  <si>
    <t>Долгосрочная торговая и прочая дебиторская задолженность</t>
  </si>
  <si>
    <t>117</t>
  </si>
  <si>
    <t>Долгосрочная дебиторская задолженность по аренде</t>
  </si>
  <si>
    <t>118</t>
  </si>
  <si>
    <t>Долгосрочные активы по договорам с покупателями</t>
  </si>
  <si>
    <t>119</t>
  </si>
  <si>
    <t>120</t>
  </si>
  <si>
    <t>121</t>
  </si>
  <si>
    <t>Актив в форме права пользования</t>
  </si>
  <si>
    <t>122</t>
  </si>
  <si>
    <t>123</t>
  </si>
  <si>
    <t>Разведочные и оценочные активы</t>
  </si>
  <si>
    <t>124</t>
  </si>
  <si>
    <t>125</t>
  </si>
  <si>
    <t>126</t>
  </si>
  <si>
    <t>127</t>
  </si>
  <si>
    <t>Итого долгосрочных активов (сумма строк с 110 по 127)</t>
  </si>
  <si>
    <t>200</t>
  </si>
  <si>
    <t>БАЛАНС (строка 100 + строка 101 + строка 200)</t>
  </si>
  <si>
    <t>Обязательство и капитал</t>
  </si>
  <si>
    <t>III. Краткосрочные обязательства</t>
  </si>
  <si>
    <t>210</t>
  </si>
  <si>
    <t>Краткосрочные финансовые обязательства, оцениваемые по справедливой стоимости через прибыль или убыток</t>
  </si>
  <si>
    <t>211</t>
  </si>
  <si>
    <t>212</t>
  </si>
  <si>
    <t>Прочие краткосрочные финансовые обязательства</t>
  </si>
  <si>
    <t>213</t>
  </si>
  <si>
    <t>Краткосрочная торговая и прочая кредиторская задолженность</t>
  </si>
  <si>
    <t>214</t>
  </si>
  <si>
    <t xml:space="preserve">Краткосрочные  оценочные обязательства </t>
  </si>
  <si>
    <t>215</t>
  </si>
  <si>
    <t>Текущие налоговые обязательства по подоходному налогу</t>
  </si>
  <si>
    <t>216</t>
  </si>
  <si>
    <t>Вознаграждения работникам</t>
  </si>
  <si>
    <t>217</t>
  </si>
  <si>
    <t>Краткосрочная задолженность по аренде</t>
  </si>
  <si>
    <t>218</t>
  </si>
  <si>
    <t xml:space="preserve">Краткосрочные обязательства по договорам покупателями  </t>
  </si>
  <si>
    <t>219</t>
  </si>
  <si>
    <t>Государственные судсидии</t>
  </si>
  <si>
    <t>220</t>
  </si>
  <si>
    <t>Дивиденды к оплате</t>
  </si>
  <si>
    <t>221</t>
  </si>
  <si>
    <t>222</t>
  </si>
  <si>
    <t>Итого краткосрочных обязательств (сумма строк с 210 по 222)</t>
  </si>
  <si>
    <t>300</t>
  </si>
  <si>
    <t>Обязательства выбывающих групп, предназначенных для продажи</t>
  </si>
  <si>
    <t>301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</si>
  <si>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</si>
  <si>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</si>
  <si>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310</t>
  </si>
  <si>
    <t>Долгосрочные финансовые обязательства, оцениваемые по справедливой стоимости через прибыль или убыток</t>
  </si>
  <si>
    <t>311</t>
  </si>
  <si>
    <t>312</t>
  </si>
  <si>
    <t>Прочие долгосрочные финансовые обязательства</t>
  </si>
  <si>
    <t>313</t>
  </si>
  <si>
    <t>Долгосрочная торговая и прочая кредиторская задолженность</t>
  </si>
  <si>
    <t>314</t>
  </si>
  <si>
    <t xml:space="preserve">Долгосрочные оценочные обязательства </t>
  </si>
  <si>
    <t>315</t>
  </si>
  <si>
    <t>316</t>
  </si>
  <si>
    <t>317</t>
  </si>
  <si>
    <t>Долгосрочная задолженность по аренде</t>
  </si>
  <si>
    <t>318</t>
  </si>
  <si>
    <t>Долгосрочные обязательства по договорам с покупателями</t>
  </si>
  <si>
    <t>319</t>
  </si>
  <si>
    <t>Государственные субсидии</t>
  </si>
  <si>
    <t>320</t>
  </si>
  <si>
    <t>321</t>
  </si>
  <si>
    <t>Итого долгосрочных обязательств (сумма строк с 310 по 321)</t>
  </si>
  <si>
    <t>400</t>
  </si>
  <si>
    <t>V. Капитал</t>
  </si>
  <si>
    <t>Уставный (акционерный) капитал</t>
  </si>
  <si>
    <t>410</t>
  </si>
  <si>
    <t>Эмиссионный доход</t>
  </si>
  <si>
    <t>411</t>
  </si>
  <si>
    <t>Выкупленные собственные долевые инструменты</t>
  </si>
  <si>
    <t>412</t>
  </si>
  <si>
    <t>Компоненты прочего совокупного дохода</t>
  </si>
  <si>
    <t>413</t>
  </si>
  <si>
    <t>Нераспределенная прибыль (непокрытый убыток)</t>
  </si>
  <si>
    <t>414</t>
  </si>
  <si>
    <t>Прочий капитал</t>
  </si>
  <si>
    <t>415</t>
  </si>
  <si>
    <t>Итого капитал, относимый на собственников (сумма строк с 410 по 415)</t>
  </si>
  <si>
    <t>420</t>
  </si>
  <si>
    <t>Доля неконтролирующих собственников</t>
  </si>
  <si>
    <t>421</t>
  </si>
  <si>
    <t>Всего капитал (строка 420 + строка 421)</t>
  </si>
  <si>
    <t>500</t>
  </si>
  <si>
    <t>БАЛАНС (строка 300 + строка 301 + строка 400 + строка 500)</t>
  </si>
  <si>
    <t>Руководитель</t>
  </si>
  <si>
    <t>Низамов Ильяр Салкинович</t>
  </si>
  <si>
    <t>(фамилия, имя, отчество (при его наличии))</t>
  </si>
  <si>
    <t>(подпись)</t>
  </si>
  <si>
    <t>Иманкулова Алия Уалихановна</t>
  </si>
  <si>
    <t>Место печати (при наличии)</t>
  </si>
  <si>
    <t>по данным 1С (лист Support, 3)</t>
  </si>
  <si>
    <t>по данным 1С (лист Support, 4)</t>
  </si>
  <si>
    <t>по данным 1С (лист Support, 5)</t>
  </si>
  <si>
    <t>Товарищество с ограниченной ответственностью "Жылы Ресурс"</t>
  </si>
  <si>
    <t>Шогелов Асет Вахитович</t>
  </si>
  <si>
    <t>Товарищество с ограниченной ответственностью "KEREM EQUIPMENT LTD ("КЕРЕМ ИКВИПМЕНТ ЛТД")</t>
  </si>
  <si>
    <t>Казакпаев Канат Ергазыевич</t>
  </si>
  <si>
    <t>Галиева Евгения Викторовна</t>
  </si>
  <si>
    <t>Сверка НРП (лист Support, 1)</t>
  </si>
  <si>
    <t>Гудвил (ФО консол 2023) (лист Support, 2)</t>
  </si>
  <si>
    <t>ПРОМЕЖУТОЧНЫЙ ОТЧЕТ О ДВИЖЕНИИ ДЕНЕЖНЫХ СРЕДСТВ</t>
  </si>
  <si>
    <t>Денежные средства и их эквиваленты на отчетную дату</t>
  </si>
  <si>
    <t>Движение денежных средств от операционной деятельности</t>
  </si>
  <si>
    <t>Реализация товаров и услуг</t>
  </si>
  <si>
    <t>Прочие поступления</t>
  </si>
  <si>
    <t>Поступление денежных средств, всего:</t>
  </si>
  <si>
    <t>Выбытие денежных средств, всего:</t>
  </si>
  <si>
    <t>Платежи поставщикам за товары и услуги</t>
  </si>
  <si>
    <t>Выплаты по оплате труда</t>
  </si>
  <si>
    <t>Подоходный налог и другие платежи в бюджет</t>
  </si>
  <si>
    <t>Прочие выплаты</t>
  </si>
  <si>
    <t>Чистая сумма денежных средств от операционной деятельности</t>
  </si>
  <si>
    <t>Движение денежных средств от инвестиционной деятельности: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</si>
  <si>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</si>
  <si>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</si>
  <si>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</si>
  <si>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Приобретение основных средств</t>
  </si>
  <si>
    <t>Приобретение нематериальных активов</t>
  </si>
  <si>
    <t>Чистая сумма денежных средств от инвестиционной деятельности</t>
  </si>
  <si>
    <t>Движение денежных средств от финансовой деятельности:</t>
  </si>
  <si>
    <t>Получение займов</t>
  </si>
  <si>
    <t xml:space="preserve">Полученные вознаграждения </t>
  </si>
  <si>
    <t>Погашение займов</t>
  </si>
  <si>
    <t xml:space="preserve">Выплата вознаграждения </t>
  </si>
  <si>
    <t>Прочие выбытия</t>
  </si>
  <si>
    <t>Чистая сумма денежных средств от финансовой деятельности</t>
  </si>
  <si>
    <t>Чистое изменение в денежных средствах и их эквивалентов</t>
  </si>
  <si>
    <t>Эффект изменения курсов обмена валют на денежные средства и их эквиваленты</t>
  </si>
  <si>
    <t>Денежные средства и их эквиваленты на 1 января</t>
  </si>
  <si>
    <t>check BS</t>
  </si>
  <si>
    <t>Консол. ФО -аудит</t>
  </si>
  <si>
    <t>31 декабря 2023 г.</t>
  </si>
  <si>
    <t>Аудит
Консол. ФО</t>
  </si>
  <si>
    <t>проверка</t>
  </si>
  <si>
    <t>Чистый доход за период</t>
  </si>
  <si>
    <t>1 квартал 2025 г</t>
  </si>
  <si>
    <t>1 квартал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</si>
</sst>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0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(* #,##0_);_(* \(#,##0\);_(* \-_);_(@_)"/>
    <numFmt numFmtId="166" formatCode="_-* #,##0.00\ _₽_-;\-* #,##0.00\ _₽_-;_-* &quot;-&quot;??\ _₽_-;_-@_-"/>
    <numFmt numFmtId="167" formatCode="#,##0&quot;р.&quot;;\-#,##0&quot;р.&quot;"/>
    <numFmt numFmtId="168" formatCode="#,##0&quot;р.&quot;;[Red]\-#,##0&quot;р.&quot;"/>
    <numFmt numFmtId="169" formatCode="#,##0.00&quot;р.&quot;;\-#,##0.00&quot;р.&quot;"/>
    <numFmt numFmtId="170" formatCode="#,##0.00&quot;р.&quot;;[Red]\-#,##0.00&quot;р.&quot;"/>
    <numFmt numFmtId="171" formatCode="_-* #,##0&quot;р.&quot;_-;\-* #,##0&quot;р.&quot;_-;_-* &quot;-&quot;&quot;р.&quot;_-;_-@_-"/>
    <numFmt numFmtId="172" formatCode="_-* #,##0_р_._-;\-* #,##0_р_._-;_-* &quot;-&quot;_р_._-;_-@_-"/>
    <numFmt numFmtId="173" formatCode="_-* #,##0.00&quot;р.&quot;_-;\-* #,##0.00&quot;р.&quot;_-;_-* &quot;-&quot;??&quot;р.&quot;_-;_-@_-"/>
    <numFmt numFmtId="174" formatCode="_-* #,##0.00_р_._-;\-* #,##0.00_р_._-;_-* &quot;-&quot;??_р_._-;_-@_-"/>
    <numFmt numFmtId="175" formatCode="[$-409]d\-mmm\-yy;@"/>
    <numFmt numFmtId="176" formatCode="[$$-409]#,##0_ ;[Red]\-[$$-409]#,##0\ "/>
    <numFmt numFmtId="177" formatCode="_ * #,##0_ ;_ * \-#,##0_ ;_ * &quot;-&quot;_ ;_ @_ "/>
    <numFmt numFmtId="178" formatCode="_-* #,##0\ _?_._-;\-* #,##0\ _?_._-;_-* &quot;-&quot;\ _?_._-;_-@_-"/>
    <numFmt numFmtId="179" formatCode="#"/>
    <numFmt numFmtId="180" formatCode="_-* #,##0.00\ _?_._-;\-* #,##0.00\ _?_._-;_-* &quot;-&quot;??\ _?_._-;_-@_-"/>
    <numFmt numFmtId="181" formatCode="0.000000"/>
    <numFmt numFmtId="182" formatCode="&quot;$&quot;#,##0.0_);[Red]\(&quot;$&quot;#,##0.0\)"/>
    <numFmt numFmtId="183" formatCode="&quot;р.&quot;#,##0.0_);[Red]\(&quot;р.&quot;#,##0.0\)"/>
    <numFmt numFmtId="184" formatCode="&quot;$&quot;\ \ #,##0_);[Red]\(&quot;$&quot;\ \ #,##0\)"/>
    <numFmt numFmtId="185" formatCode="&quot;р.&quot;\ \ #,##0_);[Red]\(&quot;р.&quot;\ \ #,##0\)"/>
    <numFmt numFmtId="186" formatCode="#,##0_);[Red]\(#,##0\);\-"/>
    <numFmt numFmtId="187" formatCode="#,##0.00000___;"/>
    <numFmt numFmtId="188" formatCode="&quot;$&quot;#,##0_);[Red]\(&quot;$&quot;#,##0\)"/>
    <numFmt numFmtId="189" formatCode="&quot;$&quot;#,##0.00;\-&quot;$&quot;#,##0.00"/>
    <numFmt numFmtId="190" formatCode="&quot;р.&quot;#,##0.00;\-&quot;р.&quot;#,##0.00"/>
    <numFmt numFmtId="191" formatCode="0.0_%;\(0.0\)%;\ \-\ \ \ "/>
    <numFmt numFmtId="192" formatCode="#,###.000000_);\(#,##0.000000\);\ \-\ _ "/>
    <numFmt numFmtId="193" formatCode="&quot;$&quot;\ \ #,##0.0_);[Red]\(&quot;$&quot;\ \ #,##0.0\)"/>
    <numFmt numFmtId="194" formatCode="&quot;р.&quot;\ \ #,##0.0_);[Red]\(&quot;р.&quot;\ \ #,##0.0\)"/>
    <numFmt numFmtId="195" formatCode="&quot;$&quot;\ \ #,##0.00_);[Red]\(&quot;$&quot;\ \ #,##0.00\)"/>
    <numFmt numFmtId="196" formatCode="&quot;р.&quot;\ \ #,##0.00_);[Red]\(&quot;р.&quot;\ \ #,##0.00\)"/>
    <numFmt numFmtId="197" formatCode="#,##0_);\(#,##0\);_ \-\ \ "/>
    <numFmt numFmtId="198" formatCode="&quot;$&quot;#,##0;[Red]\-&quot;$&quot;#,##0"/>
    <numFmt numFmtId="199" formatCode="&quot;р.&quot;#,##0;[Red]\-&quot;р.&quot;#,##0"/>
    <numFmt numFmtId="200" formatCode="&quot;$&quot;#,##0.00_);[Red]\(&quot;$&quot;#,##0.00\)"/>
    <numFmt numFmtId="201" formatCode="&quot;$&quot;#,##0.00;[Red]\-&quot;$&quot;#,##0.00"/>
    <numFmt numFmtId="202" formatCode="&quot;р.&quot;#,##0.00;[Red]\-&quot;р.&quot;#,##0.00"/>
    <numFmt numFmtId="203" formatCode="#,##0___);\(#,##0\);___-\ \ "/>
    <numFmt numFmtId="204" formatCode="#,##0.0_);\(#,##0.0\)"/>
    <numFmt numFmtId="205" formatCode="&quot;£&quot;_(#,##0.00_);&quot;£&quot;\(#,##0.00\)"/>
    <numFmt numFmtId="206" formatCode="&quot;$&quot;_(#,##0.00_);&quot;$&quot;\(#,##0.00\)"/>
    <numFmt numFmtId="207" formatCode="&quot;р.&quot;_(#,##0.00_);&quot;р.&quot;\(#,##0.00\)"/>
    <numFmt numFmtId="208" formatCode="#,##0.0_)\x;\(#,##0.0\)\x"/>
    <numFmt numFmtId="209" formatCode="#,##0.0_)_x;\(#,##0.0\)_x"/>
    <numFmt numFmtId="210" formatCode="#,##0_);\(#,##0\);0_)"/>
    <numFmt numFmtId="211" formatCode="0.0_)\%;\(0.0\)\%"/>
    <numFmt numFmtId="212" formatCode="#,##0.0_)_%;\(#,##0.0\)_%"/>
    <numFmt numFmtId="213" formatCode="#,##0;\(#,##0\)"/>
    <numFmt numFmtId="214" formatCode="_(&quot;$&quot;* #,##0.00_);_(&quot;$&quot;* \(#,##0.00\);_(&quot;$&quot;* &quot;-&quot;??_);_(@_)"/>
    <numFmt numFmtId="215" formatCode="\£\ #,##0_);[Red]\(\£\ #,##0\)"/>
    <numFmt numFmtId="216" formatCode="\¥\ #,##0_);[Red]\(\¥\ #,##0\)"/>
    <numFmt numFmtId="217" formatCode="_-* #,##0\ &quot;р.&quot;_-;\-* #,##0\ &quot;р.&quot;_-;_-* &quot;-&quot;\ &quot;р.&quot;_-;_-@_-"/>
    <numFmt numFmtId="218" formatCode="_-* #,##0\ &quot;$&quot;_-;\-* #,##0\ &quot;$&quot;_-;_-* &quot;-&quot;\ &quot;$&quot;_-;_-@_-"/>
    <numFmt numFmtId="219" formatCode="0.0"/>
    <numFmt numFmtId="220" formatCode="#,##0_);\(#,##0\);&quot;- &quot;"/>
    <numFmt numFmtId="221" formatCode="#,##0.0_);\(#,##0.0\);&quot;- &quot;"/>
    <numFmt numFmtId="222" formatCode="#,##0.00_);\(#,##0.00\);&quot;- &quot;"/>
    <numFmt numFmtId="223" formatCode="000"/>
    <numFmt numFmtId="224" formatCode="0.000%"/>
    <numFmt numFmtId="225" formatCode="&quot;$&quot;#,##0_);\(&quot;$&quot;#,##0\)"/>
    <numFmt numFmtId="226" formatCode="General_)"/>
    <numFmt numFmtId="227" formatCode="\•\ \ @"/>
    <numFmt numFmtId="228" formatCode="yyyy"/>
    <numFmt numFmtId="229" formatCode="0.000"/>
    <numFmt numFmtId="230" formatCode="#\ ##0_.\ &quot;zі&quot;\ 00\ &quot;gr&quot;;\(#\ ##0.00\z\і\)"/>
    <numFmt numFmtId="231" formatCode="&quot;\&quot;#,##0.00;[Red]&quot;\&quot;\-#,##0.00"/>
    <numFmt numFmtId="232" formatCode="#,##0.000_);\(#,##0.000\)"/>
    <numFmt numFmtId="233" formatCode="#\ ##0&quot;zі&quot;00&quot;gr&quot;;\(#\ ##0.00\z\і\)"/>
    <numFmt numFmtId="234" formatCode="_-&quot;р.&quot;* #,##0.00_-;\-&quot;р.&quot;* #,##0.00_-;_-&quot;р.&quot;* &quot;-&quot;??_-;_-@_-"/>
    <numFmt numFmtId="235" formatCode="&quot;р.&quot;#,\);\(&quot;р.&quot;#,##0\)"/>
    <numFmt numFmtId="236" formatCode="0.0%;\(0.0%\)"/>
    <numFmt numFmtId="237" formatCode="&quot;$&quot;#,\);\(&quot;$&quot;#,##0\)"/>
    <numFmt numFmtId="238" formatCode="_-* #,##0\ _K_c_-;\-* #,##0\ _K_c_-;_-* &quot;-&quot;\ _K_c_-;_-@_-"/>
    <numFmt numFmtId="239" formatCode="_-* #,##0.00\ _K_c_-;\-* #,##0.00\ _K_c_-;_-* &quot;-&quot;??\ _K_c_-;_-@_-"/>
    <numFmt numFmtId="240" formatCode="0.000_)"/>
    <numFmt numFmtId="241" formatCode="#,##0_)_%;\(#,##0\)_%;"/>
    <numFmt numFmtId="242" formatCode="#,##0.000\);[Red]\(#,##0.000\)"/>
    <numFmt numFmtId="243" formatCode="_._.* #,##0.0_)_%;_._.* \(#,##0.0\)_%"/>
    <numFmt numFmtId="244" formatCode="#,##0.0_)_%;\(#,##0.0\)_%;\ \ .0_)_%"/>
    <numFmt numFmtId="245" formatCode="_._.* #,##0.00_)_%;_._.* \(#,##0.00\)_%"/>
    <numFmt numFmtId="246" formatCode="#,##0.00_)_%;\(#,##0.00\)_%;\ \ .00_)_%"/>
    <numFmt numFmtId="247" formatCode="_._.* #,##0.000_)_%;_._.* \(#,##0.000\)_%"/>
    <numFmt numFmtId="248" formatCode="#,##0.000_)_%;\(#,##0.000\)_%;\ \ .000_)_%"/>
    <numFmt numFmtId="249" formatCode="_(&quot;$&quot;* #,##0_);_(&quot;$&quot;* \(#,##0\);_(&quot;$&quot;* &quot;-&quot;_);_(@_)"/>
    <numFmt numFmtId="250" formatCode="_(* #,##0.0_);_(* \(#,##0.0\);_(* &quot;-&quot;?_);_(@_)"/>
    <numFmt numFmtId="251" formatCode="_._.* \(#,##0\)_%;_._.* #,##0_)_%;_._.* 0_)_%;_._.@_)_%"/>
    <numFmt numFmtId="252" formatCode="_._.&quot;р.&quot;* \(#,##0\)_%;_._.&quot;р.&quot;* #,##0_)_%;_._.&quot;р.&quot;* 0_)_%;_._.@_)_%"/>
    <numFmt numFmtId="253" formatCode="* \(#,##0\);* #,##0_);&quot;-&quot;??_);@"/>
    <numFmt numFmtId="254" formatCode="&quot;р.&quot;* #,##0_)_%;&quot;р.&quot;* \(#,##0\)_%;&quot;р.&quot;* &quot;-&quot;??_)_%;@_)_%"/>
    <numFmt numFmtId="255" formatCode="_(&quot;Rp.&quot;* #,##0_);_(&quot;Rp.&quot;* \(#,##0\);_(&quot;Rp.&quot;* &quot;-&quot;_);_(@_)"/>
    <numFmt numFmtId="256" formatCode="00000"/>
    <numFmt numFmtId="257" formatCode="_._.&quot;р.&quot;* #,##0.0_)_%;_._.&quot;р.&quot;* \(#,##0.0\)_%"/>
    <numFmt numFmtId="258" formatCode="&quot;р.&quot;* #,##0.0_)_%;&quot;р.&quot;* \(#,##0.0\)_%;&quot;р.&quot;* \ .0_)_%"/>
    <numFmt numFmtId="259" formatCode="_._.&quot;р.&quot;* #,##0.00_)_%;_._.&quot;р.&quot;* \(#,##0.00\)_%"/>
    <numFmt numFmtId="260" formatCode="&quot;р.&quot;* #,##0.00_)_%;&quot;р.&quot;* \(#,##0.00\)_%;&quot;р.&quot;* \ .00_)_%"/>
    <numFmt numFmtId="261" formatCode="_._.&quot;р.&quot;* #,##0.000_)_%;_._.&quot;р.&quot;* \(#,##0.000\)_%"/>
    <numFmt numFmtId="262" formatCode="&quot;р.&quot;* #,##0.000_)_%;&quot;р.&quot;* \(#,##0.000\)_%;&quot;р.&quot;* \ .000_)_%"/>
    <numFmt numFmtId="263" formatCode="\ \ _•\–\ \ \ \ @"/>
    <numFmt numFmtId="264" formatCode="mmmm\ d\,\ yyyy"/>
    <numFmt numFmtId="265" formatCode="* #,##0_);* \(#,##0\);&quot;-&quot;??_);@"/>
    <numFmt numFmtId="266" formatCode="[$-419]d\ mmm\ yy;@"/>
    <numFmt numFmtId="267" formatCode="\U\S\$#,##0.00;\(\U\S\$#,##0.00\)"/>
    <numFmt numFmtId="268" formatCode="&quot;$&quot;* #,##0.00_);\(#,##0.00\);&quot;- &quot;"/>
    <numFmt numFmtId="269" formatCode="&quot;р.&quot;* #,##0.00_);\(#,##0.00\);&quot;- &quot;"/>
    <numFmt numFmtId="270" formatCode="_-* #,##0\ _z_3_-;\-* #,##0\ _z_3_-;_-* &quot;-&quot;\ _z_3_-;_-@_-"/>
    <numFmt numFmtId="271" formatCode="_-* #,##0.00\ _z_3_-;\-* #,##0.00\ _z_3_-;_-* &quot;-&quot;??\ _z_3_-;_-@_-"/>
    <numFmt numFmtId="272" formatCode="_(* #,##0_);_(* \(#,##0\);_(* &quot;&quot;_);_(@_)"/>
    <numFmt numFmtId="273" formatCode="_([$€]* #,##0.00_);_([$€]* \(#,##0.00\);_([$€]* &quot;-&quot;??_);_(@_)"/>
    <numFmt numFmtId="274" formatCode="_-* #,##0.00[$€-1]_-;\-* #,##0.00[$€-1]_-;_-* &quot;-&quot;??[$€-1]_-"/>
    <numFmt numFmtId="275" formatCode="[Magenta]&quot;Err&quot;;[Magenta]&quot;Err&quot;;[Blue]&quot;OK&quot;;[Black]@"/>
    <numFmt numFmtId="276" formatCode="0.0_)%;[Red]\(0.0%\);0.0_)%"/>
    <numFmt numFmtId="277" formatCode="#,##0_);[Red]\(#,##0\);\-_)"/>
    <numFmt numFmtId="278" formatCode="#,##0\ ;\(#,##0\)"/>
    <numFmt numFmtId="279" formatCode="#,##0\ \ ;\(#,##0\)\ ;\—\ \ \ \ "/>
    <numFmt numFmtId="280" formatCode="&quot;Rp.&quot;#,##0.00_);\(&quot;Rp.&quot;#,##0.00\)"/>
    <numFmt numFmtId="281" formatCode="&quot;FRF&quot;* #,##0.00_);\(#,##0.00\);&quot;- &quot;"/>
    <numFmt numFmtId="282" formatCode="0.0%"/>
    <numFmt numFmtId="283" formatCode="0;[Red]0"/>
    <numFmt numFmtId="284" formatCode="&quot;$&quot;#,##0\ ;\-&quot;$&quot;#,##0"/>
    <numFmt numFmtId="285" formatCode="&quot;р.&quot;#,##0\ ;\-&quot;р.&quot;#,##0"/>
    <numFmt numFmtId="286" formatCode="&quot;$&quot;#,##0.00\ ;\(&quot;$&quot;#,##0.00\)"/>
    <numFmt numFmtId="287" formatCode="&quot;р.&quot;#,##0.00\ ;\(&quot;р.&quot;#,##0.00\)"/>
    <numFmt numFmtId="288" formatCode="0.00000"/>
    <numFmt numFmtId="289" formatCode="#,##0;[Red]&quot;-&quot;#,##0"/>
    <numFmt numFmtId="290" formatCode="_-* #,##0\ _P_t_s_-;\-* #,##0\ _P_t_s_-;_-* &quot;-&quot;\ _P_t_s_-;_-@_-"/>
    <numFmt numFmtId="291" formatCode="_ * #,##0.00_ ;_ * \-#,##0.00_ ;_ * &quot;-&quot;??_ ;_ @_ "/>
    <numFmt numFmtId="292" formatCode="_(&quot;R$ &quot;* #,##0_);_(&quot;R$ &quot;* \(#,##0\);_(&quot;R$ &quot;* &quot;-&quot;_);_(@_)"/>
    <numFmt numFmtId="293" formatCode="_(&quot;R$ &quot;* #,##0.00_);_(&quot;R$ &quot;* \(#,##0.00\);_(&quot;R$ &quot;* &quot;-&quot;??_);_(@_)"/>
    <numFmt numFmtId="294" formatCode="_-* #,##0\ &quot;Pts&quot;_-;\-* #,##0\ &quot;Pts&quot;_-;_-* &quot;-&quot;\ &quot;Pts&quot;_-;_-@_-"/>
    <numFmt numFmtId="295" formatCode="_-* #,##0.00\ &quot;Pts&quot;_-;\-* #,##0.00\ &quot;Pts&quot;_-;_-* &quot;-&quot;??\ &quot;Pts&quot;_-;_-@_-"/>
    <numFmt numFmtId="296" formatCode="#,##0.0\x_);\(#,##0.0\x\);#,##0.0\x_);@_)"/>
    <numFmt numFmtId="297" formatCode="0.00_)"/>
    <numFmt numFmtId="298" formatCode="_-* #,##0\ _d_._-;\-* #,##0\ _d_._-;_-* &quot;-&quot;\ _d_._-;_-@_-"/>
    <numFmt numFmtId="299" formatCode="_-* #,##0.00\ _d_._-;\-* #,##0.00\ _d_._-;_-* &quot;-&quot;??\ _d_._-;_-@_-"/>
    <numFmt numFmtId="300" formatCode="_-* #,##0\ _đ_._-;\-* #,##0\ _đ_._-;_-* &quot;-&quot;\ _đ_._-;_-@_-"/>
    <numFmt numFmtId="301" formatCode="_-* #,##0.00\ _đ_._-;\-* #,##0.00\ _đ_._-;_-* &quot;-&quot;??\ _đ_._-;_-@_-"/>
    <numFmt numFmtId="302" formatCode="_-* #,##0_d_._-;\-* #,##0_d_._-;_-* &quot;-&quot;_d_._-;_-@_-"/>
    <numFmt numFmtId="303" formatCode="_-* #,##0.00_d_._-;\-* #,##0.00_d_._-;_-* &quot;-&quot;??_d_._-;_-@_-"/>
    <numFmt numFmtId="304" formatCode="\$#,##0_);[Red]\(\$#,##0\)"/>
    <numFmt numFmtId="305" formatCode="_-* #,##0.0000\ &quot;р.&quot;_-;\-* #,##0.0000\ &quot;р.&quot;_-;_-* &quot;-&quot;??\ &quot;р.&quot;_-;_-@_-"/>
    <numFmt numFmtId="306" formatCode="0.00000%"/>
    <numFmt numFmtId="307" formatCode="_-* #,##0.00000\ &quot;р.&quot;_-;\-* #,##0.00000\ &quot;р.&quot;_-;_-* &quot;-&quot;??\ &quot;р.&quot;_-;_-@_-"/>
    <numFmt numFmtId="308" formatCode="0.0000000%"/>
    <numFmt numFmtId="309" formatCode="0_)%;\(0\)%"/>
    <numFmt numFmtId="310" formatCode="_._._(* 0_)%;_._.* \(0\)%"/>
    <numFmt numFmtId="311" formatCode="_(0_)%;\(0\)%"/>
    <numFmt numFmtId="312" formatCode="0%_);\(0%\)"/>
    <numFmt numFmtId="313" formatCode="#,##0.000"/>
    <numFmt numFmtId="314" formatCode="_-* #,##0\ _$_-;\-* #,##0\ _$_-;_-* &quot;-&quot;\ _$_-;_-@_-"/>
    <numFmt numFmtId="315" formatCode="_(0.0_)%;\(0.0\)%"/>
    <numFmt numFmtId="316" formatCode="_._._(* 0.0_)%;_._.* \(0.0\)%"/>
    <numFmt numFmtId="317" formatCode="_._._(* 0.00_)%;_._.* \(0.00\)%"/>
    <numFmt numFmtId="318" formatCode="_(0.000_)%;\(0.000\)%"/>
    <numFmt numFmtId="319" formatCode="_._._(* 0.000_)%;_._.* \(0.000\)%"/>
    <numFmt numFmtId="320" formatCode="#,##0.0\%_);\(#,##0.0\%\);#,##0.0\%_);@_)"/>
    <numFmt numFmtId="321" formatCode="\+0.0;\-0.0"/>
    <numFmt numFmtId="322" formatCode="\+0.0%;\-0.0%"/>
    <numFmt numFmtId="323" formatCode="#,##0______;;&quot;------------      &quot;"/>
    <numFmt numFmtId="324" formatCode="mm/dd/yy"/>
    <numFmt numFmtId="325" formatCode="\ #,##0;[Red]\-#,##0"/>
    <numFmt numFmtId="326" formatCode="&quot;р.&quot;#,##0"/>
    <numFmt numFmtId="327" formatCode="\_x0000_\_x0000__(* #,##0_);_(* \(#,##0\);_(* &quot;-&quot;_);_(@"/>
    <numFmt numFmtId="328" formatCode="\_x0000_\_x0000__(* #,##0.00_);_(* \(#,##0.00\);_(* &quot;-&quot;??_);_(@"/>
    <numFmt numFmtId="329" formatCode="\_x0000_\_x0000__(&quot;р.&quot;* #,##0_);_(&quot;р.&quot;* \(#,##0\);_(&quot;р.&quot;* &quot;-&quot;_);_(@"/>
    <numFmt numFmtId="330" formatCode="\_x0000_\_x0000__(&quot;р.&quot;* #,##0.00_);_(&quot;р.&quot;* \(#,##0.00\);_(&quot;р.&quot;* &quot;-&quot;??_);_(@"/>
    <numFmt numFmtId="331" formatCode="&quot;р.&quot;#,\);\(&quot;р.&quot;#,\)"/>
    <numFmt numFmtId="332" formatCode="#\ ##0&quot;zі&quot;_.00&quot;gr&quot;;\(#\ ##0.00\z\і\)"/>
    <numFmt numFmtId="333" formatCode="&quot;$&quot;#,\);\(&quot;$&quot;#,\)"/>
    <numFmt numFmtId="334" formatCode="&quot;р.&quot;#,;\(&quot;р.&quot;#,\)"/>
    <numFmt numFmtId="335" formatCode="#\ ##0&quot;zі&quot;.00&quot;gr&quot;;\(#\ ##0&quot;zі&quot;.00&quot;gr&quot;\)"/>
    <numFmt numFmtId="336" formatCode="&quot;$&quot;#,;\(&quot;$&quot;#,\)"/>
    <numFmt numFmtId="337" formatCode="_(#,##0_);_(\(#,##0\);_(\ &quot;&quot;_);_(@_)"/>
    <numFmt numFmtId="338" formatCode="_(#,##0_);_(\(#,##0\);_(&quot;&quot;_);_(@_)"/>
    <numFmt numFmtId="339" formatCode="&quot;TRL&quot;* #,##0.0_);\(\T\R\L#,##0.0\);&quot;- &quot;\ "/>
    <numFmt numFmtId="340" formatCode="#,##0.00;[Red]&quot;-&quot;#,##0.00"/>
    <numFmt numFmtId="341" formatCode="#,##0.000_);[Red]\(#,##0.000\);\-_)"/>
    <numFmt numFmtId="342" formatCode="#,##0\ &quot;kr&quot;;[Red]\-#,##0\ &quot;kr&quot;"/>
    <numFmt numFmtId="343" formatCode="_-* #,##0.00_р_._-;\-* #,##0.00_р_._-;_-* &quot;-&quot;?_р_._-;_-@_-"/>
    <numFmt numFmtId="344" formatCode="#,##0.00\ &quot;kr&quot;;[Red]\-#,##0.00\ &quot;kr&quot;"/>
    <numFmt numFmtId="345" formatCode="_-* #,##0.00\ _T_L_-;\-* #,##0.00\ _T_L_-;_-* &quot;-&quot;??\ _T_L_-;_-@_-"/>
    <numFmt numFmtId="346" formatCode="#,##0.000_ ;\-#,##0.000\ "/>
    <numFmt numFmtId="347" formatCode="#,##0.00_ ;[Red]\-#,##0.00\ "/>
    <numFmt numFmtId="348" formatCode="\_x0000_\_x0000__(&quot;$&quot;* #,##0_);_(&quot;$&quot;* \(#,##0\);_(&quot;$&quot;* &quot;-&quot;_);_(@"/>
    <numFmt numFmtId="349" formatCode="\_x0000_\_x0000__(&quot;$&quot;* #,##0.00_);_(&quot;$&quot;* \(#,##0.00\);_(&quot;$&quot;* &quot;-&quot;??_);_(@"/>
    <numFmt numFmtId="350" formatCode="#,##0_ ;[Red]\-#,##0\ "/>
    <numFmt numFmtId="351" formatCode="_-* #,##0.00\ _р_._-;\-* #,##0.00\ _р_._-;_-* &quot;-&quot;??\ _р_._-;_-@_-"/>
    <numFmt numFmtId="352" formatCode="_-&quot;£&quot;* #,##0_-;\-&quot;£&quot;* #,##0_-;_-&quot;£&quot;* &quot;-&quot;_-;_-@_-"/>
    <numFmt numFmtId="353" formatCode="&quot;£&quot;#,##0;[Red]\-&quot;£&quot;#,##0"/>
    <numFmt numFmtId="354" formatCode="\£#,##0.00_);[Red]&quot;(£&quot;#,##0.00\)"/>
    <numFmt numFmtId="355" formatCode="&quot;\&quot;#,##0;[Red]&quot;\&quot;\-#,##0"/>
    <numFmt numFmtId="356" formatCode="#,##0_);\(#,##0\)"/>
    <numFmt numFmtId="357" formatCode="#,##0,"/>
    <numFmt numFmtId="358" formatCode="[=0]&quot;-&quot;;General"/>
    <numFmt numFmtId="359" formatCode="[=-64742.2]&quot;(65)&quot;;General"/>
    <numFmt numFmtId="360" formatCode="0,"/>
    <numFmt numFmtId="361" formatCode="#,##0.0"/>
  </numFmts>
  <fonts count="281">
    <font>
      <sz val="11"/>
      <color theme="1"/>
      <name val="Calibri"/>
      <family val="2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FFFFFF"/>
      <name val="Arial"/>
      <family val="2"/>
      <charset val="204"/>
    </font>
    <font>
      <sz val="8"/>
      <color rgb="FFFFFFFF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Geneva"/>
      <charset val="204"/>
    </font>
    <font>
      <sz val="10"/>
      <name val="Helv"/>
    </font>
    <font>
      <sz val="12"/>
      <name val="Times New Roman"/>
      <family val="1"/>
    </font>
    <font>
      <sz val="10"/>
      <name val="Arial Cyr"/>
      <charset val="204"/>
    </font>
    <font>
      <sz val="10"/>
      <name val="EYInterstate"/>
      <charset val="204"/>
    </font>
    <font>
      <sz val="12"/>
      <name val="???"/>
      <family val="1"/>
      <charset val="129"/>
    </font>
    <font>
      <sz val="14"/>
      <name val="??"/>
      <family val="3"/>
      <charset val="129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???"/>
      <family val="3"/>
      <charset val="129"/>
    </font>
    <font>
      <sz val="12"/>
      <name val="Times New Roman"/>
      <family val="1"/>
      <charset val="204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color indexed="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0"/>
      <name val="Garamond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sz val="10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i/>
      <sz val="10"/>
      <name val="Times New Roman Cyr"/>
      <family val="1"/>
      <charset val="204"/>
    </font>
    <font>
      <sz val="8.25"/>
      <name val="Helv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PragmaticaCTT"/>
      <charset val="204"/>
    </font>
    <font>
      <sz val="8"/>
      <name val="MS Sans Serif"/>
      <family val="2"/>
      <charset val="204"/>
    </font>
    <font>
      <sz val="8"/>
      <name val="Helv"/>
    </font>
    <font>
      <sz val="8"/>
      <name val="Helv"/>
      <charset val="204"/>
    </font>
    <font>
      <sz val="12"/>
      <name val="Helv"/>
    </font>
    <font>
      <sz val="12"/>
      <name val="¹UAAA¼"/>
      <family val="3"/>
      <charset val="129"/>
    </font>
    <font>
      <u/>
      <sz val="10"/>
      <color indexed="12"/>
      <name val="Arial Cyr"/>
      <charset val="204"/>
    </font>
    <font>
      <u/>
      <sz val="7.5"/>
      <color indexed="12"/>
      <name val="Arial Cy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2"/>
      <name val="Times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b/>
      <sz val="9"/>
      <color indexed="12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Pragmatica"/>
    </font>
    <font>
      <sz val="9"/>
      <color indexed="48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1"/>
      <name val="Times"/>
    </font>
    <font>
      <sz val="10"/>
      <color theme="1"/>
      <name val="Arial"/>
      <family val="2"/>
    </font>
    <font>
      <sz val="10"/>
      <name val="NTTimes/Cyrillic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0"/>
      <color indexed="24"/>
      <name val="Arial"/>
      <family val="2"/>
      <charset val="204"/>
    </font>
    <font>
      <i/>
      <sz val="8"/>
      <color indexed="17"/>
      <name val="Arial"/>
      <family val="2"/>
    </font>
    <font>
      <b/>
      <sz val="16"/>
      <name val="Times New Roman"/>
      <family val="1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1"/>
      <name val="Book Antiqua"/>
      <family val="1"/>
      <charset val="204"/>
    </font>
    <font>
      <sz val="10"/>
      <color indexed="12"/>
      <name val="Arial"/>
      <family val="2"/>
      <charset val="204"/>
    </font>
    <font>
      <sz val="9"/>
      <name val="Arial Cyr"/>
      <family val="2"/>
      <charset val="204"/>
    </font>
    <font>
      <u/>
      <sz val="10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b/>
      <sz val="9"/>
      <name val="UniversCond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u val="singleAccounting"/>
      <sz val="9"/>
      <name val="Times New Roman"/>
      <family val="1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indexed="12"/>
      <name val="Arial"/>
      <family val="2"/>
    </font>
    <font>
      <sz val="12"/>
      <name val="Arial"/>
      <family val="2"/>
      <charset val="204"/>
    </font>
    <font>
      <sz val="8"/>
      <name val="Helv (US)"/>
    </font>
    <font>
      <b/>
      <vertAlign val="superscript"/>
      <sz val="8"/>
      <name val="Comic Sans MS"/>
      <family val="4"/>
    </font>
    <font>
      <sz val="11"/>
      <name val="Times New Roman"/>
      <family val="1"/>
      <charset val="204"/>
    </font>
    <font>
      <b/>
      <sz val="11"/>
      <color indexed="12"/>
      <name val="Comic Sans MS"/>
      <family val="4"/>
    </font>
    <font>
      <b/>
      <sz val="12"/>
      <name val="Arial Cyr"/>
      <family val="2"/>
      <charset val="204"/>
    </font>
    <font>
      <b/>
      <u/>
      <sz val="11"/>
      <color indexed="37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sz val="18"/>
      <color indexed="24"/>
      <name val="Arial"/>
      <family val="2"/>
      <charset val="204"/>
    </font>
    <font>
      <b/>
      <sz val="18"/>
      <name val="Arial"/>
      <family val="2"/>
      <charset val="204"/>
    </font>
    <font>
      <b/>
      <u/>
      <sz val="9"/>
      <name val="Times New Roman"/>
      <family val="1"/>
    </font>
    <font>
      <b/>
      <sz val="12"/>
      <color indexed="24"/>
      <name val="Arial"/>
      <family val="2"/>
      <charset val="204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12"/>
      <color theme="10"/>
      <name val="Times New Roman"/>
      <family val="1"/>
      <charset val="204"/>
    </font>
    <font>
      <u/>
      <sz val="10"/>
      <color theme="10"/>
      <name val="Arial"/>
      <family val="2"/>
    </font>
    <font>
      <u/>
      <sz val="10"/>
      <color indexed="14"/>
      <name val="MS Sans Serif"/>
      <family val="2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sz val="11"/>
      <name val="Times New Roman Cyr"/>
      <charset val="204"/>
    </font>
    <font>
      <shadow/>
      <sz val="8"/>
      <color indexed="12"/>
      <name val="Times New Roman"/>
      <family val="1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8"/>
      <color indexed="9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u/>
      <sz val="12"/>
      <color indexed="36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8"/>
      <color indexed="55"/>
      <name val="Comic Sans MS"/>
      <family val="4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7"/>
      <name val="Small Fonts"/>
      <family val="2"/>
      <charset val="204"/>
    </font>
    <font>
      <b/>
      <i/>
      <sz val="16"/>
      <name val="Helv"/>
    </font>
    <font>
      <sz val="8"/>
      <name val="EYInterstate Light"/>
      <charset val="204"/>
    </font>
    <font>
      <sz val="10"/>
      <color theme="1"/>
      <name val="Arial Narrow"/>
      <family val="2"/>
    </font>
    <font>
      <b/>
      <sz val="9"/>
      <color indexed="53"/>
      <name val="Arial"/>
      <family val="2"/>
    </font>
    <font>
      <sz val="12"/>
      <name val="TimesET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Times New Roman"/>
      <family val="1"/>
      <charset val="204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b/>
      <sz val="8"/>
      <color indexed="9"/>
      <name val="MS Sans Serif"/>
      <family val="2"/>
    </font>
    <font>
      <b/>
      <sz val="8"/>
      <name val="Palatino"/>
      <family val="1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name val="NewtonCTT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1"/>
      <name val="Univers"/>
      <family val="2"/>
    </font>
    <font>
      <sz val="10"/>
      <color indexed="0"/>
      <name val="Helv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indexed="8"/>
      <name val="Helv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b/>
      <sz val="10"/>
      <color indexed="10"/>
      <name val="Arial"/>
      <family val="2"/>
    </font>
    <font>
      <sz val="8"/>
      <name val="CG Times (E1)"/>
    </font>
    <font>
      <b/>
      <sz val="8"/>
      <name val="Arial"/>
      <family val="2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u/>
      <sz val="10"/>
      <name val="Times New Roman"/>
      <family val="1"/>
    </font>
    <font>
      <b/>
      <sz val="10"/>
      <color indexed="39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i/>
      <sz val="14"/>
      <color indexed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lbertus Extra Bold Cyr"/>
      <family val="2"/>
      <charset val="204"/>
    </font>
    <font>
      <b/>
      <sz val="11"/>
      <name val="Arial Cyr"/>
      <family val="2"/>
      <charset val="204"/>
    </font>
    <font>
      <sz val="11"/>
      <color indexed="8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Cyr"/>
      <charset val="204"/>
    </font>
    <font>
      <sz val="8"/>
      <name val="Arial Cyr"/>
      <family val="2"/>
      <charset val="204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 Narrow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9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i/>
      <sz val="9"/>
      <color theme="1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color rgb="FFC00000"/>
      <name val="Arial Narrow"/>
      <family val="2"/>
      <charset val="204"/>
    </font>
    <font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C00000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0"/>
      <color theme="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</fonts>
  <fills count="8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4A0"/>
        <bgColor auto="1"/>
      </patternFill>
    </fill>
    <fill>
      <patternFill patternType="solid">
        <fgColor rgb="FF4A62B9"/>
        <bgColor auto="1"/>
      </patternFill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48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4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BDC7EB"/>
      </left>
      <right/>
      <top/>
      <bottom style="thin">
        <color rgb="FFBDC7EB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7D8AB9"/>
      </left>
      <right style="thin">
        <color rgb="FF7D8AB9"/>
      </right>
      <top/>
      <bottom style="thin">
        <color rgb="FF7D8AB9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4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5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07">
    <xf numFmtId="0" fontId="0" fillId="0" borderId="0"/>
    <xf numFmtId="0" fontId="14" fillId="0" borderId="0"/>
    <xf numFmtId="0" fontId="21" fillId="0" borderId="0"/>
    <xf numFmtId="0" fontId="21" fillId="0" borderId="0"/>
    <xf numFmtId="0" fontId="25" fillId="0" borderId="26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7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8" fontId="28" fillId="0" borderId="0" applyFont="0" applyFill="0" applyBorder="0" applyAlignment="0" applyProtection="0"/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79" fontId="33" fillId="0" borderId="0">
      <protection locked="0"/>
    </xf>
    <xf numFmtId="179" fontId="33" fillId="0" borderId="0">
      <protection locked="0"/>
    </xf>
    <xf numFmtId="0" fontId="28" fillId="0" borderId="0"/>
    <xf numFmtId="180" fontId="28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6" fillId="0" borderId="0"/>
    <xf numFmtId="0" fontId="37" fillId="0" borderId="0"/>
    <xf numFmtId="0" fontId="37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181" fontId="21" fillId="0" borderId="0">
      <alignment horizontal="left" wrapText="1"/>
    </xf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189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1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2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42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2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0" fontId="39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40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0" fontId="39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39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41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0" fontId="40" fillId="0" borderId="0"/>
    <xf numFmtId="0" fontId="43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39" fillId="0" borderId="0"/>
    <xf numFmtId="0" fontId="40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4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39" fillId="0" borderId="0"/>
    <xf numFmtId="4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9" fillId="0" borderId="0"/>
    <xf numFmtId="20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40" fillId="0" borderId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42" fillId="0" borderId="0"/>
    <xf numFmtId="0" fontId="40" fillId="0" borderId="0"/>
    <xf numFmtId="0" fontId="38" fillId="0" borderId="0"/>
    <xf numFmtId="0" fontId="44" fillId="0" borderId="0"/>
    <xf numFmtId="0" fontId="45" fillId="0" borderId="0"/>
    <xf numFmtId="0" fontId="14" fillId="0" borderId="0"/>
    <xf numFmtId="0" fontId="41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1" fillId="0" borderId="0"/>
    <xf numFmtId="0" fontId="43" fillId="0" borderId="0"/>
    <xf numFmtId="187" fontId="21" fillId="0" borderId="0" applyFont="0" applyFill="0" applyBorder="0" applyAlignment="0" applyProtection="0"/>
    <xf numFmtId="0" fontId="41" fillId="0" borderId="0"/>
    <xf numFmtId="187" fontId="21" fillId="0" borderId="0" applyFont="0" applyFill="0" applyBorder="0" applyAlignment="0" applyProtection="0"/>
    <xf numFmtId="0" fontId="41" fillId="0" borderId="0"/>
    <xf numFmtId="0" fontId="14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1" fillId="0" borderId="0"/>
    <xf numFmtId="0" fontId="14" fillId="0" borderId="0" applyFont="0" applyFill="0" applyBorder="0" applyAlignment="0" applyProtection="0"/>
    <xf numFmtId="0" fontId="14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14" fillId="0" borderId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40" fillId="0" borderId="0"/>
    <xf numFmtId="19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0" fontId="43" fillId="0" borderId="0"/>
    <xf numFmtId="19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0" fontId="14" fillId="0" borderId="0"/>
    <xf numFmtId="0" fontId="44" fillId="0" borderId="0"/>
    <xf numFmtId="0" fontId="41" fillId="0" borderId="0"/>
    <xf numFmtId="0" fontId="40" fillId="0" borderId="0"/>
    <xf numFmtId="203" fontId="21" fillId="0" borderId="0" applyFont="0" applyFill="0" applyBorder="0" applyAlignment="0" applyProtection="0"/>
    <xf numFmtId="0" fontId="40" fillId="0" borderId="0"/>
    <xf numFmtId="203" fontId="21" fillId="0" borderId="0" applyFont="0" applyFill="0" applyBorder="0" applyAlignment="0" applyProtection="0"/>
    <xf numFmtId="0" fontId="40" fillId="0" borderId="0"/>
    <xf numFmtId="20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0" fontId="47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181" fontId="21" fillId="0" borderId="0">
      <alignment horizontal="left" wrapText="1"/>
    </xf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181" fontId="14" fillId="0" borderId="0">
      <alignment horizontal="left" wrapText="1"/>
    </xf>
    <xf numFmtId="0" fontId="46" fillId="0" borderId="0"/>
    <xf numFmtId="0" fontId="26" fillId="0" borderId="0"/>
    <xf numFmtId="0" fontId="46" fillId="0" borderId="0"/>
    <xf numFmtId="0" fontId="47" fillId="0" borderId="0"/>
    <xf numFmtId="0" fontId="46" fillId="0" borderId="0"/>
    <xf numFmtId="0" fontId="49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0" fontId="26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26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6" fillId="0" borderId="0"/>
    <xf numFmtId="0" fontId="21" fillId="0" borderId="0"/>
    <xf numFmtId="0" fontId="21" fillId="0" borderId="0"/>
    <xf numFmtId="181" fontId="21" fillId="0" borderId="0">
      <alignment horizontal="left" wrapText="1"/>
    </xf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181" fontId="14" fillId="0" borderId="0">
      <alignment horizontal="left" wrapText="1"/>
    </xf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14" fillId="0" borderId="0">
      <alignment horizontal="left" wrapText="1"/>
    </xf>
    <xf numFmtId="0" fontId="26" fillId="0" borderId="0"/>
    <xf numFmtId="181" fontId="21" fillId="0" borderId="0">
      <alignment horizontal="left" wrapText="1"/>
    </xf>
    <xf numFmtId="0" fontId="47" fillId="0" borderId="0"/>
    <xf numFmtId="0" fontId="47" fillId="0" borderId="0"/>
    <xf numFmtId="204" fontId="21" fillId="0" borderId="0" applyFont="0" applyFill="0" applyBorder="0" applyAlignment="0" applyProtection="0"/>
    <xf numFmtId="0" fontId="46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46" fillId="0" borderId="0"/>
    <xf numFmtId="0" fontId="47" fillId="0" borderId="0"/>
    <xf numFmtId="205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4" fontId="14" fillId="16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49" fillId="0" borderId="0"/>
    <xf numFmtId="0" fontId="49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181" fontId="21" fillId="0" borderId="0">
      <alignment horizontal="left" wrapText="1"/>
    </xf>
    <xf numFmtId="0" fontId="46" fillId="0" borderId="0"/>
    <xf numFmtId="0" fontId="26" fillId="0" borderId="0"/>
    <xf numFmtId="0" fontId="48" fillId="0" borderId="0">
      <alignment vertical="top"/>
    </xf>
    <xf numFmtId="181" fontId="21" fillId="0" borderId="0">
      <alignment horizontal="left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181" fontId="14" fillId="0" borderId="0">
      <alignment horizontal="left" wrapText="1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181" fontId="21" fillId="0" borderId="0">
      <alignment horizontal="left" wrapTex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21" fillId="0" borderId="0">
      <alignment horizontal="left" wrapText="1"/>
    </xf>
    <xf numFmtId="181" fontId="21" fillId="0" borderId="0">
      <alignment horizontal="left" wrapText="1"/>
    </xf>
    <xf numFmtId="0" fontId="26" fillId="0" borderId="0"/>
    <xf numFmtId="0" fontId="21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47" fillId="0" borderId="0"/>
    <xf numFmtId="181" fontId="14" fillId="0" borderId="0">
      <alignment horizontal="left" wrapText="1"/>
    </xf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181" fontId="21" fillId="0" borderId="0">
      <alignment horizontal="left" wrapText="1"/>
    </xf>
    <xf numFmtId="181" fontId="21" fillId="0" borderId="0">
      <alignment horizontal="left" wrapText="1"/>
    </xf>
    <xf numFmtId="0" fontId="26" fillId="0" borderId="0"/>
    <xf numFmtId="0" fontId="26" fillId="0" borderId="0"/>
    <xf numFmtId="0" fontId="49" fillId="0" borderId="0"/>
    <xf numFmtId="0" fontId="47" fillId="0" borderId="0"/>
    <xf numFmtId="0" fontId="47" fillId="0" borderId="0"/>
    <xf numFmtId="0" fontId="46" fillId="0" borderId="0"/>
    <xf numFmtId="175" fontId="26" fillId="0" borderId="0"/>
    <xf numFmtId="0" fontId="21" fillId="0" borderId="0"/>
    <xf numFmtId="0" fontId="26" fillId="0" borderId="0"/>
    <xf numFmtId="0" fontId="46" fillId="0" borderId="0"/>
    <xf numFmtId="0" fontId="21" fillId="0" borderId="0"/>
    <xf numFmtId="181" fontId="14" fillId="0" borderId="0">
      <alignment horizontal="left" wrapText="1"/>
    </xf>
    <xf numFmtId="0" fontId="47" fillId="0" borderId="0"/>
    <xf numFmtId="0" fontId="46" fillId="0" borderId="0"/>
    <xf numFmtId="0" fontId="26" fillId="0" borderId="0"/>
    <xf numFmtId="0" fontId="50" fillId="0" borderId="0"/>
    <xf numFmtId="0" fontId="26" fillId="0" borderId="0"/>
    <xf numFmtId="181" fontId="14" fillId="0" borderId="0">
      <alignment horizontal="left" wrapText="1"/>
    </xf>
    <xf numFmtId="0" fontId="47" fillId="0" borderId="0"/>
    <xf numFmtId="0" fontId="46" fillId="0" borderId="0"/>
    <xf numFmtId="208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181" fontId="14" fillId="0" borderId="0">
      <alignment horizontal="left" wrapText="1"/>
    </xf>
    <xf numFmtId="0" fontId="26" fillId="0" borderId="0"/>
    <xf numFmtId="0" fontId="26" fillId="0" borderId="0"/>
    <xf numFmtId="0" fontId="46" fillId="0" borderId="0"/>
    <xf numFmtId="181" fontId="21" fillId="0" borderId="0">
      <alignment horizontal="left" wrapText="1"/>
    </xf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210" fontId="51" fillId="0" borderId="0" applyBorder="0">
      <alignment shrinkToFit="1"/>
    </xf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181" fontId="21" fillId="0" borderId="0">
      <alignment horizontal="left" wrapText="1"/>
    </xf>
    <xf numFmtId="0" fontId="47" fillId="0" borderId="0"/>
    <xf numFmtId="181" fontId="21" fillId="0" borderId="0">
      <alignment horizontal="left" wrapText="1"/>
    </xf>
    <xf numFmtId="0" fontId="46" fillId="0" borderId="0"/>
    <xf numFmtId="0" fontId="46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46" fillId="0" borderId="0"/>
    <xf numFmtId="211" fontId="21" fillId="0" borderId="0" applyFont="0" applyFill="0" applyBorder="0" applyAlignment="0" applyProtection="0"/>
    <xf numFmtId="212" fontId="21" fillId="0" borderId="0" applyFont="0" applyFill="0" applyBorder="0" applyAlignment="0" applyProtection="0"/>
    <xf numFmtId="0" fontId="50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213" fontId="21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213" fontId="21" fillId="17" borderId="27">
      <alignment wrapText="1"/>
      <protection locked="0"/>
    </xf>
    <xf numFmtId="213" fontId="21" fillId="17" borderId="27">
      <alignment wrapText="1"/>
      <protection locked="0"/>
    </xf>
    <xf numFmtId="213" fontId="21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213" fontId="21" fillId="17" borderId="27">
      <alignment wrapText="1"/>
      <protection locked="0"/>
    </xf>
    <xf numFmtId="213" fontId="21" fillId="17" borderId="27">
      <alignment wrapText="1"/>
      <protection locked="0"/>
    </xf>
    <xf numFmtId="213" fontId="21" fillId="17" borderId="27">
      <alignment wrapText="1"/>
      <protection locked="0"/>
    </xf>
    <xf numFmtId="213" fontId="21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52" fillId="17" borderId="27">
      <alignment wrapText="1"/>
      <protection locked="0"/>
    </xf>
    <xf numFmtId="0" fontId="26" fillId="0" borderId="0"/>
    <xf numFmtId="0" fontId="26" fillId="0" borderId="0"/>
    <xf numFmtId="0" fontId="4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1" fillId="0" borderId="0"/>
    <xf numFmtId="0" fontId="26" fillId="0" borderId="0"/>
    <xf numFmtId="0" fontId="46" fillId="0" borderId="0"/>
    <xf numFmtId="0" fontId="47" fillId="0" borderId="0"/>
    <xf numFmtId="0" fontId="26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21" fillId="0" borderId="0"/>
    <xf numFmtId="0" fontId="49" fillId="0" borderId="0"/>
    <xf numFmtId="0" fontId="26" fillId="0" borderId="0"/>
    <xf numFmtId="181" fontId="14" fillId="0" borderId="0">
      <alignment horizontal="left" wrapText="1"/>
    </xf>
    <xf numFmtId="0" fontId="46" fillId="0" borderId="0"/>
    <xf numFmtId="0" fontId="21" fillId="0" borderId="0"/>
    <xf numFmtId="0" fontId="26" fillId="0" borderId="0"/>
    <xf numFmtId="0" fontId="46" fillId="0" borderId="0"/>
    <xf numFmtId="0" fontId="46" fillId="0" borderId="0"/>
    <xf numFmtId="0" fontId="47" fillId="0" borderId="0"/>
    <xf numFmtId="0" fontId="49" fillId="0" borderId="0"/>
    <xf numFmtId="0" fontId="46" fillId="0" borderId="0"/>
    <xf numFmtId="0" fontId="47" fillId="0" borderId="0"/>
    <xf numFmtId="0" fontId="46" fillId="0" borderId="0"/>
    <xf numFmtId="0" fontId="46" fillId="0" borderId="0"/>
    <xf numFmtId="0" fontId="49" fillId="0" borderId="0"/>
    <xf numFmtId="0" fontId="26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8" fillId="0" borderId="0">
      <alignment vertical="top"/>
    </xf>
    <xf numFmtId="0" fontId="26" fillId="0" borderId="0"/>
    <xf numFmtId="0" fontId="26" fillId="0" borderId="0"/>
    <xf numFmtId="0" fontId="2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49" fillId="0" borderId="0"/>
    <xf numFmtId="0" fontId="26" fillId="0" borderId="0"/>
    <xf numFmtId="181" fontId="14" fillId="0" borderId="0">
      <alignment horizontal="left" wrapText="1"/>
    </xf>
    <xf numFmtId="0" fontId="2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26" fillId="0" borderId="0"/>
    <xf numFmtId="181" fontId="21" fillId="0" borderId="0">
      <alignment horizontal="left" wrapText="1"/>
    </xf>
    <xf numFmtId="0" fontId="4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1" fillId="0" borderId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0" fontId="47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7" fillId="0" borderId="0"/>
    <xf numFmtId="0" fontId="49" fillId="0" borderId="0"/>
    <xf numFmtId="0" fontId="21" fillId="0" borderId="0"/>
    <xf numFmtId="0" fontId="47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46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46" fillId="0" borderId="0"/>
    <xf numFmtId="0" fontId="47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181" fontId="21" fillId="0" borderId="0">
      <alignment horizontal="left" wrapText="1"/>
    </xf>
    <xf numFmtId="0" fontId="47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181" fontId="14" fillId="0" borderId="0">
      <alignment horizontal="left" wrapText="1"/>
    </xf>
    <xf numFmtId="0" fontId="26" fillId="0" borderId="0"/>
    <xf numFmtId="0" fontId="47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9" fillId="0" borderId="0"/>
    <xf numFmtId="0" fontId="4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46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46" fillId="0" borderId="0"/>
    <xf numFmtId="0" fontId="47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175" fontId="47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73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173" fontId="54" fillId="0" borderId="0">
      <protection locked="0"/>
    </xf>
    <xf numFmtId="214" fontId="53" fillId="0" borderId="0">
      <protection locked="0"/>
    </xf>
    <xf numFmtId="173" fontId="53" fillId="0" borderId="0">
      <protection locked="0"/>
    </xf>
    <xf numFmtId="214" fontId="53" fillId="0" borderId="0">
      <protection locked="0"/>
    </xf>
    <xf numFmtId="214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173" fontId="54" fillId="0" borderId="0">
      <protection locked="0"/>
    </xf>
    <xf numFmtId="214" fontId="53" fillId="0" borderId="0">
      <protection locked="0"/>
    </xf>
    <xf numFmtId="173" fontId="53" fillId="0" borderId="0">
      <protection locked="0"/>
    </xf>
    <xf numFmtId="214" fontId="53" fillId="0" borderId="0">
      <protection locked="0"/>
    </xf>
    <xf numFmtId="214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173" fontId="54" fillId="0" borderId="0">
      <protection locked="0"/>
    </xf>
    <xf numFmtId="214" fontId="53" fillId="0" borderId="0">
      <protection locked="0"/>
    </xf>
    <xf numFmtId="173" fontId="53" fillId="0" borderId="0">
      <protection locked="0"/>
    </xf>
    <xf numFmtId="214" fontId="53" fillId="0" borderId="0">
      <protection locked="0"/>
    </xf>
    <xf numFmtId="214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4" fillId="0" borderId="0">
      <protection locked="0"/>
    </xf>
    <xf numFmtId="215" fontId="37" fillId="0" borderId="0" applyFont="0" applyFill="0" applyBorder="0" applyAlignment="0" applyProtection="0"/>
    <xf numFmtId="215" fontId="37" fillId="0" borderId="0" applyFont="0" applyFill="0" applyBorder="0" applyAlignment="0" applyProtection="0"/>
    <xf numFmtId="216" fontId="37" fillId="0" borderId="0" applyFont="0" applyFill="0" applyBorder="0" applyAlignment="0" applyProtection="0"/>
    <xf numFmtId="216" fontId="37" fillId="0" borderId="0" applyFont="0" applyFill="0" applyBorder="0" applyAlignment="0" applyProtection="0"/>
    <xf numFmtId="0" fontId="53" fillId="0" borderId="28">
      <protection locked="0"/>
    </xf>
    <xf numFmtId="0" fontId="54" fillId="0" borderId="28">
      <protection locked="0"/>
    </xf>
    <xf numFmtId="0" fontId="53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5" fillId="0" borderId="0"/>
    <xf numFmtId="0" fontId="55" fillId="0" borderId="0"/>
    <xf numFmtId="175" fontId="2" fillId="0" borderId="0"/>
    <xf numFmtId="0" fontId="56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8" fillId="0" borderId="0"/>
    <xf numFmtId="0" fontId="53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4" fillId="0" borderId="28">
      <protection locked="0"/>
    </xf>
    <xf numFmtId="0" fontId="53" fillId="0" borderId="0">
      <protection locked="0"/>
    </xf>
    <xf numFmtId="0" fontId="53" fillId="0" borderId="28">
      <protection locked="0"/>
    </xf>
    <xf numFmtId="0" fontId="53" fillId="0" borderId="0">
      <protection locked="0"/>
    </xf>
    <xf numFmtId="0" fontId="53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3" fillId="0" borderId="0">
      <protection locked="0"/>
    </xf>
    <xf numFmtId="0" fontId="53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3" fillId="0" borderId="0">
      <protection locked="0"/>
    </xf>
    <xf numFmtId="0" fontId="53" fillId="0" borderId="28">
      <protection locked="0"/>
    </xf>
    <xf numFmtId="0" fontId="53" fillId="0" borderId="0">
      <protection locked="0"/>
    </xf>
    <xf numFmtId="0" fontId="53" fillId="0" borderId="28">
      <protection locked="0"/>
    </xf>
    <xf numFmtId="0" fontId="54" fillId="0" borderId="0">
      <protection locked="0"/>
    </xf>
    <xf numFmtId="0" fontId="54" fillId="0" borderId="28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9" fillId="0" borderId="0"/>
    <xf numFmtId="217" fontId="60" fillId="0" borderId="0">
      <alignment horizontal="center"/>
    </xf>
    <xf numFmtId="218" fontId="60" fillId="0" borderId="0">
      <alignment horizontal="center"/>
    </xf>
    <xf numFmtId="217" fontId="60" fillId="0" borderId="0">
      <alignment horizontal="center"/>
    </xf>
    <xf numFmtId="218" fontId="60" fillId="0" borderId="0">
      <alignment horizontal="center"/>
    </xf>
    <xf numFmtId="218" fontId="60" fillId="0" borderId="0">
      <alignment horizontal="center"/>
    </xf>
    <xf numFmtId="219" fontId="61" fillId="0" borderId="29" applyFont="0" applyFill="0" applyBorder="0" applyAlignment="0" applyProtection="0">
      <alignment horizontal="right"/>
    </xf>
    <xf numFmtId="220" fontId="21" fillId="0" borderId="0"/>
    <xf numFmtId="220" fontId="21" fillId="0" borderId="0" applyFont="0" applyFill="0" applyBorder="0" applyProtection="0"/>
    <xf numFmtId="220" fontId="21" fillId="0" borderId="0" applyFont="0" applyFill="0" applyBorder="0" applyProtection="0"/>
    <xf numFmtId="0" fontId="21" fillId="0" borderId="0"/>
    <xf numFmtId="220" fontId="21" fillId="0" borderId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0" fontId="21" fillId="0" borderId="0"/>
    <xf numFmtId="220" fontId="21" fillId="0" borderId="0" applyFont="0" applyFill="0" applyBorder="0" applyProtection="0"/>
    <xf numFmtId="220" fontId="21" fillId="0" borderId="0" applyFont="0" applyFill="0" applyBorder="0" applyProtection="0"/>
    <xf numFmtId="220" fontId="21" fillId="0" borderId="0" applyFont="0" applyFill="0" applyBorder="0" applyProtection="0"/>
    <xf numFmtId="171" fontId="62" fillId="0" borderId="0" applyFont="0" applyFill="0" applyBorder="0" applyAlignment="0" applyProtection="0"/>
    <xf numFmtId="2" fontId="63" fillId="0" borderId="0" applyNumberFormat="0" applyFill="0" applyBorder="0" applyAlignment="0" applyProtection="0"/>
    <xf numFmtId="2" fontId="64" fillId="0" borderId="0" applyNumberFormat="0" applyFill="0" applyBorder="0" applyAlignment="0" applyProtection="0"/>
    <xf numFmtId="221" fontId="21" fillId="0" borderId="0"/>
    <xf numFmtId="0" fontId="21" fillId="0" borderId="0"/>
    <xf numFmtId="0" fontId="65" fillId="18" borderId="0"/>
    <xf numFmtId="222" fontId="21" fillId="0" borderId="0"/>
    <xf numFmtId="0" fontId="21" fillId="0" borderId="0"/>
    <xf numFmtId="222" fontId="21" fillId="0" borderId="0" applyFont="0" applyFill="0" applyBorder="0" applyAlignment="0" applyProtection="0"/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4" fontId="66" fillId="0" borderId="14">
      <alignment horizontal="right" vertical="top"/>
    </xf>
    <xf numFmtId="0" fontId="67" fillId="0" borderId="0"/>
    <xf numFmtId="0" fontId="68" fillId="0" borderId="0">
      <alignment horizontal="right"/>
    </xf>
    <xf numFmtId="0" fontId="69" fillId="0" borderId="0">
      <alignment horizontal="right"/>
    </xf>
    <xf numFmtId="0" fontId="55" fillId="0" borderId="0"/>
    <xf numFmtId="0" fontId="55" fillId="0" borderId="0"/>
    <xf numFmtId="223" fontId="60" fillId="0" borderId="0" applyFont="0" applyFill="0" applyBorder="0" applyAlignment="0" applyProtection="0"/>
    <xf numFmtId="224" fontId="60" fillId="0" borderId="0" applyFont="0" applyFill="0" applyBorder="0" applyAlignment="0" applyProtection="0"/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0" fontId="70" fillId="0" borderId="20" applyBorder="0"/>
    <xf numFmtId="0" fontId="34" fillId="0" borderId="0" applyNumberFormat="0" applyFill="0" applyBorder="0" applyAlignment="0" applyProtection="0">
      <alignment vertical="top"/>
      <protection locked="0"/>
    </xf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3" fontId="74" fillId="0" borderId="0" applyNumberFormat="0" applyFill="0" applyBorder="0" applyAlignment="0" applyProtection="0"/>
    <xf numFmtId="3" fontId="75" fillId="0" borderId="0" applyNumberFormat="0" applyFill="0" applyBorder="0" applyAlignment="0" applyProtection="0"/>
    <xf numFmtId="3" fontId="7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1" fillId="0" borderId="0" applyNumberFormat="0" applyFill="0" applyBorder="0" applyAlignment="0"/>
    <xf numFmtId="0" fontId="78" fillId="0" borderId="20" applyNumberFormat="0" applyFill="0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225" fontId="79" fillId="0" borderId="25" applyAlignment="0" applyProtection="0"/>
    <xf numFmtId="225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167" fontId="79" fillId="0" borderId="25" applyAlignment="0" applyProtection="0"/>
    <xf numFmtId="0" fontId="80" fillId="0" borderId="1" applyNumberFormat="0" applyFont="0" applyFill="0" applyAlignment="0" applyProtection="0"/>
    <xf numFmtId="0" fontId="80" fillId="0" borderId="30" applyNumberFormat="0" applyFont="0" applyFill="0" applyAlignment="0" applyProtection="0"/>
    <xf numFmtId="167" fontId="79" fillId="0" borderId="25" applyAlignment="0" applyProtection="0"/>
    <xf numFmtId="49" fontId="81" fillId="0" borderId="0" applyFill="0" applyBorder="0">
      <alignment horizontal="left"/>
    </xf>
    <xf numFmtId="226" fontId="82" fillId="0" borderId="0" applyFill="0" applyBorder="0">
      <alignment horizontal="left"/>
    </xf>
    <xf numFmtId="49" fontId="83" fillId="0" borderId="0" applyFill="0" applyBorder="0">
      <alignment horizontal="left"/>
    </xf>
    <xf numFmtId="2" fontId="84" fillId="0" borderId="0" applyFill="0" applyBorder="0">
      <alignment horizontal="left"/>
    </xf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0" fontId="71" fillId="0" borderId="0"/>
    <xf numFmtId="3" fontId="85" fillId="0" borderId="31" applyNumberFormat="0">
      <alignment vertical="center"/>
    </xf>
    <xf numFmtId="228" fontId="14" fillId="0" borderId="0" applyFill="0" applyBorder="0" applyAlignment="0"/>
    <xf numFmtId="0" fontId="86" fillId="0" borderId="0" applyFill="0" applyBorder="0" applyAlignment="0"/>
    <xf numFmtId="0" fontId="86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229" fontId="87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183" fontId="21" fillId="0" borderId="0" applyFill="0" applyBorder="0" applyAlignment="0"/>
    <xf numFmtId="204" fontId="88" fillId="0" borderId="0" applyFill="0" applyBorder="0" applyAlignment="0"/>
    <xf numFmtId="204" fontId="55" fillId="0" borderId="0" applyFill="0" applyBorder="0" applyAlignment="0"/>
    <xf numFmtId="204" fontId="88" fillId="0" borderId="0" applyFill="0" applyBorder="0" applyAlignment="0"/>
    <xf numFmtId="230" fontId="89" fillId="0" borderId="0" applyFill="0" applyBorder="0" applyAlignment="0"/>
    <xf numFmtId="231" fontId="21" fillId="0" borderId="0" applyFill="0" applyBorder="0" applyAlignment="0"/>
    <xf numFmtId="232" fontId="55" fillId="0" borderId="0" applyFill="0" applyBorder="0" applyAlignment="0"/>
    <xf numFmtId="232" fontId="88" fillId="0" borderId="0" applyFill="0" applyBorder="0" applyAlignment="0"/>
    <xf numFmtId="233" fontId="89" fillId="0" borderId="0" applyFill="0" applyBorder="0" applyAlignment="0"/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0" fontId="14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6" fontId="26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7" fontId="55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0" fontId="90" fillId="0" borderId="32" applyNumberFormat="0" applyBorder="0"/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40" fontId="87" fillId="16" borderId="14">
      <alignment vertical="center"/>
    </xf>
    <xf numFmtId="38" fontId="82" fillId="0" borderId="0">
      <alignment horizontal="left"/>
    </xf>
    <xf numFmtId="238" fontId="62" fillId="0" borderId="0" applyFont="0" applyFill="0" applyBorder="0" applyAlignment="0" applyProtection="0"/>
    <xf numFmtId="239" fontId="62" fillId="0" borderId="0" applyFont="0" applyFill="0" applyBorder="0" applyAlignment="0" applyProtection="0"/>
    <xf numFmtId="0" fontId="65" fillId="0" borderId="0">
      <alignment horizontal="centerContinuous"/>
    </xf>
    <xf numFmtId="226" fontId="91" fillId="0" borderId="0"/>
    <xf numFmtId="0" fontId="92" fillId="0" borderId="0" applyFill="0" applyBorder="0" applyProtection="0">
      <alignment horizontal="center"/>
      <protection locked="0"/>
    </xf>
    <xf numFmtId="0" fontId="8" fillId="19" borderId="33" applyFont="0" applyFill="0" applyBorder="0"/>
    <xf numFmtId="0" fontId="9" fillId="0" borderId="27"/>
    <xf numFmtId="3" fontId="93" fillId="0" borderId="0">
      <alignment horizontal="left"/>
    </xf>
    <xf numFmtId="3" fontId="94" fillId="0" borderId="0"/>
    <xf numFmtId="4" fontId="95" fillId="20" borderId="0" applyFont="0" applyBorder="0" applyAlignment="0" applyProtection="0">
      <alignment vertical="top"/>
    </xf>
    <xf numFmtId="0" fontId="8" fillId="0" borderId="15">
      <alignment horizontal="center"/>
    </xf>
    <xf numFmtId="240" fontId="96" fillId="0" borderId="0"/>
    <xf numFmtId="240" fontId="96" fillId="0" borderId="0"/>
    <xf numFmtId="240" fontId="96" fillId="0" borderId="0"/>
    <xf numFmtId="240" fontId="96" fillId="0" borderId="0"/>
    <xf numFmtId="240" fontId="96" fillId="0" borderId="0"/>
    <xf numFmtId="240" fontId="96" fillId="0" borderId="0"/>
    <xf numFmtId="240" fontId="96" fillId="0" borderId="0"/>
    <xf numFmtId="240" fontId="96" fillId="0" borderId="0"/>
    <xf numFmtId="241" fontId="21" fillId="0" borderId="0" applyFont="0" applyFill="0" applyBorder="0" applyAlignment="0" applyProtection="0"/>
    <xf numFmtId="41" fontId="97" fillId="0" borderId="0" applyFont="0" applyFill="0" applyBorder="0" applyAlignment="0" applyProtection="0"/>
    <xf numFmtId="41" fontId="97" fillId="0" borderId="0" applyFont="0" applyFill="0" applyBorder="0" applyAlignment="0" applyProtection="0"/>
    <xf numFmtId="228" fontId="14" fillId="0" borderId="0" applyFont="0" applyFill="0" applyBorder="0" applyAlignment="0" applyProtection="0"/>
    <xf numFmtId="234" fontId="26" fillId="0" borderId="0" applyFont="0" applyFill="0" applyBorder="0" applyAlignment="0" applyProtection="0"/>
    <xf numFmtId="234" fontId="26" fillId="0" borderId="0" applyFont="0" applyFill="0" applyBorder="0" applyAlignment="0" applyProtection="0"/>
    <xf numFmtId="242" fontId="98" fillId="0" borderId="0" applyFont="0" applyFill="0" applyBorder="0" applyAlignment="0" applyProtection="0">
      <alignment horizontal="center"/>
    </xf>
    <xf numFmtId="243" fontId="99" fillId="0" borderId="0" applyFont="0" applyFill="0" applyBorder="0" applyAlignment="0" applyProtection="0"/>
    <xf numFmtId="244" fontId="100" fillId="0" borderId="0" applyFont="0" applyFill="0" applyBorder="0" applyAlignment="0" applyProtection="0"/>
    <xf numFmtId="245" fontId="101" fillId="0" borderId="0" applyFont="0" applyFill="0" applyBorder="0" applyAlignment="0" applyProtection="0"/>
    <xf numFmtId="246" fontId="100" fillId="0" borderId="0" applyFont="0" applyFill="0" applyBorder="0" applyAlignment="0" applyProtection="0"/>
    <xf numFmtId="247" fontId="101" fillId="0" borderId="0" applyFont="0" applyFill="0" applyBorder="0" applyAlignment="0" applyProtection="0"/>
    <xf numFmtId="248" fontId="100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21" fillId="0" borderId="0" applyFont="0" applyFill="0" applyBorder="0" applyAlignment="0" applyProtection="0">
      <alignment wrapText="1"/>
    </xf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21" fillId="0" borderId="0" applyFont="0" applyFill="0" applyBorder="0" applyAlignment="0" applyProtection="0">
      <alignment wrapText="1"/>
    </xf>
    <xf numFmtId="174" fontId="102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2" fillId="0" borderId="0" applyFont="0" applyFill="0" applyBorder="0" applyAlignment="0" applyProtection="0"/>
    <xf numFmtId="40" fontId="28" fillId="0" borderId="0" applyFont="0" applyFill="0" applyBorder="0" applyAlignment="0" applyProtection="0"/>
    <xf numFmtId="172" fontId="3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0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86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10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10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1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21" fillId="0" borderId="0" applyFont="0" applyFill="0" applyBorder="0" applyAlignment="0" applyProtection="0">
      <alignment wrapText="1"/>
    </xf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3" fillId="0" borderId="0" applyFont="0" applyFill="0" applyBorder="0" applyAlignment="0" applyProtection="0"/>
    <xf numFmtId="43" fontId="86" fillId="0" borderId="0" applyFont="0" applyFill="0" applyBorder="0" applyAlignment="0" applyProtection="0"/>
    <xf numFmtId="174" fontId="10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3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103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103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4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10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2" fillId="0" borderId="0" applyFont="0" applyFill="0" applyBorder="0" applyAlignment="0" applyProtection="0"/>
    <xf numFmtId="172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103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41" fontId="9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10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174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9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102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05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0" fontId="106" fillId="0" borderId="0"/>
    <xf numFmtId="0" fontId="107" fillId="0" borderId="0" applyNumberFormat="0" applyFill="0" applyBorder="0" applyAlignment="0" applyProtection="0"/>
    <xf numFmtId="0" fontId="108" fillId="0" borderId="0" applyNumberFormat="0" applyAlignment="0">
      <alignment horizontal="left"/>
    </xf>
    <xf numFmtId="249" fontId="109" fillId="17" borderId="0" applyBorder="0"/>
    <xf numFmtId="41" fontId="109" fillId="17" borderId="27" applyBorder="0"/>
    <xf numFmtId="250" fontId="109" fillId="17" borderId="27" applyBorder="0"/>
    <xf numFmtId="9" fontId="109" fillId="17" borderId="29" applyBorder="0"/>
    <xf numFmtId="214" fontId="109" fillId="17" borderId="0" applyBorder="0"/>
    <xf numFmtId="43" fontId="109" fillId="17" borderId="34" applyBorder="0"/>
    <xf numFmtId="251" fontId="110" fillId="0" borderId="0" applyFill="0" applyBorder="0" applyProtection="0"/>
    <xf numFmtId="252" fontId="99" fillId="0" borderId="0" applyFont="0" applyFill="0" applyBorder="0" applyAlignment="0" applyProtection="0"/>
    <xf numFmtId="252" fontId="99" fillId="0" borderId="0" applyFont="0" applyFill="0" applyBorder="0" applyAlignment="0" applyProtection="0"/>
    <xf numFmtId="253" fontId="111" fillId="0" borderId="0" applyFill="0" applyBorder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5" applyFill="0" applyProtection="0"/>
    <xf numFmtId="253" fontId="111" fillId="0" borderId="28" applyFill="0" applyProtection="0"/>
    <xf numFmtId="0" fontId="26" fillId="0" borderId="35"/>
    <xf numFmtId="254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255" fontId="21" fillId="0" borderId="0" applyFont="0" applyFill="0" applyBorder="0" applyAlignment="0" applyProtection="0"/>
    <xf numFmtId="256" fontId="112" fillId="0" borderId="0" applyFont="0" applyFill="0" applyBorder="0" applyAlignment="0" applyProtection="0"/>
    <xf numFmtId="188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0" fontId="21" fillId="0" borderId="0" applyFont="0" applyFill="0" applyBorder="0" applyAlignment="0" applyProtection="0"/>
    <xf numFmtId="226" fontId="87" fillId="0" borderId="0" applyFont="0" applyFill="0" applyBorder="0" applyAlignment="0" applyProtection="0"/>
    <xf numFmtId="204" fontId="26" fillId="0" borderId="0" applyFont="0" applyFill="0" applyBorder="0" applyAlignment="0" applyProtection="0"/>
    <xf numFmtId="182" fontId="95" fillId="0" borderId="0" applyFont="0" applyFill="0" applyBorder="0" applyAlignment="0"/>
    <xf numFmtId="183" fontId="95" fillId="0" borderId="0" applyFont="0" applyFill="0" applyBorder="0" applyAlignment="0"/>
    <xf numFmtId="257" fontId="101" fillId="0" borderId="0" applyFont="0" applyFill="0" applyBorder="0" applyAlignment="0" applyProtection="0"/>
    <xf numFmtId="257" fontId="101" fillId="0" borderId="0" applyFont="0" applyFill="0" applyBorder="0" applyAlignment="0" applyProtection="0"/>
    <xf numFmtId="258" fontId="100" fillId="0" borderId="0" applyFont="0" applyFill="0" applyBorder="0" applyAlignment="0" applyProtection="0"/>
    <xf numFmtId="258" fontId="100" fillId="0" borderId="0" applyFont="0" applyFill="0" applyBorder="0" applyAlignment="0" applyProtection="0"/>
    <xf numFmtId="259" fontId="101" fillId="0" borderId="0" applyFont="0" applyFill="0" applyBorder="0" applyAlignment="0" applyProtection="0"/>
    <xf numFmtId="259" fontId="101" fillId="0" borderId="0" applyFont="0" applyFill="0" applyBorder="0" applyAlignment="0" applyProtection="0"/>
    <xf numFmtId="260" fontId="100" fillId="0" borderId="0" applyFont="0" applyFill="0" applyBorder="0" applyAlignment="0" applyProtection="0"/>
    <xf numFmtId="260" fontId="100" fillId="0" borderId="0" applyFont="0" applyFill="0" applyBorder="0" applyAlignment="0" applyProtection="0"/>
    <xf numFmtId="261" fontId="101" fillId="0" borderId="0" applyFont="0" applyFill="0" applyBorder="0" applyAlignment="0" applyProtection="0"/>
    <xf numFmtId="261" fontId="101" fillId="0" borderId="0" applyFont="0" applyFill="0" applyBorder="0" applyAlignment="0" applyProtection="0"/>
    <xf numFmtId="262" fontId="100" fillId="0" borderId="0" applyFont="0" applyFill="0" applyBorder="0" applyAlignment="0" applyProtection="0"/>
    <xf numFmtId="262" fontId="100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102" fillId="0" borderId="0" applyFont="0" applyFill="0" applyBorder="0" applyAlignment="0" applyProtection="0"/>
    <xf numFmtId="249" fontId="97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02" fillId="0" borderId="0" applyFont="0" applyFill="0" applyBorder="0" applyAlignment="0" applyProtection="0"/>
    <xf numFmtId="37" fontId="113" fillId="0" borderId="36" applyFont="0" applyFill="0" applyBorder="0">
      <protection locked="0"/>
    </xf>
    <xf numFmtId="0" fontId="28" fillId="0" borderId="0" applyFont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0" fontId="70" fillId="0" borderId="0" applyFont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226" fontId="81" fillId="17" borderId="15" applyNumberFormat="0" applyBorder="0" applyProtection="0">
      <alignment horizontal="right"/>
    </xf>
    <xf numFmtId="38" fontId="21" fillId="0" borderId="0"/>
    <xf numFmtId="38" fontId="21" fillId="0" borderId="0"/>
    <xf numFmtId="38" fontId="21" fillId="0" borderId="0"/>
    <xf numFmtId="38" fontId="21" fillId="0" borderId="0"/>
    <xf numFmtId="0" fontId="114" fillId="17" borderId="37" applyNumberFormat="0" applyFont="0" applyBorder="0" applyAlignment="0" applyProtection="0"/>
    <xf numFmtId="263" fontId="37" fillId="0" borderId="0" applyFont="0" applyFill="0" applyBorder="0" applyAlignment="0" applyProtection="0"/>
    <xf numFmtId="263" fontId="37" fillId="0" borderId="0" applyFont="0" applyFill="0" applyBorder="0" applyAlignment="0" applyProtection="0"/>
    <xf numFmtId="175" fontId="93" fillId="0" borderId="0" applyFill="0">
      <alignment horizontal="center" wrapText="1"/>
    </xf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0" fontId="115" fillId="0" borderId="0" applyFont="0"/>
    <xf numFmtId="0" fontId="115" fillId="0" borderId="0" applyFont="0"/>
    <xf numFmtId="0" fontId="115" fillId="0" borderId="0" applyFont="0"/>
    <xf numFmtId="0" fontId="21" fillId="21" borderId="0" applyFont="0" applyFill="0" applyBorder="0" applyAlignment="0" applyProtection="0"/>
    <xf numFmtId="0" fontId="115" fillId="0" borderId="0" applyFont="0"/>
    <xf numFmtId="0" fontId="21" fillId="21" borderId="0" applyFont="0" applyFill="0" applyBorder="0" applyAlignment="0" applyProtection="0"/>
    <xf numFmtId="0" fontId="21" fillId="21" borderId="0" applyFont="0" applyFill="0" applyBorder="0" applyAlignment="0" applyProtection="0"/>
    <xf numFmtId="0" fontId="115" fillId="0" borderId="0" applyFont="0"/>
    <xf numFmtId="0" fontId="105" fillId="0" borderId="0" applyFont="0" applyFill="0" applyBorder="0" applyAlignment="0" applyProtection="0"/>
    <xf numFmtId="264" fontId="21" fillId="0" borderId="0" applyFill="0" applyBorder="0" applyAlignment="0" applyProtection="0"/>
    <xf numFmtId="0" fontId="21" fillId="21" borderId="0" applyFont="0" applyFill="0" applyBorder="0" applyAlignment="0" applyProtection="0"/>
    <xf numFmtId="0" fontId="115" fillId="0" borderId="0" applyFont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264" fontId="21" fillId="0" borderId="0" applyFill="0" applyBorder="0" applyAlignment="0" applyProtection="0"/>
    <xf numFmtId="14" fontId="86" fillId="0" borderId="0" applyFill="0" applyBorder="0" applyAlignment="0"/>
    <xf numFmtId="264" fontId="21" fillId="0" borderId="0" applyFill="0" applyBorder="0" applyAlignment="0" applyProtection="0"/>
    <xf numFmtId="0" fontId="21" fillId="0" borderId="0" applyFont="0" applyFill="0" applyBorder="0" applyProtection="0">
      <alignment horizontal="left"/>
    </xf>
    <xf numFmtId="17" fontId="93" fillId="0" borderId="0">
      <alignment horizontal="center" wrapText="1"/>
    </xf>
    <xf numFmtId="265" fontId="111" fillId="0" borderId="0" applyFill="0" applyBorder="0" applyProtection="0"/>
    <xf numFmtId="0" fontId="28" fillId="0" borderId="0" applyFill="0" applyBorder="0" applyProtection="0"/>
    <xf numFmtId="265" fontId="111" fillId="0" borderId="0" applyFill="0" applyBorder="0" applyProtection="0"/>
    <xf numFmtId="0" fontId="28" fillId="0" borderId="0" applyFill="0" applyBorder="0" applyProtection="0"/>
    <xf numFmtId="0" fontId="28" fillId="0" borderId="0" applyFill="0" applyBorder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5" applyFill="0" applyProtection="0"/>
    <xf numFmtId="265" fontId="111" fillId="0" borderId="28" applyFill="0" applyProtection="0"/>
    <xf numFmtId="266" fontId="28" fillId="0" borderId="28" applyFill="0" applyProtection="0"/>
    <xf numFmtId="265" fontId="111" fillId="0" borderId="28" applyFill="0" applyProtection="0"/>
    <xf numFmtId="266" fontId="28" fillId="0" borderId="28" applyFill="0" applyProtection="0"/>
    <xf numFmtId="266" fontId="28" fillId="0" borderId="28" applyFill="0" applyProtection="0"/>
    <xf numFmtId="265" fontId="15" fillId="0" borderId="0" applyFill="0" applyBorder="0" applyProtection="0"/>
    <xf numFmtId="220" fontId="65" fillId="0" borderId="0"/>
    <xf numFmtId="0" fontId="21" fillId="0" borderId="0" applyFont="0" applyFill="0" applyBorder="0" applyAlignment="0" applyProtection="0">
      <protection locked="0"/>
    </xf>
    <xf numFmtId="39" fontId="26" fillId="0" borderId="0" applyFont="0" applyFill="0" applyBorder="0" applyAlignment="0" applyProtection="0"/>
    <xf numFmtId="0" fontId="65" fillId="0" borderId="0" applyFont="0" applyFill="0" applyBorder="0" applyAlignment="0"/>
    <xf numFmtId="267" fontId="14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38" fontId="65" fillId="0" borderId="38">
      <alignment vertical="center"/>
    </xf>
    <xf numFmtId="0" fontId="9" fillId="22" borderId="0" applyNumberFormat="0" applyProtection="0">
      <alignment vertical="top"/>
    </xf>
    <xf numFmtId="172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116" fillId="0" borderId="0" applyNumberFormat="0"/>
    <xf numFmtId="0" fontId="117" fillId="0" borderId="0">
      <alignment horizontal="centerContinuous"/>
    </xf>
    <xf numFmtId="0" fontId="117" fillId="0" borderId="0" applyNumberFormat="0"/>
    <xf numFmtId="268" fontId="21" fillId="0" borderId="0" applyFont="0" applyFill="0" applyBorder="0" applyProtection="0">
      <alignment horizontal="right"/>
    </xf>
    <xf numFmtId="269" fontId="21" fillId="0" borderId="0" applyFont="0" applyFill="0" applyBorder="0" applyProtection="0">
      <alignment horizontal="right"/>
    </xf>
    <xf numFmtId="225" fontId="118" fillId="0" borderId="27" applyFont="0" applyBorder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272" fontId="85" fillId="23" borderId="0">
      <alignment horizontal="left"/>
      <protection hidden="1"/>
    </xf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0" fontId="14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6" fontId="26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7" fontId="55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0" fontId="120" fillId="0" borderId="0" applyNumberFormat="0" applyAlignment="0">
      <alignment horizontal="left"/>
    </xf>
    <xf numFmtId="0" fontId="21" fillId="15" borderId="14">
      <alignment horizontal="center"/>
    </xf>
    <xf numFmtId="0" fontId="121" fillId="0" borderId="0">
      <protection hidden="1"/>
    </xf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4" fontId="28" fillId="0" borderId="0" applyFont="0" applyFill="0" applyBorder="0" applyAlignment="0" applyProtection="0">
      <alignment horizontal="left" indent="1"/>
    </xf>
    <xf numFmtId="0" fontId="28" fillId="0" borderId="0" applyFont="0" applyFill="0" applyBorder="0" applyAlignment="0" applyProtection="0">
      <alignment horizontal="left"/>
    </xf>
    <xf numFmtId="274" fontId="60" fillId="0" borderId="0" applyFont="0" applyFill="0" applyBorder="0" applyAlignment="0" applyProtection="0">
      <alignment vertical="center"/>
    </xf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3" fontId="122" fillId="0" borderId="39" applyFill="0" applyBorder="0"/>
    <xf numFmtId="4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23" fillId="0" borderId="0"/>
    <xf numFmtId="0" fontId="37" fillId="24" borderId="0" applyNumberFormat="0" applyFont="0" applyBorder="0" applyAlignment="0" applyProtection="0"/>
    <xf numFmtId="0" fontId="37" fillId="24" borderId="0" applyNumberFormat="0" applyFont="0" applyBorder="0" applyAlignment="0" applyProtection="0"/>
    <xf numFmtId="0" fontId="124" fillId="0" borderId="0" applyNumberFormat="0" applyFill="0" applyBorder="0" applyAlignment="0" applyProtection="0"/>
    <xf numFmtId="275" fontId="125" fillId="0" borderId="0" applyFill="0" applyBorder="0"/>
    <xf numFmtId="0" fontId="126" fillId="0" borderId="0">
      <alignment horizontal="center" wrapText="1"/>
    </xf>
    <xf numFmtId="0" fontId="37" fillId="25" borderId="0" applyNumberFormat="0" applyFont="0" applyBorder="0" applyAlignment="0" applyProtection="0"/>
    <xf numFmtId="0" fontId="37" fillId="25" borderId="0" applyNumberFormat="0" applyFont="0" applyBorder="0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7" fillId="26" borderId="21" applyAlignment="0" applyProtection="0"/>
    <xf numFmtId="0" fontId="12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5" fontId="129" fillId="27" borderId="40">
      <alignment horizontal="center"/>
      <protection locked="0"/>
    </xf>
    <xf numFmtId="276" fontId="129" fillId="27" borderId="40" applyAlignment="0">
      <protection locked="0"/>
    </xf>
    <xf numFmtId="277" fontId="129" fillId="27" borderId="40" applyAlignment="0">
      <protection locked="0"/>
    </xf>
    <xf numFmtId="277" fontId="86" fillId="0" borderId="0" applyFill="0" applyBorder="0" applyAlignment="0" applyProtection="0"/>
    <xf numFmtId="276" fontId="86" fillId="0" borderId="0" applyFill="0" applyBorder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37" fillId="0" borderId="23" applyNumberFormat="0" applyFont="0" applyAlignment="0" applyProtection="0"/>
    <xf numFmtId="0" fontId="87" fillId="0" borderId="0" applyFill="0" applyBorder="0">
      <alignment horizontal="left" vertical="top"/>
    </xf>
    <xf numFmtId="0" fontId="37" fillId="0" borderId="28" applyNumberFormat="0" applyFont="0" applyAlignment="0" applyProtection="0"/>
    <xf numFmtId="0" fontId="37" fillId="0" borderId="28" applyNumberFormat="0" applyFont="0" applyAlignment="0" applyProtection="0"/>
    <xf numFmtId="0" fontId="37" fillId="28" borderId="0" applyNumberFormat="0" applyFont="0" applyBorder="0" applyAlignment="0" applyProtection="0"/>
    <xf numFmtId="0" fontId="37" fillId="28" borderId="0" applyNumberFormat="0" applyFont="0" applyBorder="0" applyAlignment="0" applyProtection="0"/>
    <xf numFmtId="15" fontId="130" fillId="0" borderId="41" applyFont="0" applyFill="0" applyBorder="0" applyAlignment="0" applyProtection="0"/>
    <xf numFmtId="0" fontId="14" fillId="0" borderId="0"/>
    <xf numFmtId="2" fontId="28" fillId="0" borderId="0" applyFon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05" fillId="0" borderId="0" applyFon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278" fontId="131" fillId="0" borderId="0" applyNumberFormat="0" applyFont="0" applyFill="0" applyBorder="0" applyProtection="0"/>
    <xf numFmtId="41" fontId="132" fillId="0" borderId="0" applyFill="0" applyBorder="0">
      <alignment horizontal="left"/>
    </xf>
    <xf numFmtId="279" fontId="133" fillId="0" borderId="0">
      <alignment horizontal="right"/>
    </xf>
    <xf numFmtId="164" fontId="112" fillId="0" borderId="0" applyFont="0" applyFill="0" applyBorder="0" applyAlignment="0" applyProtection="0"/>
    <xf numFmtId="280" fontId="21" fillId="0" borderId="0" applyFont="0" applyFill="0" applyBorder="0" applyAlignment="0" applyProtection="0">
      <alignment horizontal="center"/>
    </xf>
    <xf numFmtId="281" fontId="21" fillId="0" borderId="0" applyFont="0" applyFill="0" applyBorder="0" applyProtection="0">
      <alignment horizontal="right"/>
    </xf>
    <xf numFmtId="49" fontId="134" fillId="0" borderId="0">
      <alignment horizontal="left"/>
    </xf>
    <xf numFmtId="0" fontId="135" fillId="0" borderId="42" applyNumberFormat="0" applyFill="0" applyAlignment="0" applyProtection="0"/>
    <xf numFmtId="0" fontId="135" fillId="0" borderId="42" applyNumberFormat="0" applyFill="0" applyAlignment="0" applyProtection="0"/>
    <xf numFmtId="43" fontId="84" fillId="0" borderId="0" applyFill="0" applyBorder="0"/>
    <xf numFmtId="0" fontId="37" fillId="0" borderId="0" applyFont="0" applyFill="0" applyBorder="0" applyAlignment="0" applyProtection="0"/>
    <xf numFmtId="41" fontId="84" fillId="0" borderId="29" applyFill="0" applyBorder="0"/>
    <xf numFmtId="249" fontId="84" fillId="0" borderId="0" applyFill="0" applyBorder="0"/>
    <xf numFmtId="38" fontId="95" fillId="14" borderId="0" applyNumberFormat="0" applyBorder="0" applyAlignment="0" applyProtection="0"/>
    <xf numFmtId="220" fontId="21" fillId="0" borderId="0" applyFill="0" applyBorder="0" applyProtection="0">
      <alignment horizontal="left"/>
    </xf>
    <xf numFmtId="220" fontId="21" fillId="0" borderId="0">
      <alignment horizontal="righ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137" fillId="0" borderId="24" applyNumberFormat="0" applyAlignment="0" applyProtection="0">
      <alignment horizontal="left" vertical="center"/>
    </xf>
    <xf numFmtId="0" fontId="28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7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8" fillId="0" borderId="21">
      <alignment horizontal="left" vertical="center"/>
    </xf>
    <xf numFmtId="0" fontId="138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137" fillId="0" borderId="21">
      <alignment horizontal="lef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21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37" fillId="21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4" fontId="122" fillId="29" borderId="1">
      <alignment horizontal="center" vertical="center" wrapText="1"/>
    </xf>
    <xf numFmtId="0" fontId="141" fillId="0" borderId="0" applyNumberFormat="0" applyFill="0" applyBorder="0" applyAlignment="0" applyProtection="0"/>
    <xf numFmtId="14" fontId="122" fillId="29" borderId="1">
      <alignment horizontal="center" vertical="center" wrapText="1"/>
    </xf>
    <xf numFmtId="14" fontId="122" fillId="29" borderId="1">
      <alignment horizontal="center" vertical="center" wrapText="1"/>
    </xf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92" fillId="0" borderId="0" applyFill="0" applyAlignment="0" applyProtection="0">
      <protection locked="0"/>
    </xf>
    <xf numFmtId="0" fontId="92" fillId="0" borderId="20" applyFill="0" applyAlignment="0" applyProtection="0">
      <protection locked="0"/>
    </xf>
    <xf numFmtId="0" fontId="138" fillId="30" borderId="0"/>
    <xf numFmtId="0" fontId="92" fillId="13" borderId="0"/>
    <xf numFmtId="0" fontId="143" fillId="30" borderId="0" applyNumberFormat="0"/>
    <xf numFmtId="0" fontId="122" fillId="0" borderId="0"/>
    <xf numFmtId="0" fontId="129" fillId="0" borderId="43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/>
    <xf numFmtId="0" fontId="148" fillId="0" borderId="0">
      <alignment horizontal="left" vertical="center" wrapText="1"/>
    </xf>
    <xf numFmtId="0" fontId="149" fillId="0" borderId="0">
      <alignment horizontal="left" vertical="center" wrapText="1" indent="2"/>
    </xf>
    <xf numFmtId="0" fontId="149" fillId="0" borderId="0">
      <alignment horizontal="left" vertical="center" wrapText="1" indent="3"/>
    </xf>
    <xf numFmtId="0" fontId="65" fillId="0" borderId="0"/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0" fontId="28" fillId="0" borderId="0"/>
    <xf numFmtId="0" fontId="150" fillId="0" borderId="0"/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282" fontId="15" fillId="0" borderId="0" applyAlignment="0">
      <protection locked="0"/>
    </xf>
    <xf numFmtId="0" fontId="151" fillId="0" borderId="29" applyFill="0" applyBorder="0" applyAlignment="0">
      <alignment horizontal="center"/>
      <protection locked="0"/>
    </xf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10" fontId="95" fillId="16" borderId="14" applyNumberFormat="0" applyBorder="0" applyAlignment="0" applyProtection="0"/>
    <xf numFmtId="0" fontId="21" fillId="0" borderId="0" applyFill="0" applyBorder="0" applyAlignment="0">
      <protection locked="0"/>
    </xf>
    <xf numFmtId="0" fontId="21" fillId="0" borderId="0" applyFill="0" applyBorder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282" fontId="15" fillId="0" borderId="0" applyAlignment="0"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0" fontId="152" fillId="31" borderId="44" applyNumberFormat="0">
      <alignment vertical="center"/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0" fontId="65" fillId="0" borderId="0" applyFill="0" applyBorder="0" applyAlignment="0" applyProtection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282" fontId="15" fillId="0" borderId="0" applyAlignment="0">
      <protection locked="0"/>
    </xf>
    <xf numFmtId="0" fontId="28" fillId="0" borderId="14"/>
    <xf numFmtId="0" fontId="153" fillId="0" borderId="14"/>
    <xf numFmtId="0" fontId="153" fillId="0" borderId="14"/>
    <xf numFmtId="0" fontId="153" fillId="0" borderId="14"/>
    <xf numFmtId="0" fontId="153" fillId="0" borderId="14"/>
    <xf numFmtId="0" fontId="153" fillId="0" borderId="14"/>
    <xf numFmtId="0" fontId="153" fillId="0" borderId="14"/>
    <xf numFmtId="0" fontId="153" fillId="0" borderId="14"/>
    <xf numFmtId="0" fontId="153" fillId="0" borderId="14"/>
    <xf numFmtId="164" fontId="154" fillId="15" borderId="1"/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15" fontId="155" fillId="15" borderId="14">
      <alignment horizontal="center"/>
    </xf>
    <xf numFmtId="40" fontId="156" fillId="0" borderId="0">
      <protection locked="0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0" fontId="155" fillId="15" borderId="14">
      <alignment horizontal="center"/>
    </xf>
    <xf numFmtId="1" fontId="157" fillId="0" borderId="0">
      <alignment horizontal="center"/>
      <protection locked="0"/>
    </xf>
    <xf numFmtId="283" fontId="95" fillId="22" borderId="0" applyFont="0" applyFill="0" applyBorder="0" applyAlignment="0" applyProtection="0">
      <alignment vertical="top"/>
    </xf>
    <xf numFmtId="284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4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4" fontId="48" fillId="0" borderId="0" applyFont="0" applyFill="0" applyBorder="0" applyAlignment="0" applyProtection="0"/>
    <xf numFmtId="284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5" fontId="48" fillId="0" borderId="0" applyFont="0" applyFill="0" applyBorder="0" applyAlignment="0" applyProtection="0"/>
    <xf numFmtId="286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6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6" fontId="158" fillId="0" borderId="0" applyFont="0" applyFill="0" applyBorder="0" applyAlignment="0" applyProtection="0"/>
    <xf numFmtId="286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287" fontId="158" fillId="0" borderId="0" applyFont="0" applyFill="0" applyBorder="0" applyAlignment="0" applyProtection="0"/>
    <xf numFmtId="0" fontId="159" fillId="0" borderId="0" applyNumberFormat="0" applyFill="0" applyBorder="0" applyAlignment="0" applyProtection="0">
      <alignment vertical="top"/>
      <protection locked="0"/>
    </xf>
    <xf numFmtId="0" fontId="160" fillId="0" borderId="0">
      <alignment vertical="center"/>
    </xf>
    <xf numFmtId="174" fontId="60" fillId="0" borderId="0" applyFont="0" applyFill="0" applyBorder="0" applyAlignment="0" applyProtection="0"/>
    <xf numFmtId="288" fontId="60" fillId="0" borderId="0" applyFont="0" applyFill="0" applyBorder="0" applyAlignment="0" applyProtection="0"/>
    <xf numFmtId="0" fontId="161" fillId="0" borderId="0" applyProtection="0">
      <alignment vertical="center"/>
      <protection locked="0"/>
    </xf>
    <xf numFmtId="0" fontId="161" fillId="0" borderId="0" applyNumberFormat="0" applyProtection="0">
      <alignment vertical="top"/>
      <protection locked="0"/>
    </xf>
    <xf numFmtId="0" fontId="162" fillId="0" borderId="45" applyAlignment="0"/>
    <xf numFmtId="0" fontId="162" fillId="0" borderId="45" applyAlignment="0"/>
    <xf numFmtId="0" fontId="162" fillId="0" borderId="45" applyAlignment="0"/>
    <xf numFmtId="0" fontId="162" fillId="0" borderId="45" applyAlignment="0"/>
    <xf numFmtId="38" fontId="163" fillId="0" borderId="0"/>
    <xf numFmtId="38" fontId="164" fillId="0" borderId="0"/>
    <xf numFmtId="38" fontId="165" fillId="0" borderId="0"/>
    <xf numFmtId="38" fontId="166" fillId="0" borderId="0"/>
    <xf numFmtId="0" fontId="99" fillId="0" borderId="0"/>
    <xf numFmtId="0" fontId="99" fillId="0" borderId="0"/>
    <xf numFmtId="0" fontId="133" fillId="0" borderId="0"/>
    <xf numFmtId="0" fontId="167" fillId="32" borderId="0" applyNumberFormat="0" applyBorder="0" applyAlignment="0" applyProtection="0"/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0" fontId="14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6" fontId="26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7" fontId="55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0" fontId="170" fillId="0" borderId="0"/>
    <xf numFmtId="226" fontId="171" fillId="0" borderId="46" applyFill="0" applyBorder="0">
      <alignment horizontal="left"/>
    </xf>
    <xf numFmtId="173" fontId="62" fillId="0" borderId="0" applyFont="0" applyFill="0" applyBorder="0" applyAlignment="0" applyProtection="0"/>
    <xf numFmtId="289" fontId="65" fillId="0" borderId="0" applyFont="0" applyFill="0" applyBorder="0" applyAlignment="0" applyProtection="0"/>
    <xf numFmtId="29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292" fontId="21" fillId="0" borderId="0" applyFont="0" applyFill="0" applyBorder="0" applyAlignment="0" applyProtection="0"/>
    <xf numFmtId="293" fontId="21" fillId="0" borderId="0" applyFont="0" applyFill="0" applyBorder="0" applyAlignment="0" applyProtection="0"/>
    <xf numFmtId="294" fontId="21" fillId="0" borderId="0" applyFont="0" applyFill="0" applyBorder="0" applyAlignment="0" applyProtection="0"/>
    <xf numFmtId="295" fontId="21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96" fontId="172" fillId="0" borderId="0" applyFont="0" applyFill="0" applyBorder="0" applyProtection="0">
      <alignment horizontal="right"/>
    </xf>
    <xf numFmtId="0" fontId="173" fillId="22" borderId="0"/>
    <xf numFmtId="0" fontId="174" fillId="0" borderId="0">
      <protection locked="0"/>
    </xf>
    <xf numFmtId="37" fontId="175" fillId="0" borderId="0"/>
    <xf numFmtId="0" fontId="55" fillId="0" borderId="0"/>
    <xf numFmtId="0" fontId="55" fillId="0" borderId="0"/>
    <xf numFmtId="0" fontId="65" fillId="0" borderId="47"/>
    <xf numFmtId="0" fontId="28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297" fontId="176" fillId="0" borderId="0"/>
    <xf numFmtId="0" fontId="176" fillId="0" borderId="0"/>
    <xf numFmtId="297" fontId="176" fillId="0" borderId="0"/>
    <xf numFmtId="297" fontId="176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176" fillId="0" borderId="0"/>
    <xf numFmtId="0" fontId="21" fillId="0" borderId="0"/>
    <xf numFmtId="0" fontId="21" fillId="0" borderId="0"/>
    <xf numFmtId="0" fontId="95" fillId="0" borderId="0"/>
    <xf numFmtId="0" fontId="9" fillId="0" borderId="0">
      <alignment horizontal="left"/>
    </xf>
    <xf numFmtId="0" fontId="97" fillId="0" borderId="0"/>
    <xf numFmtId="0" fontId="9" fillId="0" borderId="0">
      <alignment horizontal="left"/>
    </xf>
    <xf numFmtId="0" fontId="97" fillId="0" borderId="0"/>
    <xf numFmtId="0" fontId="97" fillId="0" borderId="0"/>
    <xf numFmtId="0" fontId="102" fillId="0" borderId="0"/>
    <xf numFmtId="0" fontId="22" fillId="0" borderId="0"/>
    <xf numFmtId="0" fontId="102" fillId="0" borderId="0"/>
    <xf numFmtId="0" fontId="22" fillId="0" borderId="0"/>
    <xf numFmtId="0" fontId="22" fillId="0" borderId="0"/>
    <xf numFmtId="0" fontId="97" fillId="0" borderId="0"/>
    <xf numFmtId="0" fontId="95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1" fillId="0" borderId="0" applyFill="0" applyBorder="0" applyAlignment="0"/>
    <xf numFmtId="0" fontId="21" fillId="0" borderId="0" applyFill="0" applyBorder="0" applyAlignment="0"/>
    <xf numFmtId="0" fontId="102" fillId="0" borderId="0"/>
    <xf numFmtId="0" fontId="37" fillId="0" borderId="0"/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21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20" fillId="0" borderId="0"/>
    <xf numFmtId="0" fontId="21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102" fillId="0" borderId="0"/>
    <xf numFmtId="0" fontId="37" fillId="0" borderId="0"/>
    <xf numFmtId="38" fontId="21" fillId="0" borderId="0"/>
    <xf numFmtId="0" fontId="9" fillId="0" borderId="0">
      <alignment horizontal="left"/>
    </xf>
    <xf numFmtId="0" fontId="22" fillId="0" borderId="0"/>
    <xf numFmtId="38" fontId="21" fillId="0" borderId="0"/>
    <xf numFmtId="0" fontId="22" fillId="0" borderId="0"/>
    <xf numFmtId="0" fontId="22" fillId="0" borderId="0"/>
    <xf numFmtId="38" fontId="21" fillId="0" borderId="0"/>
    <xf numFmtId="0" fontId="9" fillId="0" borderId="0">
      <alignment horizontal="left"/>
    </xf>
    <xf numFmtId="0" fontId="21" fillId="0" borderId="0">
      <alignment wrapText="1"/>
    </xf>
    <xf numFmtId="38" fontId="21" fillId="0" borderId="0"/>
    <xf numFmtId="0" fontId="21" fillId="0" borderId="0">
      <alignment wrapText="1"/>
    </xf>
    <xf numFmtId="0" fontId="21" fillId="0" borderId="0">
      <alignment wrapText="1"/>
    </xf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37" fillId="0" borderId="0"/>
    <xf numFmtId="0" fontId="102" fillId="0" borderId="0"/>
    <xf numFmtId="0" fontId="37" fillId="0" borderId="0"/>
    <xf numFmtId="0" fontId="102" fillId="0" borderId="0"/>
    <xf numFmtId="0" fontId="37" fillId="0" borderId="0"/>
    <xf numFmtId="0" fontId="102" fillId="0" borderId="0"/>
    <xf numFmtId="0" fontId="102" fillId="0" borderId="0"/>
    <xf numFmtId="0" fontId="37" fillId="0" borderId="0"/>
    <xf numFmtId="0" fontId="37" fillId="0" borderId="0"/>
    <xf numFmtId="0" fontId="9" fillId="0" borderId="0">
      <alignment horizontal="left"/>
    </xf>
    <xf numFmtId="0" fontId="97" fillId="0" borderId="0"/>
    <xf numFmtId="0" fontId="97" fillId="0" borderId="0"/>
    <xf numFmtId="0" fontId="9" fillId="0" borderId="0">
      <alignment horizontal="left"/>
    </xf>
    <xf numFmtId="0" fontId="97" fillId="0" borderId="0"/>
    <xf numFmtId="0" fontId="9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37" fillId="0" borderId="0"/>
    <xf numFmtId="0" fontId="9" fillId="0" borderId="0">
      <alignment horizontal="left"/>
    </xf>
    <xf numFmtId="0" fontId="97" fillId="0" borderId="0"/>
    <xf numFmtId="0" fontId="97" fillId="0" borderId="0"/>
    <xf numFmtId="0" fontId="9" fillId="0" borderId="0">
      <alignment horizontal="left"/>
    </xf>
    <xf numFmtId="0" fontId="97" fillId="0" borderId="0"/>
    <xf numFmtId="0" fontId="9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37" fillId="0" borderId="0"/>
    <xf numFmtId="0" fontId="97" fillId="0" borderId="0"/>
    <xf numFmtId="0" fontId="97" fillId="0" borderId="0"/>
    <xf numFmtId="0" fontId="102" fillId="0" borderId="0"/>
    <xf numFmtId="0" fontId="95" fillId="0" borderId="0"/>
    <xf numFmtId="0" fontId="37" fillId="0" borderId="0"/>
    <xf numFmtId="0" fontId="21" fillId="0" borderId="0"/>
    <xf numFmtId="0" fontId="37" fillId="0" borderId="0"/>
    <xf numFmtId="0" fontId="9" fillId="0" borderId="0">
      <alignment horizontal="left"/>
    </xf>
    <xf numFmtId="0" fontId="37" fillId="0" borderId="0"/>
    <xf numFmtId="0" fontId="9" fillId="0" borderId="0">
      <alignment horizontal="left"/>
    </xf>
    <xf numFmtId="0" fontId="37" fillId="0" borderId="0"/>
    <xf numFmtId="0" fontId="9" fillId="0" borderId="0">
      <alignment horizontal="left"/>
    </xf>
    <xf numFmtId="0" fontId="9" fillId="0" borderId="0">
      <alignment horizontal="left"/>
    </xf>
    <xf numFmtId="0" fontId="37" fillId="0" borderId="0"/>
    <xf numFmtId="0" fontId="28" fillId="0" borderId="0"/>
    <xf numFmtId="0" fontId="9" fillId="0" borderId="0">
      <alignment horizontal="left"/>
    </xf>
    <xf numFmtId="0" fontId="9" fillId="0" borderId="0">
      <alignment horizontal="left"/>
    </xf>
    <xf numFmtId="0" fontId="37" fillId="0" borderId="0"/>
    <xf numFmtId="0" fontId="103" fillId="0" borderId="0"/>
    <xf numFmtId="0" fontId="37" fillId="0" borderId="0"/>
    <xf numFmtId="0" fontId="103" fillId="0" borderId="0"/>
    <xf numFmtId="0" fontId="37" fillId="0" borderId="0"/>
    <xf numFmtId="0" fontId="103" fillId="0" borderId="0"/>
    <xf numFmtId="0" fontId="103" fillId="0" borderId="0"/>
    <xf numFmtId="38" fontId="21" fillId="0" borderId="0"/>
    <xf numFmtId="0" fontId="95" fillId="0" borderId="0"/>
    <xf numFmtId="0" fontId="20" fillId="0" borderId="0"/>
    <xf numFmtId="0" fontId="95" fillId="0" borderId="0"/>
    <xf numFmtId="0" fontId="20" fillId="0" borderId="0"/>
    <xf numFmtId="0" fontId="20" fillId="0" borderId="0"/>
    <xf numFmtId="0" fontId="20" fillId="0" borderId="0"/>
    <xf numFmtId="38" fontId="21" fillId="0" borderId="0"/>
    <xf numFmtId="0" fontId="20" fillId="0" borderId="0"/>
    <xf numFmtId="0" fontId="20" fillId="0" borderId="0"/>
    <xf numFmtId="0" fontId="102" fillId="0" borderId="0"/>
    <xf numFmtId="0" fontId="9" fillId="0" borderId="0">
      <alignment horizontal="left"/>
    </xf>
    <xf numFmtId="0" fontId="22" fillId="0" borderId="0"/>
    <xf numFmtId="0" fontId="102" fillId="0" borderId="0"/>
    <xf numFmtId="0" fontId="22" fillId="0" borderId="0"/>
    <xf numFmtId="0" fontId="22" fillId="0" borderId="0"/>
    <xf numFmtId="0" fontId="95" fillId="0" borderId="0"/>
    <xf numFmtId="0" fontId="102" fillId="0" borderId="0"/>
    <xf numFmtId="0" fontId="95" fillId="0" borderId="0"/>
    <xf numFmtId="0" fontId="102" fillId="0" borderId="0"/>
    <xf numFmtId="0" fontId="102" fillId="0" borderId="0"/>
    <xf numFmtId="0" fontId="21" fillId="0" borderId="0"/>
    <xf numFmtId="0" fontId="97" fillId="0" borderId="0"/>
    <xf numFmtId="0" fontId="21" fillId="0" borderId="0"/>
    <xf numFmtId="0" fontId="97" fillId="0" borderId="0"/>
    <xf numFmtId="0" fontId="177" fillId="0" borderId="0">
      <alignment vertical="center"/>
    </xf>
    <xf numFmtId="0" fontId="21" fillId="0" borderId="0"/>
    <xf numFmtId="0" fontId="177" fillId="0" borderId="0">
      <alignment vertical="center"/>
    </xf>
    <xf numFmtId="0" fontId="21" fillId="0" borderId="0"/>
    <xf numFmtId="0" fontId="177" fillId="0" borderId="0">
      <alignment vertical="center"/>
    </xf>
    <xf numFmtId="0" fontId="22" fillId="0" borderId="0"/>
    <xf numFmtId="38" fontId="21" fillId="0" borderId="0"/>
    <xf numFmtId="0" fontId="3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97" fillId="0" borderId="0"/>
    <xf numFmtId="38" fontId="21" fillId="0" borderId="0"/>
    <xf numFmtId="0" fontId="97" fillId="0" borderId="0"/>
    <xf numFmtId="0" fontId="97" fillId="0" borderId="0"/>
    <xf numFmtId="0" fontId="97" fillId="0" borderId="0"/>
    <xf numFmtId="0" fontId="37" fillId="0" borderId="0"/>
    <xf numFmtId="0" fontId="9" fillId="0" borderId="0">
      <alignment horizontal="left"/>
    </xf>
    <xf numFmtId="0" fontId="37" fillId="0" borderId="0"/>
    <xf numFmtId="0" fontId="28" fillId="0" borderId="0"/>
    <xf numFmtId="0" fontId="37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103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38" fontId="21" fillId="0" borderId="0"/>
    <xf numFmtId="0" fontId="103" fillId="0" borderId="0"/>
    <xf numFmtId="0" fontId="21" fillId="0" borderId="0"/>
    <xf numFmtId="38" fontId="21" fillId="0" borderId="0"/>
    <xf numFmtId="0" fontId="21" fillId="0" borderId="0"/>
    <xf numFmtId="0" fontId="21" fillId="0" borderId="0"/>
    <xf numFmtId="38" fontId="21" fillId="0" borderId="0"/>
    <xf numFmtId="0" fontId="103" fillId="0" borderId="0"/>
    <xf numFmtId="0" fontId="97" fillId="0" borderId="0"/>
    <xf numFmtId="38" fontId="21" fillId="0" borderId="0"/>
    <xf numFmtId="0" fontId="97" fillId="0" borderId="0"/>
    <xf numFmtId="0" fontId="97" fillId="0" borderId="0"/>
    <xf numFmtId="0" fontId="97" fillId="0" borderId="0"/>
    <xf numFmtId="0" fontId="37" fillId="0" borderId="0"/>
    <xf numFmtId="0" fontId="37" fillId="0" borderId="0"/>
    <xf numFmtId="0" fontId="97" fillId="0" borderId="0"/>
    <xf numFmtId="0" fontId="97" fillId="0" borderId="0"/>
    <xf numFmtId="0" fontId="9" fillId="0" borderId="0"/>
    <xf numFmtId="0" fontId="97" fillId="0" borderId="0"/>
    <xf numFmtId="0" fontId="9" fillId="0" borderId="0"/>
    <xf numFmtId="0" fontId="9" fillId="0" borderId="0"/>
    <xf numFmtId="0" fontId="97" fillId="0" borderId="0"/>
    <xf numFmtId="0" fontId="29" fillId="0" borderId="0"/>
    <xf numFmtId="0" fontId="95" fillId="0" borderId="0"/>
    <xf numFmtId="0" fontId="29" fillId="0" borderId="0"/>
    <xf numFmtId="0" fontId="95" fillId="0" borderId="0"/>
    <xf numFmtId="0" fontId="95" fillId="0" borderId="0"/>
    <xf numFmtId="0" fontId="95" fillId="0" borderId="0"/>
    <xf numFmtId="0" fontId="97" fillId="0" borderId="0"/>
    <xf numFmtId="0" fontId="95" fillId="0" borderId="0"/>
    <xf numFmtId="0" fontId="95" fillId="0" borderId="0"/>
    <xf numFmtId="0" fontId="97" fillId="0" borderId="0"/>
    <xf numFmtId="0" fontId="102" fillId="0" borderId="0"/>
    <xf numFmtId="0" fontId="97" fillId="0" borderId="0"/>
    <xf numFmtId="0" fontId="102" fillId="0" borderId="0"/>
    <xf numFmtId="0" fontId="102" fillId="0" borderId="0"/>
    <xf numFmtId="0" fontId="97" fillId="0" borderId="0"/>
    <xf numFmtId="0" fontId="102" fillId="0" borderId="0"/>
    <xf numFmtId="0" fontId="97" fillId="0" borderId="0"/>
    <xf numFmtId="0" fontId="102" fillId="0" borderId="0"/>
    <xf numFmtId="0" fontId="102" fillId="0" borderId="0"/>
    <xf numFmtId="0" fontId="9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7" fillId="0" borderId="0"/>
    <xf numFmtId="0" fontId="21" fillId="0" borderId="0" applyNumberFormat="0" applyFont="0" applyFill="0" applyBorder="0" applyAlignment="0" applyProtection="0">
      <alignment vertical="top"/>
    </xf>
    <xf numFmtId="0" fontId="97" fillId="0" borderId="0"/>
    <xf numFmtId="0" fontId="21" fillId="0" borderId="0" applyNumberFormat="0" applyFont="0" applyFill="0" applyBorder="0" applyAlignment="0" applyProtection="0">
      <alignment vertical="top"/>
    </xf>
    <xf numFmtId="0" fontId="97" fillId="0" borderId="0"/>
    <xf numFmtId="0" fontId="21" fillId="0" borderId="0" applyNumberFormat="0" applyFont="0" applyFill="0" applyBorder="0" applyAlignment="0" applyProtection="0">
      <alignment vertical="top"/>
    </xf>
    <xf numFmtId="0" fontId="21" fillId="0" borderId="0" applyNumberFormat="0" applyFont="0" applyFill="0" applyBorder="0" applyAlignment="0" applyProtection="0">
      <alignment vertical="top"/>
    </xf>
    <xf numFmtId="0" fontId="102" fillId="0" borderId="0"/>
    <xf numFmtId="0" fontId="97" fillId="0" borderId="0"/>
    <xf numFmtId="0" fontId="97" fillId="0" borderId="0"/>
    <xf numFmtId="0" fontId="21" fillId="0" borderId="0"/>
    <xf numFmtId="0" fontId="21" fillId="0" borderId="0" applyNumberFormat="0" applyFont="0" applyFill="0" applyBorder="0" applyAlignment="0" applyProtection="0">
      <alignment vertical="top"/>
    </xf>
    <xf numFmtId="0" fontId="97" fillId="0" borderId="0"/>
    <xf numFmtId="0" fontId="21" fillId="0" borderId="0" applyNumberFormat="0" applyFont="0" applyFill="0" applyBorder="0" applyAlignment="0" applyProtection="0">
      <alignment vertical="top"/>
    </xf>
    <xf numFmtId="0" fontId="21" fillId="0" borderId="0" applyNumberFormat="0" applyFont="0" applyFill="0" applyBorder="0" applyAlignment="0" applyProtection="0">
      <alignment vertical="top"/>
    </xf>
    <xf numFmtId="0" fontId="37" fillId="0" borderId="0"/>
    <xf numFmtId="0" fontId="9" fillId="0" borderId="0">
      <alignment horizontal="left"/>
    </xf>
    <xf numFmtId="0" fontId="21" fillId="0" borderId="0"/>
    <xf numFmtId="0" fontId="37" fillId="0" borderId="0"/>
    <xf numFmtId="0" fontId="103" fillId="0" borderId="0"/>
    <xf numFmtId="0" fontId="37" fillId="0" borderId="0"/>
    <xf numFmtId="0" fontId="103" fillId="0" borderId="0"/>
    <xf numFmtId="0" fontId="37" fillId="0" borderId="0"/>
    <xf numFmtId="0" fontId="103" fillId="0" borderId="0"/>
    <xf numFmtId="0" fontId="10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1" fillId="0" borderId="0"/>
    <xf numFmtId="0" fontId="97" fillId="0" borderId="0"/>
    <xf numFmtId="0" fontId="97" fillId="0" borderId="0"/>
    <xf numFmtId="0" fontId="21" fillId="0" borderId="0"/>
    <xf numFmtId="0" fontId="97" fillId="0" borderId="0"/>
    <xf numFmtId="0" fontId="21" fillId="0" borderId="0"/>
    <xf numFmtId="0" fontId="97" fillId="0" borderId="0"/>
    <xf numFmtId="0" fontId="21" fillId="0" borderId="0"/>
    <xf numFmtId="0" fontId="102" fillId="0" borderId="0"/>
    <xf numFmtId="0" fontId="21" fillId="0" borderId="0"/>
    <xf numFmtId="0" fontId="29" fillId="0" borderId="0"/>
    <xf numFmtId="0" fontId="21" fillId="0" borderId="0"/>
    <xf numFmtId="0" fontId="97" fillId="0" borderId="0"/>
    <xf numFmtId="0" fontId="102" fillId="0" borderId="0"/>
    <xf numFmtId="0" fontId="97" fillId="0" borderId="0"/>
    <xf numFmtId="0" fontId="102" fillId="0" borderId="0"/>
    <xf numFmtId="0" fontId="102" fillId="0" borderId="0"/>
    <xf numFmtId="0" fontId="10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102" fillId="0" borderId="0"/>
    <xf numFmtId="0" fontId="97" fillId="0" borderId="0"/>
    <xf numFmtId="0" fontId="102" fillId="0" borderId="0"/>
    <xf numFmtId="0" fontId="102" fillId="0" borderId="0"/>
    <xf numFmtId="0" fontId="97" fillId="0" borderId="0"/>
    <xf numFmtId="0" fontId="102" fillId="0" borderId="0"/>
    <xf numFmtId="0" fontId="97" fillId="0" borderId="0"/>
    <xf numFmtId="0" fontId="97" fillId="0" borderId="0"/>
    <xf numFmtId="0" fontId="102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37" fillId="0" borderId="0"/>
    <xf numFmtId="0" fontId="103" fillId="0" borderId="0"/>
    <xf numFmtId="0" fontId="37" fillId="0" borderId="0"/>
    <xf numFmtId="0" fontId="37" fillId="0" borderId="0"/>
    <xf numFmtId="0" fontId="21" fillId="0" borderId="0"/>
    <xf numFmtId="0" fontId="28" fillId="0" borderId="0"/>
    <xf numFmtId="0" fontId="103" fillId="0" borderId="0"/>
    <xf numFmtId="0" fontId="28" fillId="0" borderId="0"/>
    <xf numFmtId="0" fontId="28" fillId="0" borderId="0"/>
    <xf numFmtId="0" fontId="102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103" fillId="0" borderId="0"/>
    <xf numFmtId="0" fontId="102" fillId="0" borderId="0"/>
    <xf numFmtId="0" fontId="103" fillId="0" borderId="0"/>
    <xf numFmtId="0" fontId="103" fillId="0" borderId="0"/>
    <xf numFmtId="0" fontId="95" fillId="0" borderId="0"/>
    <xf numFmtId="0" fontId="21" fillId="0" borderId="0"/>
    <xf numFmtId="0" fontId="102" fillId="0" borderId="0"/>
    <xf numFmtId="0" fontId="95" fillId="0" borderId="0"/>
    <xf numFmtId="0" fontId="102" fillId="0" borderId="0"/>
    <xf numFmtId="0" fontId="102" fillId="0" borderId="0"/>
    <xf numFmtId="0" fontId="102" fillId="0" borderId="0"/>
    <xf numFmtId="0" fontId="21" fillId="0" borderId="0"/>
    <xf numFmtId="0" fontId="97" fillId="0" borderId="0"/>
    <xf numFmtId="0" fontId="21" fillId="0" borderId="0"/>
    <xf numFmtId="0" fontId="97" fillId="0" borderId="0"/>
    <xf numFmtId="0" fontId="9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2" fillId="0" borderId="0"/>
    <xf numFmtId="0" fontId="97" fillId="0" borderId="0"/>
    <xf numFmtId="0" fontId="97" fillId="0" borderId="0"/>
    <xf numFmtId="0" fontId="10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9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0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97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0" fontId="21" fillId="0" borderId="0"/>
    <xf numFmtId="0" fontId="102" fillId="0" borderId="0"/>
    <xf numFmtId="0" fontId="102" fillId="0" borderId="0"/>
    <xf numFmtId="0" fontId="102" fillId="0" borderId="0"/>
    <xf numFmtId="0" fontId="97" fillId="0" borderId="0"/>
    <xf numFmtId="0" fontId="21" fillId="0" borderId="0"/>
    <xf numFmtId="0" fontId="22" fillId="0" borderId="0"/>
    <xf numFmtId="0" fontId="97" fillId="0" borderId="0"/>
    <xf numFmtId="0" fontId="22" fillId="0" borderId="0"/>
    <xf numFmtId="0" fontId="22" fillId="0" borderId="0"/>
    <xf numFmtId="0" fontId="97" fillId="0" borderId="0"/>
    <xf numFmtId="0" fontId="21" fillId="0" borderId="0"/>
    <xf numFmtId="0" fontId="28" fillId="0" borderId="0"/>
    <xf numFmtId="0" fontId="97" fillId="0" borderId="0"/>
    <xf numFmtId="0" fontId="28" fillId="0" borderId="0"/>
    <xf numFmtId="0" fontId="28" fillId="0" borderId="0"/>
    <xf numFmtId="0" fontId="37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2" fillId="0" borderId="0"/>
    <xf numFmtId="0" fontId="102" fillId="0" borderId="0"/>
    <xf numFmtId="0" fontId="102" fillId="0" borderId="0"/>
    <xf numFmtId="0" fontId="20" fillId="0" borderId="0"/>
    <xf numFmtId="0" fontId="15" fillId="0" borderId="0"/>
    <xf numFmtId="0" fontId="9" fillId="0" borderId="0">
      <alignment horizontal="left"/>
    </xf>
    <xf numFmtId="0" fontId="20" fillId="0" borderId="0"/>
    <xf numFmtId="0" fontId="9" fillId="0" borderId="0">
      <alignment horizontal="left"/>
    </xf>
    <xf numFmtId="0" fontId="20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97" fillId="0" borderId="0"/>
    <xf numFmtId="0" fontId="102" fillId="0" borderId="0"/>
    <xf numFmtId="0" fontId="97" fillId="0" borderId="0"/>
    <xf numFmtId="0" fontId="14" fillId="0" borderId="0"/>
    <xf numFmtId="0" fontId="28" fillId="0" borderId="0"/>
    <xf numFmtId="0" fontId="14" fillId="0" borderId="0"/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102" fillId="0" borderId="0"/>
    <xf numFmtId="0" fontId="21" fillId="0" borderId="0"/>
    <xf numFmtId="0" fontId="178" fillId="0" borderId="0"/>
    <xf numFmtId="0" fontId="102" fillId="0" borderId="0"/>
    <xf numFmtId="0" fontId="178" fillId="0" borderId="0"/>
    <xf numFmtId="0" fontId="178" fillId="0" borderId="0"/>
    <xf numFmtId="0" fontId="37" fillId="0" borderId="0"/>
    <xf numFmtId="0" fontId="14" fillId="0" borderId="0"/>
    <xf numFmtId="0" fontId="97" fillId="0" borderId="0"/>
    <xf numFmtId="0" fontId="97" fillId="0" borderId="0"/>
    <xf numFmtId="0" fontId="14" fillId="0" borderId="0"/>
    <xf numFmtId="0" fontId="97" fillId="0" borderId="0"/>
    <xf numFmtId="0" fontId="14" fillId="0" borderId="0"/>
    <xf numFmtId="0" fontId="14" fillId="0" borderId="0"/>
    <xf numFmtId="0" fontId="97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37" fillId="0" borderId="0"/>
    <xf numFmtId="0" fontId="28" fillId="0" borderId="0"/>
    <xf numFmtId="0" fontId="102" fillId="0" borderId="0"/>
    <xf numFmtId="0" fontId="28" fillId="0" borderId="0"/>
    <xf numFmtId="0" fontId="102" fillId="0" borderId="0"/>
    <xf numFmtId="0" fontId="102" fillId="0" borderId="0"/>
    <xf numFmtId="0" fontId="21" fillId="0" borderId="0"/>
    <xf numFmtId="0" fontId="97" fillId="0" borderId="0"/>
    <xf numFmtId="0" fontId="21" fillId="0" borderId="0"/>
    <xf numFmtId="0" fontId="97" fillId="0" borderId="0"/>
    <xf numFmtId="0" fontId="97" fillId="0" borderId="0"/>
    <xf numFmtId="0" fontId="28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37" fillId="0" borderId="0"/>
    <xf numFmtId="0" fontId="97" fillId="0" borderId="0"/>
    <xf numFmtId="0" fontId="97" fillId="0" borderId="0"/>
    <xf numFmtId="0" fontId="97" fillId="0" borderId="0"/>
    <xf numFmtId="0" fontId="102" fillId="0" borderId="0"/>
    <xf numFmtId="0" fontId="102" fillId="0" borderId="0"/>
    <xf numFmtId="0" fontId="37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102" fillId="0" borderId="0"/>
    <xf numFmtId="0" fontId="102" fillId="0" borderId="0"/>
    <xf numFmtId="0" fontId="21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102" fillId="0" borderId="0"/>
    <xf numFmtId="0" fontId="102" fillId="0" borderId="0"/>
    <xf numFmtId="0" fontId="37" fillId="0" borderId="0"/>
    <xf numFmtId="0" fontId="9" fillId="0" borderId="0">
      <alignment horizontal="left"/>
    </xf>
    <xf numFmtId="0" fontId="37" fillId="0" borderId="0"/>
    <xf numFmtId="0" fontId="22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21" fillId="0" borderId="0"/>
    <xf numFmtId="0" fontId="69" fillId="0" borderId="0"/>
    <xf numFmtId="0" fontId="21" fillId="0" borderId="0"/>
    <xf numFmtId="0" fontId="21" fillId="0" borderId="0"/>
    <xf numFmtId="0" fontId="26" fillId="0" borderId="0"/>
    <xf numFmtId="0" fontId="47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4" fontId="95" fillId="22" borderId="0" applyFont="0" applyFill="0" applyBorder="0" applyAlignment="0" applyProtection="0">
      <alignment vertical="top"/>
    </xf>
    <xf numFmtId="0" fontId="65" fillId="0" borderId="0" applyNumberFormat="0" applyProtection="0">
      <alignment horizontal="left"/>
    </xf>
    <xf numFmtId="298" fontId="28" fillId="0" borderId="0" applyFont="0" applyFill="0" applyBorder="0" applyAlignment="0" applyProtection="0"/>
    <xf numFmtId="299" fontId="28" fillId="0" borderId="0" applyFont="0" applyFill="0" applyBorder="0" applyAlignment="0" applyProtection="0"/>
    <xf numFmtId="300" fontId="28" fillId="0" borderId="0" applyFont="0" applyFill="0" applyBorder="0" applyAlignment="0" applyProtection="0"/>
    <xf numFmtId="301" fontId="28" fillId="0" borderId="0" applyFont="0" applyFill="0" applyBorder="0" applyAlignment="0" applyProtection="0"/>
    <xf numFmtId="300" fontId="28" fillId="0" borderId="0" applyFont="0" applyFill="0" applyBorder="0" applyAlignment="0" applyProtection="0"/>
    <xf numFmtId="302" fontId="28" fillId="0" borderId="0" applyFont="0" applyFill="0" applyBorder="0" applyAlignment="0" applyProtection="0"/>
    <xf numFmtId="303" fontId="28" fillId="0" borderId="0" applyFont="0" applyFill="0" applyBorder="0" applyAlignment="0" applyProtection="0"/>
    <xf numFmtId="304" fontId="21" fillId="0" borderId="0" applyFont="0" applyFill="0" applyBorder="0" applyAlignment="0" applyProtection="0"/>
    <xf numFmtId="231" fontId="21" fillId="0" borderId="0" applyFont="0" applyFill="0" applyBorder="0" applyAlignment="0" applyProtection="0"/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305" fontId="60" fillId="0" borderId="0" applyFont="0" applyFill="0" applyBorder="0" applyAlignment="0" applyProtection="0"/>
    <xf numFmtId="179" fontId="33" fillId="0" borderId="0">
      <protection locked="0"/>
    </xf>
    <xf numFmtId="306" fontId="180" fillId="0" borderId="0" applyFont="0" applyFill="0" applyBorder="0" applyAlignment="0" applyProtection="0"/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179" fontId="33" fillId="0" borderId="0">
      <protection locked="0"/>
    </xf>
    <xf numFmtId="307" fontId="60" fillId="0" borderId="0" applyFont="0" applyFill="0" applyBorder="0" applyAlignment="0" applyProtection="0"/>
    <xf numFmtId="179" fontId="33" fillId="0" borderId="0">
      <protection locked="0"/>
    </xf>
    <xf numFmtId="308" fontId="180" fillId="0" borderId="0" applyFont="0" applyFill="0" applyBorder="0" applyAlignment="0" applyProtection="0"/>
    <xf numFmtId="250" fontId="84" fillId="0" borderId="0" applyFill="0" applyBorder="0"/>
    <xf numFmtId="305" fontId="60" fillId="0" borderId="0" applyFont="0" applyFill="0" applyBorder="0" applyAlignment="0" applyProtection="0"/>
    <xf numFmtId="307" fontId="60" fillId="0" borderId="0" applyFont="0" applyFill="0" applyBorder="0" applyAlignment="0" applyProtection="0"/>
    <xf numFmtId="0" fontId="21" fillId="0" borderId="0" applyNumberFormat="0" applyFont="0" applyBorder="0" applyAlignment="0"/>
    <xf numFmtId="0" fontId="9" fillId="21" borderId="0" applyFill="0" applyBorder="0" applyProtection="0">
      <alignment horizontal="center"/>
    </xf>
    <xf numFmtId="0" fontId="181" fillId="0" borderId="0"/>
    <xf numFmtId="0" fontId="182" fillId="0" borderId="0" applyFill="0" applyBorder="0" applyProtection="0">
      <alignment horizontal="left"/>
    </xf>
    <xf numFmtId="0" fontId="183" fillId="0" borderId="0" applyFill="0" applyBorder="0" applyProtection="0">
      <alignment horizontal="left"/>
    </xf>
    <xf numFmtId="0" fontId="184" fillId="22" borderId="0"/>
    <xf numFmtId="4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09" fontId="92" fillId="0" borderId="0" applyFont="0" applyFill="0" applyBorder="0" applyAlignment="0" applyProtection="0"/>
    <xf numFmtId="310" fontId="99" fillId="0" borderId="0" applyFont="0" applyFill="0" applyBorder="0" applyAlignment="0" applyProtection="0"/>
    <xf numFmtId="311" fontId="101" fillId="0" borderId="0" applyFont="0" applyFill="0" applyBorder="0" applyAlignment="0" applyProtection="0"/>
    <xf numFmtId="0" fontId="21" fillId="0" borderId="48" applyFont="0" applyFill="0" applyBorder="0" applyAlignment="0" applyProtection="0">
      <alignment horizontal="right"/>
    </xf>
    <xf numFmtId="0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31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1" fontId="21" fillId="0" borderId="0" applyFont="0" applyFill="0" applyBorder="0" applyAlignment="0" applyProtection="0"/>
    <xf numFmtId="232" fontId="55" fillId="0" borderId="0" applyFont="0" applyFill="0" applyBorder="0" applyAlignment="0" applyProtection="0"/>
    <xf numFmtId="232" fontId="88" fillId="0" borderId="0" applyFont="0" applyFill="0" applyBorder="0" applyAlignment="0" applyProtection="0"/>
    <xf numFmtId="233" fontId="89" fillId="0" borderId="0" applyFont="0" applyFill="0" applyBorder="0" applyAlignment="0" applyProtection="0"/>
    <xf numFmtId="313" fontId="14" fillId="0" borderId="0" applyFont="0" applyFill="0" applyBorder="0" applyAlignment="0" applyProtection="0"/>
    <xf numFmtId="314" fontId="89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98" fillId="0" borderId="0" applyFont="0" applyFill="0" applyBorder="0" applyAlignment="0" applyProtection="0">
      <alignment horizontal="center"/>
    </xf>
    <xf numFmtId="315" fontId="101" fillId="0" borderId="0" applyFont="0" applyFill="0" applyBorder="0" applyAlignment="0" applyProtection="0"/>
    <xf numFmtId="316" fontId="99" fillId="0" borderId="0" applyFont="0" applyFill="0" applyBorder="0" applyAlignment="0" applyProtection="0"/>
    <xf numFmtId="10" fontId="28" fillId="0" borderId="0"/>
    <xf numFmtId="10" fontId="98" fillId="0" borderId="0" applyFont="0" applyFill="0" applyBorder="0" applyAlignment="0" applyProtection="0"/>
    <xf numFmtId="317" fontId="99" fillId="0" borderId="0" applyFont="0" applyFill="0" applyBorder="0" applyAlignment="0" applyProtection="0"/>
    <xf numFmtId="10" fontId="185" fillId="0" borderId="0"/>
    <xf numFmtId="318" fontId="101" fillId="0" borderId="0" applyFont="0" applyFill="0" applyBorder="0" applyAlignment="0" applyProtection="0"/>
    <xf numFmtId="319" fontId="99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282" fontId="37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103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103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37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0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2" fillId="0" borderId="0" applyFont="0" applyFill="0" applyBorder="0" applyAlignment="0" applyProtection="0"/>
    <xf numFmtId="282" fontId="97" fillId="0" borderId="0" applyFont="0" applyFill="0" applyBorder="0" applyAlignment="0" applyProtection="0"/>
    <xf numFmtId="282" fontId="102" fillId="0" borderId="0" applyFont="0" applyFill="0" applyBorder="0" applyAlignment="0" applyProtection="0"/>
    <xf numFmtId="282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320" fontId="186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9" fontId="84" fillId="0" borderId="29" applyFill="0" applyBorder="0"/>
    <xf numFmtId="214" fontId="84" fillId="0" borderId="0" applyFill="0" applyBorder="0"/>
    <xf numFmtId="43" fontId="84" fillId="0" borderId="0" applyFill="0" applyBorder="0"/>
    <xf numFmtId="174" fontId="21" fillId="0" borderId="0" applyFont="0" applyFill="0" applyBorder="0" applyAlignment="0" applyProtection="0"/>
    <xf numFmtId="37" fontId="187" fillId="17" borderId="41"/>
    <xf numFmtId="321" fontId="26" fillId="0" borderId="0"/>
    <xf numFmtId="322" fontId="26" fillId="0" borderId="0"/>
    <xf numFmtId="37" fontId="187" fillId="17" borderId="41"/>
    <xf numFmtId="13" fontId="21" fillId="0" borderId="0" applyFont="0" applyFill="0" applyProtection="0"/>
    <xf numFmtId="282" fontId="21" fillId="0" borderId="0" applyFont="0" applyFill="0" applyBorder="0" applyAlignment="0" applyProtection="0"/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228" fontId="14" fillId="0" borderId="0" applyFill="0" applyBorder="0" applyAlignment="0"/>
    <xf numFmtId="234" fontId="26" fillId="0" borderId="0" applyFill="0" applyBorder="0" applyAlignment="0"/>
    <xf numFmtId="234" fontId="26" fillId="0" borderId="0" applyFill="0" applyBorder="0" applyAlignment="0"/>
    <xf numFmtId="0" fontId="14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55" fillId="0" borderId="0" applyFill="0" applyBorder="0" applyAlignment="0"/>
    <xf numFmtId="236" fontId="26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7" fontId="55" fillId="0" borderId="0" applyFill="0" applyBorder="0" applyAlignment="0"/>
    <xf numFmtId="237" fontId="55" fillId="0" borderId="0" applyFill="0" applyBorder="0" applyAlignment="0"/>
    <xf numFmtId="235" fontId="55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35" fontId="88" fillId="0" borderId="0" applyFill="0" applyBorder="0" applyAlignment="0"/>
    <xf numFmtId="226" fontId="87" fillId="0" borderId="0" applyFill="0" applyBorder="0" applyAlignment="0"/>
    <xf numFmtId="204" fontId="26" fillId="0" borderId="0" applyFill="0" applyBorder="0" applyAlignment="0"/>
    <xf numFmtId="0" fontId="68" fillId="0" borderId="0" applyNumberFormat="0">
      <alignment horizontal="left"/>
    </xf>
    <xf numFmtId="323" fontId="188" fillId="0" borderId="49" applyBorder="0">
      <alignment horizontal="right"/>
      <protection locked="0"/>
    </xf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79" fillId="0" borderId="1">
      <alignment horizontal="center"/>
    </xf>
    <xf numFmtId="0" fontId="79" fillId="0" borderId="1">
      <alignment horizontal="center"/>
    </xf>
    <xf numFmtId="3" fontId="65" fillId="0" borderId="0" applyFont="0" applyFill="0" applyBorder="0" applyAlignment="0" applyProtection="0"/>
    <xf numFmtId="0" fontId="65" fillId="19" borderId="0" applyNumberFormat="0" applyFont="0" applyBorder="0" applyAlignment="0" applyProtection="0"/>
    <xf numFmtId="0" fontId="181" fillId="0" borderId="0"/>
    <xf numFmtId="0" fontId="189" fillId="33" borderId="50" applyNumberFormat="0" applyFont="0"/>
    <xf numFmtId="3" fontId="100" fillId="0" borderId="0" applyFill="0" applyBorder="0" applyAlignment="0" applyProtection="0"/>
    <xf numFmtId="3" fontId="190" fillId="0" borderId="0" applyFill="0" applyBorder="0" applyAlignment="0" applyProtection="0"/>
    <xf numFmtId="3" fontId="100" fillId="0" borderId="0" applyFill="0" applyBorder="0" applyAlignment="0" applyProtection="0"/>
    <xf numFmtId="0" fontId="191" fillId="34" borderId="0"/>
    <xf numFmtId="0" fontId="21" fillId="0" borderId="0">
      <alignment horizontal="right"/>
    </xf>
    <xf numFmtId="0" fontId="192" fillId="0" borderId="0" applyProtection="0"/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2" fontId="100" fillId="30" borderId="14">
      <alignment horizontal="center"/>
    </xf>
    <xf numFmtId="0" fontId="193" fillId="0" borderId="51" applyFont="0" applyBorder="0">
      <alignment horizont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219" fontId="21" fillId="35" borderId="14">
      <alignment horizontal="center" vertical="center"/>
    </xf>
    <xf numFmtId="324" fontId="68" fillId="0" borderId="0" applyNumberFormat="0" applyFill="0" applyBorder="0" applyAlignment="0" applyProtection="0">
      <alignment horizontal="left"/>
    </xf>
    <xf numFmtId="0" fontId="194" fillId="0" borderId="0" applyNumberFormat="0" applyFont="0" applyFill="0" applyBorder="0" applyAlignment="0" applyProtection="0">
      <protection locked="0"/>
    </xf>
    <xf numFmtId="3" fontId="46" fillId="0" borderId="0" applyFont="0" applyFill="0" applyBorder="0" applyAlignment="0"/>
    <xf numFmtId="0" fontId="195" fillId="0" borderId="0"/>
    <xf numFmtId="4" fontId="196" fillId="27" borderId="52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86" fillId="17" borderId="53" applyNumberFormat="0" applyProtection="0">
      <alignment vertical="center"/>
    </xf>
    <xf numFmtId="4" fontId="196" fillId="27" borderId="52" applyNumberFormat="0" applyProtection="0">
      <alignment vertical="center"/>
    </xf>
    <xf numFmtId="4" fontId="196" fillId="27" borderId="52" applyNumberFormat="0" applyProtection="0">
      <alignment vertical="center"/>
    </xf>
    <xf numFmtId="4" fontId="86" fillId="17" borderId="53" applyNumberFormat="0" applyProtection="0">
      <alignment vertical="center"/>
    </xf>
    <xf numFmtId="4" fontId="197" fillId="17" borderId="52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8" fillId="17" borderId="53" applyNumberFormat="0" applyProtection="0">
      <alignment vertical="center"/>
    </xf>
    <xf numFmtId="4" fontId="197" fillId="17" borderId="52" applyNumberFormat="0" applyProtection="0">
      <alignment vertical="center"/>
    </xf>
    <xf numFmtId="4" fontId="197" fillId="17" borderId="52" applyNumberFormat="0" applyProtection="0">
      <alignment vertical="center"/>
    </xf>
    <xf numFmtId="4" fontId="198" fillId="17" borderId="53" applyNumberFormat="0" applyProtection="0">
      <alignment vertical="center"/>
    </xf>
    <xf numFmtId="4" fontId="196" fillId="17" borderId="52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196" fillId="17" borderId="52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0" fontId="196" fillId="17" borderId="52" applyNumberFormat="0" applyProtection="0">
      <alignment horizontal="left" vertical="top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4" fontId="86" fillId="17" borderId="53" applyNumberFormat="0" applyProtection="0">
      <alignment horizontal="left" vertical="center" indent="1"/>
    </xf>
    <xf numFmtId="0" fontId="196" fillId="17" borderId="52" applyNumberFormat="0" applyProtection="0">
      <alignment horizontal="left" vertical="top" indent="1"/>
    </xf>
    <xf numFmtId="0" fontId="196" fillId="17" borderId="52" applyNumberFormat="0" applyProtection="0">
      <alignment horizontal="left" vertical="top" indent="1"/>
    </xf>
    <xf numFmtId="4" fontId="86" fillId="17" borderId="53" applyNumberFormat="0" applyProtection="0">
      <alignment horizontal="left" vertical="center" indent="1"/>
    </xf>
    <xf numFmtId="4" fontId="199" fillId="36" borderId="0" applyNumberFormat="0" applyProtection="0">
      <alignment horizontal="left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199" fillId="36" borderId="0" applyNumberFormat="0" applyProtection="0">
      <alignment horizontal="left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86" fillId="25" borderId="52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25" borderId="52" applyNumberFormat="0" applyProtection="0">
      <alignment horizontal="right" vertical="center"/>
    </xf>
    <xf numFmtId="4" fontId="86" fillId="38" borderId="53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39" borderId="52" applyNumberFormat="0" applyProtection="0">
      <alignment horizontal="right" vertical="center"/>
    </xf>
    <xf numFmtId="4" fontId="86" fillId="40" borderId="53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1" borderId="52" applyNumberFormat="0" applyProtection="0">
      <alignment horizontal="right" vertical="center"/>
    </xf>
    <xf numFmtId="4" fontId="86" fillId="42" borderId="53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3" borderId="52" applyNumberFormat="0" applyProtection="0">
      <alignment horizontal="right" vertical="center"/>
    </xf>
    <xf numFmtId="4" fontId="86" fillId="44" borderId="53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5" borderId="52" applyNumberFormat="0" applyProtection="0">
      <alignment horizontal="right" vertical="center"/>
    </xf>
    <xf numFmtId="4" fontId="86" fillId="46" borderId="53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7" borderId="52" applyNumberFormat="0" applyProtection="0">
      <alignment horizontal="right" vertical="center"/>
    </xf>
    <xf numFmtId="4" fontId="86" fillId="48" borderId="53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49" borderId="52" applyNumberFormat="0" applyProtection="0">
      <alignment horizontal="right" vertical="center"/>
    </xf>
    <xf numFmtId="4" fontId="86" fillId="50" borderId="53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1" borderId="52" applyNumberFormat="0" applyProtection="0">
      <alignment horizontal="right" vertical="center"/>
    </xf>
    <xf numFmtId="4" fontId="86" fillId="52" borderId="53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28" borderId="52" applyNumberFormat="0" applyProtection="0">
      <alignment horizontal="right" vertical="center"/>
    </xf>
    <xf numFmtId="4" fontId="86" fillId="53" borderId="53" applyNumberFormat="0" applyProtection="0">
      <alignment horizontal="right" vertical="center"/>
    </xf>
    <xf numFmtId="4" fontId="200" fillId="54" borderId="0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200" fillId="54" borderId="0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196" fillId="55" borderId="53" applyNumberFormat="0" applyProtection="0">
      <alignment horizontal="left" vertical="center" indent="1"/>
    </xf>
    <xf numFmtId="4" fontId="200" fillId="36" borderId="0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200" fillId="36" borderId="0" applyNumberFormat="0" applyProtection="0">
      <alignment horizontal="left" vertical="center" indent="1"/>
    </xf>
    <xf numFmtId="4" fontId="86" fillId="56" borderId="54" applyNumberFormat="0" applyProtection="0">
      <alignment horizontal="left" vertical="center" indent="1"/>
    </xf>
    <xf numFmtId="4" fontId="201" fillId="57" borderId="0" applyNumberFormat="0" applyProtection="0">
      <alignment horizontal="left" vertical="center" indent="1"/>
    </xf>
    <xf numFmtId="4" fontId="86" fillId="58" borderId="52" applyNumberFormat="0" applyProtection="0">
      <alignment horizontal="right" vertical="center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86" fillId="58" borderId="52" applyNumberFormat="0" applyProtection="0">
      <alignment horizontal="right" vertical="center"/>
    </xf>
    <xf numFmtId="4" fontId="86" fillId="58" borderId="52" applyNumberFormat="0" applyProtection="0">
      <alignment horizontal="right" vertical="center"/>
    </xf>
    <xf numFmtId="0" fontId="21" fillId="37" borderId="53" applyNumberFormat="0" applyProtection="0">
      <alignment horizontal="left" vertical="center" indent="1"/>
    </xf>
    <xf numFmtId="4" fontId="202" fillId="36" borderId="0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202" fillId="36" borderId="0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48" fillId="56" borderId="53" applyNumberFormat="0" applyProtection="0">
      <alignment horizontal="left" vertical="center" indent="1"/>
    </xf>
    <xf numFmtId="4" fontId="203" fillId="36" borderId="0" applyNumberFormat="0" applyProtection="0">
      <alignment horizontal="left" vertical="center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203" fillId="36" borderId="0" applyNumberFormat="0" applyProtection="0">
      <alignment horizontal="left" vertical="center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4" fontId="48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57" borderId="52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60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top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9" borderId="53" applyNumberFormat="0" applyProtection="0">
      <alignment horizontal="left" vertical="center" indent="1"/>
    </xf>
    <xf numFmtId="0" fontId="21" fillId="57" borderId="52" applyNumberFormat="0" applyProtection="0">
      <alignment horizontal="left" vertical="top" indent="1"/>
    </xf>
    <xf numFmtId="0" fontId="21" fillId="57" borderId="52" applyNumberFormat="0" applyProtection="0">
      <alignment horizontal="left" vertical="top" indent="1"/>
    </xf>
    <xf numFmtId="0" fontId="21" fillId="59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3" borderId="52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1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top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2" borderId="53" applyNumberFormat="0" applyProtection="0">
      <alignment horizontal="left" vertical="center" indent="1"/>
    </xf>
    <xf numFmtId="0" fontId="21" fillId="63" borderId="52" applyNumberFormat="0" applyProtection="0">
      <alignment horizontal="left" vertical="top" indent="1"/>
    </xf>
    <xf numFmtId="0" fontId="21" fillId="63" borderId="52" applyNumberFormat="0" applyProtection="0">
      <alignment horizontal="left" vertical="top" indent="1"/>
    </xf>
    <xf numFmtId="0" fontId="21" fillId="62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30" borderId="52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6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top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14" borderId="53" applyNumberFormat="0" applyProtection="0">
      <alignment horizontal="left" vertical="center" indent="1"/>
    </xf>
    <xf numFmtId="0" fontId="21" fillId="30" borderId="52" applyNumberFormat="0" applyProtection="0">
      <alignment horizontal="left" vertical="top" indent="1"/>
    </xf>
    <xf numFmtId="0" fontId="21" fillId="30" borderId="52" applyNumberFormat="0" applyProtection="0">
      <alignment horizontal="left" vertical="top" indent="1"/>
    </xf>
    <xf numFmtId="0" fontId="21" fillId="14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6" borderId="52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5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top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66" borderId="52" applyNumberFormat="0" applyProtection="0">
      <alignment horizontal="left" vertical="top" indent="1"/>
    </xf>
    <xf numFmtId="0" fontId="21" fillId="66" borderId="52" applyNumberFormat="0" applyProtection="0">
      <alignment horizontal="left" vertical="top" indent="1"/>
    </xf>
    <xf numFmtId="0" fontId="21" fillId="37" borderId="53" applyNumberFormat="0" applyProtection="0">
      <alignment horizontal="left" vertical="center" indent="1"/>
    </xf>
    <xf numFmtId="4" fontId="86" fillId="16" borderId="52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3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2" applyNumberFormat="0" applyProtection="0">
      <alignment vertical="center"/>
    </xf>
    <xf numFmtId="4" fontId="86" fillId="16" borderId="53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3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2" applyNumberFormat="0" applyProtection="0">
      <alignment vertical="center"/>
    </xf>
    <xf numFmtId="4" fontId="198" fillId="16" borderId="53" applyNumberFormat="0" applyProtection="0">
      <alignment vertical="center"/>
    </xf>
    <xf numFmtId="4" fontId="86" fillId="16" borderId="52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2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0" fontId="86" fillId="16" borderId="52" applyNumberFormat="0" applyProtection="0">
      <alignment horizontal="left" vertical="top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4" fontId="86" fillId="16" borderId="53" applyNumberFormat="0" applyProtection="0">
      <alignment horizontal="left" vertical="center" indent="1"/>
    </xf>
    <xf numFmtId="0" fontId="86" fillId="16" borderId="52" applyNumberFormat="0" applyProtection="0">
      <alignment horizontal="left" vertical="top" indent="1"/>
    </xf>
    <xf numFmtId="0" fontId="86" fillId="16" borderId="52" applyNumberFormat="0" applyProtection="0">
      <alignment horizontal="left" vertical="top" indent="1"/>
    </xf>
    <xf numFmtId="4" fontId="86" fillId="16" borderId="53" applyNumberFormat="0" applyProtection="0">
      <alignment horizontal="left" vertical="center" indent="1"/>
    </xf>
    <xf numFmtId="4" fontId="86" fillId="67" borderId="52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67" borderId="52" applyNumberFormat="0" applyProtection="0">
      <alignment horizontal="right" vertical="center"/>
    </xf>
    <xf numFmtId="4" fontId="86" fillId="56" borderId="53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4" fillId="26" borderId="52" applyNumberFormat="0" applyProtection="0">
      <alignment horizontal="right" vertical="center"/>
    </xf>
    <xf numFmtId="4" fontId="198" fillId="56" borderId="53" applyNumberFormat="0" applyProtection="0">
      <alignment horizontal="right" vertical="center"/>
    </xf>
    <xf numFmtId="4" fontId="86" fillId="58" borderId="52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4" fontId="86" fillId="58" borderId="52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86" fillId="63" borderId="52" applyNumberFormat="0" applyProtection="0">
      <alignment horizontal="center" vertical="top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21" fillId="37" borderId="53" applyNumberFormat="0" applyProtection="0">
      <alignment horizontal="left" vertical="center" indent="1"/>
    </xf>
    <xf numFmtId="0" fontId="86" fillId="63" borderId="52" applyNumberFormat="0" applyProtection="0">
      <alignment horizontal="center" vertical="top"/>
    </xf>
    <xf numFmtId="0" fontId="86" fillId="63" borderId="52" applyNumberFormat="0" applyProtection="0">
      <alignment horizontal="center" vertical="top"/>
    </xf>
    <xf numFmtId="0" fontId="21" fillId="37" borderId="53" applyNumberFormat="0" applyProtection="0">
      <alignment horizontal="left" vertical="center" indent="1"/>
    </xf>
    <xf numFmtId="4" fontId="189" fillId="68" borderId="0" applyNumberFormat="0" applyProtection="0">
      <alignment horizontal="left" vertical="center"/>
    </xf>
    <xf numFmtId="0" fontId="204" fillId="0" borderId="0"/>
    <xf numFmtId="4" fontId="189" fillId="68" borderId="0" applyNumberFormat="0" applyProtection="0">
      <alignment horizontal="left" vertical="center"/>
    </xf>
    <xf numFmtId="4" fontId="205" fillId="67" borderId="52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67" borderId="52" applyNumberFormat="0" applyProtection="0">
      <alignment horizontal="right" vertical="center"/>
    </xf>
    <xf numFmtId="4" fontId="205" fillId="56" borderId="53" applyNumberFormat="0" applyProtection="0">
      <alignment horizontal="right" vertical="center"/>
    </xf>
    <xf numFmtId="325" fontId="121" fillId="32" borderId="0">
      <protection locked="0"/>
    </xf>
    <xf numFmtId="38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1" fillId="53" borderId="0" applyNumberFormat="0" applyFont="0" applyBorder="0" applyAlignment="0" applyProtection="0"/>
    <xf numFmtId="0" fontId="206" fillId="34" borderId="0" applyNumberFormat="0" applyBorder="0" applyAlignment="0" applyProtection="0">
      <alignment horizontal="centerContinuous"/>
    </xf>
    <xf numFmtId="0" fontId="111" fillId="69" borderId="0" applyNumberFormat="0" applyFont="0" applyBorder="0" applyAlignment="0" applyProtection="0"/>
    <xf numFmtId="0" fontId="68" fillId="0" borderId="0" applyNumberFormat="0" applyFill="0" applyBorder="0" applyAlignment="0" applyProtection="0">
      <alignment horizontal="center"/>
    </xf>
    <xf numFmtId="0" fontId="69" fillId="0" borderId="0" applyNumberFormat="0" applyFill="0" applyBorder="0" applyAlignment="0" applyProtection="0">
      <alignment horizontal="center"/>
    </xf>
    <xf numFmtId="326" fontId="207" fillId="0" borderId="14">
      <alignment horizontal="left" vertical="center"/>
      <protection locked="0"/>
    </xf>
    <xf numFmtId="0" fontId="21" fillId="0" borderId="0"/>
    <xf numFmtId="0" fontId="208" fillId="0" borderId="0"/>
    <xf numFmtId="0" fontId="15" fillId="0" borderId="22"/>
    <xf numFmtId="0" fontId="46" fillId="0" borderId="0"/>
    <xf numFmtId="181" fontId="14" fillId="0" borderId="0">
      <alignment horizontal="left" wrapText="1"/>
    </xf>
    <xf numFmtId="0" fontId="47" fillId="0" borderId="0"/>
    <xf numFmtId="181" fontId="14" fillId="0" borderId="0">
      <alignment horizontal="left" wrapText="1"/>
    </xf>
    <xf numFmtId="0" fontId="21" fillId="0" borderId="0"/>
    <xf numFmtId="0" fontId="26" fillId="0" borderId="0"/>
    <xf numFmtId="0" fontId="47" fillId="0" borderId="0"/>
    <xf numFmtId="181" fontId="14" fillId="0" borderId="0">
      <alignment horizontal="left" wrapText="1"/>
    </xf>
    <xf numFmtId="0" fontId="26" fillId="0" borderId="0"/>
    <xf numFmtId="0" fontId="26" fillId="0" borderId="0"/>
    <xf numFmtId="181" fontId="14" fillId="0" borderId="0">
      <alignment horizontal="left" wrapText="1"/>
    </xf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46" fillId="0" borderId="0"/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181" fontId="14" fillId="0" borderId="0">
      <alignment horizontal="left" wrapText="1"/>
    </xf>
    <xf numFmtId="0" fontId="4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6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6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49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0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9" fillId="0" borderId="0"/>
    <xf numFmtId="0" fontId="65" fillId="0" borderId="0" applyNumberFormat="0" applyFont="0" applyFill="0" applyBorder="0" applyAlignment="0" applyProtection="0">
      <alignment vertical="top"/>
    </xf>
    <xf numFmtId="0" fontId="49" fillId="0" borderId="0"/>
    <xf numFmtId="0" fontId="65" fillId="0" borderId="0" applyNumberFormat="0" applyFont="0" applyFill="0" applyBorder="0" applyAlignment="0" applyProtection="0">
      <alignment vertical="top"/>
    </xf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0" fontId="26" fillId="0" borderId="0"/>
    <xf numFmtId="0" fontId="209" fillId="0" borderId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291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329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33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6" fillId="0" borderId="0"/>
    <xf numFmtId="0" fontId="209" fillId="0" borderId="0"/>
    <xf numFmtId="0" fontId="209" fillId="0" borderId="0"/>
    <xf numFmtId="0" fontId="49" fillId="0" borderId="0"/>
    <xf numFmtId="41" fontId="49" fillId="0" borderId="0"/>
    <xf numFmtId="0" fontId="26" fillId="0" borderId="0"/>
    <xf numFmtId="41" fontId="49" fillId="0" borderId="0"/>
    <xf numFmtId="41" fontId="4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291" fontId="21" fillId="0" borderId="0" applyFont="0" applyFill="0" applyBorder="0" applyAlignment="0" applyProtection="0"/>
    <xf numFmtId="0" fontId="106" fillId="0" borderId="0"/>
    <xf numFmtId="327" fontId="15" fillId="0" borderId="0" applyFont="0" applyFill="0" applyBorder="0" applyAlignment="0" applyProtection="0"/>
    <xf numFmtId="328" fontId="15" fillId="0" borderId="0" applyFont="0" applyFill="0" applyBorder="0" applyAlignment="0" applyProtection="0"/>
    <xf numFmtId="329" fontId="15" fillId="0" borderId="0" applyFont="0" applyFill="0" applyBorder="0" applyAlignment="0" applyProtection="0"/>
    <xf numFmtId="329" fontId="15" fillId="0" borderId="0" applyFont="0" applyFill="0" applyBorder="0" applyAlignment="0" applyProtection="0"/>
    <xf numFmtId="330" fontId="15" fillId="0" borderId="0" applyFont="0" applyFill="0" applyBorder="0" applyAlignment="0" applyProtection="0"/>
    <xf numFmtId="330" fontId="15" fillId="0" borderId="0" applyFont="0" applyFill="0" applyBorder="0" applyAlignment="0" applyProtection="0"/>
    <xf numFmtId="0" fontId="88" fillId="0" borderId="0"/>
    <xf numFmtId="0" fontId="65" fillId="0" borderId="0" applyNumberFormat="0" applyFont="0" applyFill="0" applyBorder="0" applyAlignment="0" applyProtection="0">
      <alignment vertical="top"/>
    </xf>
    <xf numFmtId="0" fontId="20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9" fillId="0" borderId="0"/>
    <xf numFmtId="0" fontId="65" fillId="0" borderId="0" applyNumberFormat="0" applyFont="0" applyFill="0" applyBorder="0" applyAlignment="0" applyProtection="0">
      <alignment vertical="top"/>
    </xf>
    <xf numFmtId="0" fontId="209" fillId="0" borderId="0"/>
    <xf numFmtId="0" fontId="65" fillId="0" borderId="0" applyNumberFormat="0" applyFont="0" applyFill="0" applyBorder="0" applyAlignment="0" applyProtection="0">
      <alignment vertical="top"/>
    </xf>
    <xf numFmtId="0" fontId="65" fillId="0" borderId="0" applyNumberFormat="0" applyFont="0" applyFill="0" applyBorder="0" applyAlignment="0" applyProtection="0">
      <alignment vertical="top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6" fillId="0" borderId="0"/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291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vertical="top"/>
    </xf>
    <xf numFmtId="0" fontId="26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4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9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0" fillId="0" borderId="0"/>
    <xf numFmtId="0" fontId="211" fillId="0" borderId="0"/>
    <xf numFmtId="40" fontId="212" fillId="0" borderId="0" applyBorder="0">
      <alignment horizontal="right"/>
    </xf>
    <xf numFmtId="38" fontId="213" fillId="0" borderId="0" applyFill="0" applyBorder="0" applyAlignment="0" applyProtection="0"/>
    <xf numFmtId="0" fontId="21" fillId="0" borderId="0" applyFill="0" applyBorder="0" applyAlignment="0" applyProtection="0"/>
    <xf numFmtId="204" fontId="214" fillId="0" borderId="0"/>
    <xf numFmtId="0" fontId="143" fillId="0" borderId="0" applyFill="0" applyBorder="0" applyProtection="0">
      <alignment horizontal="center" vertical="center"/>
    </xf>
    <xf numFmtId="0" fontId="143" fillId="0" borderId="0" applyFill="0" applyBorder="0" applyProtection="0"/>
    <xf numFmtId="0" fontId="122" fillId="0" borderId="0" applyFill="0" applyBorder="0" applyProtection="0">
      <alignment horizontal="left"/>
    </xf>
    <xf numFmtId="0" fontId="215" fillId="0" borderId="0" applyFill="0" applyBorder="0" applyProtection="0">
      <alignment horizontal="left" vertical="top"/>
    </xf>
    <xf numFmtId="272" fontId="14" fillId="16" borderId="55" applyNumberFormat="0">
      <alignment horizontal="right"/>
      <protection hidden="1"/>
    </xf>
    <xf numFmtId="49" fontId="37" fillId="0" borderId="0" applyFont="0" applyFill="0" applyBorder="0" applyAlignment="0" applyProtection="0"/>
    <xf numFmtId="49" fontId="37" fillId="0" borderId="0" applyFont="0" applyFill="0" applyBorder="0" applyAlignment="0" applyProtection="0"/>
    <xf numFmtId="49" fontId="86" fillId="0" borderId="0" applyFill="0" applyBorder="0" applyAlignment="0"/>
    <xf numFmtId="0" fontId="14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55" fillId="0" borderId="0" applyFill="0" applyBorder="0" applyAlignment="0"/>
    <xf numFmtId="331" fontId="55" fillId="0" borderId="0" applyFill="0" applyBorder="0" applyAlignment="0"/>
    <xf numFmtId="331" fontId="88" fillId="0" borderId="0" applyFill="0" applyBorder="0" applyAlignment="0"/>
    <xf numFmtId="331" fontId="55" fillId="0" borderId="0" applyFill="0" applyBorder="0" applyAlignment="0"/>
    <xf numFmtId="332" fontId="89" fillId="0" borderId="0" applyFill="0" applyBorder="0" applyAlignment="0"/>
    <xf numFmtId="333" fontId="55" fillId="0" borderId="0" applyFill="0" applyBorder="0" applyAlignment="0"/>
    <xf numFmtId="331" fontId="55" fillId="0" borderId="0" applyFill="0" applyBorder="0" applyAlignment="0"/>
    <xf numFmtId="333" fontId="55" fillId="0" borderId="0" applyFill="0" applyBorder="0" applyAlignment="0"/>
    <xf numFmtId="333" fontId="55" fillId="0" borderId="0" applyFill="0" applyBorder="0" applyAlignment="0"/>
    <xf numFmtId="331" fontId="55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331" fontId="88" fillId="0" borderId="0" applyFill="0" applyBorder="0" applyAlignment="0"/>
    <xf numFmtId="0" fontId="14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55" fillId="0" borderId="0" applyFill="0" applyBorder="0" applyAlignment="0"/>
    <xf numFmtId="334" fontId="55" fillId="0" borderId="0" applyFill="0" applyBorder="0" applyAlignment="0"/>
    <xf numFmtId="334" fontId="88" fillId="0" borderId="0" applyFill="0" applyBorder="0" applyAlignment="0"/>
    <xf numFmtId="334" fontId="55" fillId="0" borderId="0" applyFill="0" applyBorder="0" applyAlignment="0"/>
    <xf numFmtId="335" fontId="89" fillId="0" borderId="0" applyFill="0" applyBorder="0" applyAlignment="0"/>
    <xf numFmtId="336" fontId="55" fillId="0" borderId="0" applyFill="0" applyBorder="0" applyAlignment="0"/>
    <xf numFmtId="334" fontId="55" fillId="0" borderId="0" applyFill="0" applyBorder="0" applyAlignment="0"/>
    <xf numFmtId="336" fontId="55" fillId="0" borderId="0" applyFill="0" applyBorder="0" applyAlignment="0"/>
    <xf numFmtId="336" fontId="55" fillId="0" borderId="0" applyFill="0" applyBorder="0" applyAlignment="0"/>
    <xf numFmtId="334" fontId="55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334" fontId="88" fillId="0" borderId="0" applyFill="0" applyBorder="0" applyAlignment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6" fillId="0" borderId="0">
      <alignment horizontal="center" vertical="top"/>
    </xf>
    <xf numFmtId="0" fontId="216" fillId="0" borderId="0">
      <alignment horizontal="center" vertical="top"/>
    </xf>
    <xf numFmtId="0" fontId="216" fillId="0" borderId="0" applyFill="0" applyBorder="0" applyProtection="0">
      <alignment horizontal="left" vertical="top"/>
    </xf>
    <xf numFmtId="0" fontId="216" fillId="0" borderId="0">
      <alignment horizontal="center" vertical="top"/>
    </xf>
    <xf numFmtId="18" fontId="217" fillId="0" borderId="0" applyFont="0" applyFill="0" applyBorder="0" applyAlignment="0" applyProtection="0">
      <alignment horizontal="left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0" fontId="218" fillId="22" borderId="14">
      <alignment horizontal="center"/>
    </xf>
    <xf numFmtId="226" fontId="91" fillId="0" borderId="0" applyNumberFormat="0" applyFill="0" applyBorder="0"/>
    <xf numFmtId="40" fontId="219" fillId="0" borderId="0"/>
    <xf numFmtId="0" fontId="220" fillId="0" borderId="0"/>
    <xf numFmtId="0" fontId="28" fillId="0" borderId="0"/>
    <xf numFmtId="0" fontId="221" fillId="0" borderId="0"/>
    <xf numFmtId="0" fontId="222" fillId="0" borderId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0" fontId="223" fillId="70" borderId="56" applyNumberFormat="0" applyBorder="0" applyAlignment="0" applyProtection="0"/>
    <xf numFmtId="272" fontId="224" fillId="71" borderId="42">
      <alignment horizontal="left" vertical="top"/>
      <protection hidden="1"/>
    </xf>
    <xf numFmtId="0" fontId="8" fillId="72" borderId="24" applyNumberFormat="0" applyAlignment="0">
      <alignment vertical="center"/>
    </xf>
    <xf numFmtId="0" fontId="28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21" fillId="21" borderId="58" applyNumberFormat="0" applyFon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105" fillId="0" borderId="57" applyNumberFormat="0" applyFon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105" fillId="0" borderId="57" applyNumberFormat="0" applyFon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105" fillId="0" borderId="57" applyNumberFormat="0" applyFon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21" fillId="0" borderId="57" applyNumberForma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0" fontId="105" fillId="0" borderId="57" applyNumberFormat="0" applyFont="0" applyFill="0" applyAlignment="0" applyProtection="0"/>
    <xf numFmtId="337" fontId="225" fillId="73" borderId="59">
      <protection hidden="1"/>
    </xf>
    <xf numFmtId="0" fontId="8" fillId="22" borderId="57" applyNumberFormat="0" applyFill="0" applyProtection="0">
      <alignment vertical="top"/>
    </xf>
    <xf numFmtId="337" fontId="225" fillId="73" borderId="59">
      <protection hidden="1"/>
    </xf>
    <xf numFmtId="0" fontId="8" fillId="22" borderId="57" applyNumberFormat="0" applyFill="0" applyProtection="0">
      <alignment vertical="top"/>
    </xf>
    <xf numFmtId="0" fontId="8" fillId="22" borderId="57" applyNumberFormat="0" applyFill="0" applyProtection="0">
      <alignment vertical="top"/>
    </xf>
    <xf numFmtId="337" fontId="226" fillId="74" borderId="28" applyAlignment="0">
      <alignment horizontal="left"/>
      <protection hidden="1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337" fontId="226" fillId="74" borderId="28" applyAlignment="0">
      <alignment horizontal="left"/>
      <protection hidden="1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0" fontId="9" fillId="0" borderId="25" applyNumberFormat="0" applyFill="0" applyProtection="0">
      <alignment vertical="top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7" fontId="227" fillId="75" borderId="21" applyAlignment="0">
      <alignment horizontal="left" indent="1"/>
      <protection hidden="1"/>
    </xf>
    <xf numFmtId="338" fontId="228" fillId="37" borderId="0" applyAlignment="0">
      <alignment horizontal="left" indent="2"/>
      <protection hidden="1"/>
    </xf>
    <xf numFmtId="337" fontId="229" fillId="22" borderId="0" applyAlignment="0">
      <alignment horizontal="left" indent="3"/>
      <protection hidden="1"/>
    </xf>
    <xf numFmtId="0" fontId="230" fillId="22" borderId="0" applyNumberFormat="0" applyFill="0" applyProtection="0"/>
    <xf numFmtId="339" fontId="21" fillId="0" borderId="0" applyFont="0" applyFill="0" applyBorder="0" applyAlignment="0" applyProtection="0"/>
    <xf numFmtId="289" fontId="231" fillId="0" borderId="0" applyFont="0" applyFill="0" applyBorder="0" applyAlignment="0" applyProtection="0"/>
    <xf numFmtId="340" fontId="231" fillId="0" borderId="0" applyFont="0" applyFill="0" applyBorder="0" applyAlignment="0" applyProtection="0"/>
    <xf numFmtId="226" fontId="232" fillId="0" borderId="0">
      <alignment horizontal="left"/>
      <protection locked="0"/>
    </xf>
    <xf numFmtId="10" fontId="233" fillId="0" borderId="60" applyNumberFormat="0" applyFont="0" applyFill="0" applyAlignment="0" applyProtection="0"/>
    <xf numFmtId="0" fontId="14" fillId="0" borderId="0"/>
    <xf numFmtId="37" fontId="9" fillId="14" borderId="0" applyNumberFormat="0" applyBorder="0" applyAlignment="0" applyProtection="0"/>
    <xf numFmtId="37" fontId="9" fillId="0" borderId="0"/>
    <xf numFmtId="37" fontId="95" fillId="17" borderId="0" applyNumberFormat="0" applyBorder="0" applyAlignment="0" applyProtection="0"/>
    <xf numFmtId="3" fontId="234" fillId="0" borderId="43" applyProtection="0"/>
    <xf numFmtId="341" fontId="129" fillId="27" borderId="40">
      <protection locked="0"/>
    </xf>
    <xf numFmtId="0" fontId="23" fillId="0" borderId="0"/>
    <xf numFmtId="18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342" fontId="231" fillId="0" borderId="0" applyFont="0" applyFill="0" applyBorder="0" applyAlignment="0" applyProtection="0"/>
    <xf numFmtId="343" fontId="60" fillId="0" borderId="0" applyFont="0" applyFill="0" applyBorder="0" applyAlignment="0" applyProtection="0"/>
    <xf numFmtId="344" fontId="231" fillId="0" borderId="0" applyFont="0" applyFill="0" applyBorder="0" applyAlignment="0" applyProtection="0"/>
    <xf numFmtId="174" fontId="21" fillId="0" borderId="0" applyFont="0" applyFill="0" applyBorder="0" applyAlignment="0" applyProtection="0"/>
    <xf numFmtId="345" fontId="15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26" fontId="80" fillId="0" borderId="0" applyFont="0" applyFill="0" applyBorder="0" applyProtection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226" fontId="80" fillId="0" borderId="0" applyFont="0" applyFill="0" applyBorder="0" applyProtection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0" fontId="81" fillId="17" borderId="15" applyFill="0" applyBorder="0">
      <alignment horizontal="right"/>
    </xf>
    <xf numFmtId="226" fontId="46" fillId="0" borderId="61">
      <protection locked="0"/>
    </xf>
    <xf numFmtId="226" fontId="46" fillId="0" borderId="61">
      <protection locked="0"/>
    </xf>
    <xf numFmtId="226" fontId="46" fillId="0" borderId="61">
      <protection locked="0"/>
    </xf>
    <xf numFmtId="226" fontId="46" fillId="0" borderId="61">
      <protection locked="0"/>
    </xf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0" fontId="235" fillId="76" borderId="62" applyNumberFormat="0" applyAlignment="0" applyProtection="0"/>
    <xf numFmtId="3" fontId="236" fillId="0" borderId="0">
      <alignment horizontal="center" vertical="center" textRotation="90" wrapText="1"/>
    </xf>
    <xf numFmtId="346" fontId="46" fillId="0" borderId="14">
      <alignment vertical="top" wrapText="1"/>
    </xf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7" fillId="26" borderId="53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238" fillId="26" borderId="62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39" fillId="14" borderId="26"/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>
      <alignment horizontal="left" vertical="center"/>
    </xf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0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63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135" fillId="77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4" fontId="239" fillId="66" borderId="14"/>
    <xf numFmtId="347" fontId="240" fillId="0" borderId="14">
      <alignment vertical="top" wrapText="1"/>
    </xf>
    <xf numFmtId="14" fontId="46" fillId="0" borderId="0">
      <alignment horizontal="right"/>
    </xf>
    <xf numFmtId="0" fontId="241" fillId="66" borderId="0" applyNumberFormat="0"/>
    <xf numFmtId="0" fontId="242" fillId="0" borderId="63" applyNumberFormat="0" applyFill="0" applyAlignment="0" applyProtection="0"/>
    <xf numFmtId="226" fontId="243" fillId="29" borderId="61"/>
    <xf numFmtId="226" fontId="243" fillId="29" borderId="61"/>
    <xf numFmtId="226" fontId="243" fillId="29" borderId="61"/>
    <xf numFmtId="226" fontId="243" fillId="29" borderId="61"/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1" fillId="0" borderId="14">
      <alignment horizontal="right"/>
    </xf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0" fontId="244" fillId="0" borderId="64" applyNumberFormat="0" applyFill="0" applyAlignment="0" applyProtection="0"/>
    <xf numFmtId="229" fontId="245" fillId="0" borderId="14"/>
    <xf numFmtId="229" fontId="245" fillId="0" borderId="14"/>
    <xf numFmtId="229" fontId="245" fillId="0" borderId="14"/>
    <xf numFmtId="229" fontId="245" fillId="0" borderId="14"/>
    <xf numFmtId="229" fontId="245" fillId="0" borderId="14"/>
    <xf numFmtId="229" fontId="245" fillId="0" borderId="14"/>
    <xf numFmtId="229" fontId="245" fillId="0" borderId="14"/>
    <xf numFmtId="229" fontId="245" fillId="0" borderId="14"/>
    <xf numFmtId="229" fontId="245" fillId="0" borderId="14"/>
    <xf numFmtId="0" fontId="21" fillId="0" borderId="0"/>
    <xf numFmtId="0" fontId="21" fillId="0" borderId="0"/>
    <xf numFmtId="0" fontId="21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>
      <alignment vertical="center"/>
    </xf>
    <xf numFmtId="3" fontId="28" fillId="0" borderId="0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46" fillId="0" borderId="0" applyNumberFormat="0" applyFill="0" applyBorder="0" applyAlignment="0" applyProtection="0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0" fontId="21" fillId="0" borderId="14"/>
    <xf numFmtId="169" fontId="247" fillId="0" borderId="0"/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49" fontId="236" fillId="0" borderId="14">
      <alignment horizontal="right" vertical="top" wrapText="1"/>
    </xf>
    <xf numFmtId="219" fontId="248" fillId="0" borderId="0">
      <alignment horizontal="right" vertical="top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7" fillId="0" borderId="0"/>
    <xf numFmtId="0" fontId="21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21" fillId="0" borderId="0"/>
    <xf numFmtId="0" fontId="21" fillId="0" borderId="0"/>
    <xf numFmtId="0" fontId="9" fillId="0" borderId="0">
      <alignment horizontal="left"/>
    </xf>
    <xf numFmtId="0" fontId="28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>
      <alignment horizontal="left"/>
    </xf>
    <xf numFmtId="0" fontId="102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3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>
      <alignment horizontal="left"/>
    </xf>
    <xf numFmtId="0" fontId="21" fillId="0" borderId="0"/>
    <xf numFmtId="0" fontId="22" fillId="0" borderId="0"/>
    <xf numFmtId="0" fontId="21" fillId="0" borderId="0"/>
    <xf numFmtId="0" fontId="21" fillId="0" borderId="0"/>
    <xf numFmtId="0" fontId="249" fillId="0" borderId="0"/>
    <xf numFmtId="0" fontId="159" fillId="0" borderId="0" applyNumberFormat="0" applyFill="0" applyBorder="0" applyAlignment="0" applyProtection="0">
      <alignment vertical="top"/>
      <protection locked="0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347" fontId="250" fillId="0" borderId="14">
      <alignment vertical="top"/>
    </xf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1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0" fontId="28" fillId="78" borderId="65" applyNumberFormat="0" applyFont="0" applyAlignment="0" applyProtection="0"/>
    <xf numFmtId="49" fontId="239" fillId="0" borderId="27">
      <alignment horizontal="left"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1" fillId="0" borderId="0" applyFont="0" applyFill="0" applyBorder="0" applyAlignment="0" applyProtection="0"/>
    <xf numFmtId="9" fontId="251" fillId="0" borderId="0" applyFont="0" applyFill="0" applyBorder="0" applyAlignment="0" applyProtection="0"/>
    <xf numFmtId="9" fontId="28" fillId="0" borderId="0" applyFont="0" applyFill="0" applyBorder="0" applyAlignment="0" applyProtection="0"/>
    <xf numFmtId="229" fontId="252" fillId="0" borderId="14"/>
    <xf numFmtId="229" fontId="252" fillId="0" borderId="14"/>
    <xf numFmtId="229" fontId="252" fillId="0" borderId="14"/>
    <xf numFmtId="229" fontId="252" fillId="0" borderId="14"/>
    <xf numFmtId="229" fontId="252" fillId="0" borderId="14"/>
    <xf numFmtId="229" fontId="252" fillId="0" borderId="14"/>
    <xf numFmtId="229" fontId="252" fillId="0" borderId="14"/>
    <xf numFmtId="229" fontId="252" fillId="0" borderId="14"/>
    <xf numFmtId="229" fontId="252" fillId="0" borderId="14"/>
    <xf numFmtId="168" fontId="253" fillId="0" borderId="0" applyFont="0" applyFill="0" applyBorder="0" applyAlignment="0" applyProtection="0"/>
    <xf numFmtId="0" fontId="26" fillId="0" borderId="0"/>
    <xf numFmtId="0" fontId="26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09" fillId="0" borderId="0"/>
    <xf numFmtId="0" fontId="26" fillId="0" borderId="0"/>
    <xf numFmtId="0" fontId="209" fillId="0" borderId="0"/>
    <xf numFmtId="0" fontId="26" fillId="0" borderId="0"/>
    <xf numFmtId="0" fontId="26" fillId="0" borderId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106" fillId="0" borderId="0"/>
    <xf numFmtId="0" fontId="21" fillId="0" borderId="0" applyFont="0" applyFill="0" applyBorder="0" applyAlignment="0" applyProtection="0"/>
    <xf numFmtId="327" fontId="21" fillId="0" borderId="0" applyFont="0" applyFill="0" applyBorder="0" applyAlignment="0" applyProtection="0"/>
    <xf numFmtId="328" fontId="21" fillId="0" borderId="0" applyFont="0" applyFill="0" applyBorder="0" applyAlignment="0" applyProtection="0"/>
    <xf numFmtId="348" fontId="21" fillId="0" borderId="0" applyFont="0" applyFill="0" applyBorder="0" applyAlignment="0" applyProtection="0"/>
    <xf numFmtId="349" fontId="21" fillId="0" borderId="0" applyFont="0" applyFill="0" applyBorder="0" applyAlignment="0" applyProtection="0"/>
    <xf numFmtId="0" fontId="55" fillId="0" borderId="0"/>
    <xf numFmtId="291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28" fillId="0" borderId="0">
      <alignment vertical="justify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0" fontId="28" fillId="22" borderId="14" applyNumberFormat="0" applyAlignment="0">
      <alignment horizontal="left"/>
    </xf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46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239" fillId="0" borderId="14" applyNumberFormat="0" applyFill="0" applyAlignment="0" applyProtection="0"/>
    <xf numFmtId="49" fontId="46" fillId="0" borderId="0"/>
    <xf numFmtId="350" fontId="253" fillId="0" borderId="0" applyFont="0" applyFill="0" applyBorder="0" applyAlignment="0" applyProtection="0"/>
    <xf numFmtId="176" fontId="254" fillId="0" borderId="0" applyFont="0" applyFill="0" applyBorder="0" applyProtection="0">
      <alignment horizontal="right" vertical="top"/>
      <protection locked="0"/>
    </xf>
    <xf numFmtId="350" fontId="255" fillId="0" borderId="66" applyFont="0" applyFill="0" applyBorder="0" applyAlignment="0" applyProtection="0">
      <alignment horizontal="center" vertical="center" wrapText="1"/>
    </xf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50" fontId="103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5" fillId="0" borderId="0" applyFont="0" applyFill="0" applyBorder="0" applyAlignment="0" applyProtection="0"/>
    <xf numFmtId="3" fontId="256" fillId="0" borderId="27" applyFont="0" applyBorder="0">
      <alignment horizontal="right"/>
      <protection locked="0"/>
    </xf>
    <xf numFmtId="351" fontId="104" fillId="0" borderId="0" applyFont="0" applyFill="0" applyBorder="0" applyAlignment="0" applyProtection="0"/>
    <xf numFmtId="41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1" fontId="10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90" fontId="21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251" fillId="0" borderId="0" applyFont="0" applyFill="0" applyBorder="0" applyAlignment="0" applyProtection="0"/>
    <xf numFmtId="174" fontId="25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35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52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3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5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53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352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54" fontId="28" fillId="0" borderId="0" applyFont="0" applyFill="0" applyBorder="0" applyAlignment="0" applyProtection="0"/>
    <xf numFmtId="354" fontId="28" fillId="0" borderId="0" applyFont="0" applyFill="0" applyBorder="0" applyAlignment="0" applyProtection="0"/>
    <xf numFmtId="41" fontId="21" fillId="0" borderId="0" applyFont="0" applyFill="0" applyBorder="0" applyAlignment="0" applyProtection="0"/>
    <xf numFmtId="354" fontId="28" fillId="0" borderId="0" applyFont="0" applyFill="0" applyBorder="0" applyAlignment="0" applyProtection="0"/>
    <xf numFmtId="354" fontId="28" fillId="0" borderId="0" applyFont="0" applyFill="0" applyBorder="0" applyAlignment="0" applyProtection="0"/>
    <xf numFmtId="174" fontId="97" fillId="0" borderId="0" applyFont="0" applyFill="0" applyBorder="0" applyAlignment="0" applyProtection="0"/>
    <xf numFmtId="172" fontId="102" fillId="0" borderId="0" applyFont="0" applyFill="0" applyBorder="0" applyAlignment="0" applyProtection="0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4" fontId="21" fillId="0" borderId="14"/>
    <xf numFmtId="37" fontId="28" fillId="0" borderId="0" applyFont="0" applyBorder="0" applyAlignment="0" applyProtection="0"/>
    <xf numFmtId="173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3" fillId="0" borderId="0">
      <protection locked="0"/>
    </xf>
    <xf numFmtId="173" fontId="54" fillId="0" borderId="0">
      <protection locked="0"/>
    </xf>
    <xf numFmtId="214" fontId="53" fillId="0" borderId="0">
      <protection locked="0"/>
    </xf>
    <xf numFmtId="173" fontId="53" fillId="0" borderId="0">
      <protection locked="0"/>
    </xf>
    <xf numFmtId="214" fontId="53" fillId="0" borderId="0">
      <protection locked="0"/>
    </xf>
    <xf numFmtId="214" fontId="53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0" fontId="54" fillId="0" borderId="0">
      <protection locked="0"/>
    </xf>
    <xf numFmtId="173" fontId="54" fillId="0" borderId="0">
      <protection locked="0"/>
    </xf>
    <xf numFmtId="173" fontId="54" fillId="0" borderId="0">
      <protection locked="0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40" fillId="0" borderId="14">
      <alignment horizontal="center" vertical="center" wrapText="1"/>
    </xf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9" fontId="257" fillId="0" borderId="14" applyNumberFormat="0" applyFill="0" applyAlignment="0" applyProtection="0"/>
    <xf numFmtId="40" fontId="258" fillId="0" borderId="0" applyFont="0" applyFill="0" applyBorder="0" applyAlignment="0" applyProtection="0"/>
    <xf numFmtId="38" fontId="258" fillId="0" borderId="0" applyFont="0" applyFill="0" applyBorder="0" applyAlignment="0" applyProtection="0"/>
    <xf numFmtId="0" fontId="258" fillId="0" borderId="0" applyFont="0" applyFill="0" applyBorder="0" applyAlignment="0" applyProtection="0"/>
    <xf numFmtId="0" fontId="258" fillId="0" borderId="0" applyFont="0" applyFill="0" applyBorder="0" applyAlignment="0" applyProtection="0"/>
    <xf numFmtId="0" fontId="259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31" fontId="260" fillId="0" borderId="0" applyFont="0" applyFill="0" applyBorder="0" applyAlignment="0" applyProtection="0"/>
    <xf numFmtId="355" fontId="260" fillId="0" borderId="0" applyFont="0" applyFill="0" applyBorder="0" applyAlignment="0" applyProtection="0"/>
    <xf numFmtId="0" fontId="261" fillId="0" borderId="0"/>
    <xf numFmtId="43" fontId="14" fillId="0" borderId="0" applyFont="0" applyFill="0" applyBorder="0" applyAlignment="0" applyProtection="0"/>
    <xf numFmtId="0" fontId="46" fillId="0" borderId="0"/>
    <xf numFmtId="282" fontId="15" fillId="0" borderId="0" applyAlignment="0">
      <protection locked="0"/>
    </xf>
  </cellStyleXfs>
  <cellXfs count="339">
    <xf numFmtId="0" fontId="0" fillId="0" borderId="0" xfId="0"/>
    <xf numFmtId="0" fontId="1" fillId="2" borderId="0" xfId="0" applyFont="1" applyFill="1"/>
    <xf numFmtId="0" fontId="2" fillId="2" borderId="0" xfId="0" applyFont="1" applyFill="1"/>
    <xf numFmtId="14" fontId="1" fillId="2" borderId="0" xfId="0" applyNumberFormat="1" applyFont="1" applyFill="1"/>
    <xf numFmtId="14" fontId="3" fillId="2" borderId="0" xfId="0" applyNumberFormat="1" applyFont="1" applyFill="1"/>
    <xf numFmtId="0" fontId="4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1" fillId="3" borderId="6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4" fontId="9" fillId="0" borderId="8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4" fontId="12" fillId="0" borderId="8" xfId="0" applyNumberFormat="1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2" fontId="9" fillId="0" borderId="8" xfId="0" applyNumberFormat="1" applyFont="1" applyBorder="1" applyAlignment="1">
      <alignment horizontal="right" vertical="top"/>
    </xf>
    <xf numFmtId="0" fontId="10" fillId="4" borderId="6" xfId="0" applyFont="1" applyFill="1" applyBorder="1" applyAlignment="1">
      <alignment horizontal="left" vertical="top"/>
    </xf>
    <xf numFmtId="4" fontId="10" fillId="4" borderId="6" xfId="0" applyNumberFormat="1" applyFont="1" applyFill="1" applyBorder="1" applyAlignment="1">
      <alignment horizontal="right" vertical="top"/>
    </xf>
    <xf numFmtId="0" fontId="9" fillId="0" borderId="0" xfId="0" applyFont="1"/>
    <xf numFmtId="0" fontId="9" fillId="5" borderId="10" xfId="0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4" fontId="9" fillId="0" borderId="11" xfId="0" applyNumberFormat="1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9" fillId="0" borderId="13" xfId="0" applyFont="1" applyBorder="1" applyAlignment="1">
      <alignment horizontal="right" vertical="top"/>
    </xf>
    <xf numFmtId="2" fontId="9" fillId="0" borderId="11" xfId="0" applyNumberFormat="1" applyFont="1" applyBorder="1" applyAlignment="1">
      <alignment horizontal="right" vertical="top"/>
    </xf>
    <xf numFmtId="4" fontId="12" fillId="0" borderId="11" xfId="0" applyNumberFormat="1" applyFont="1" applyBorder="1" applyAlignment="1">
      <alignment horizontal="right" vertical="top"/>
    </xf>
    <xf numFmtId="2" fontId="12" fillId="0" borderId="11" xfId="0" applyNumberFormat="1" applyFont="1" applyBorder="1" applyAlignment="1">
      <alignment horizontal="right" vertical="top"/>
    </xf>
    <xf numFmtId="0" fontId="8" fillId="5" borderId="11" xfId="0" applyFont="1" applyFill="1" applyBorder="1" applyAlignment="1">
      <alignment horizontal="left" vertical="top"/>
    </xf>
    <xf numFmtId="4" fontId="8" fillId="5" borderId="11" xfId="0" applyNumberFormat="1" applyFont="1" applyFill="1" applyBorder="1" applyAlignment="1">
      <alignment horizontal="right" vertical="top"/>
    </xf>
    <xf numFmtId="0" fontId="13" fillId="0" borderId="0" xfId="0" applyFont="1"/>
    <xf numFmtId="165" fontId="13" fillId="0" borderId="0" xfId="0" applyNumberFormat="1" applyFont="1"/>
    <xf numFmtId="0" fontId="1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 wrapText="1"/>
    </xf>
    <xf numFmtId="165" fontId="1" fillId="2" borderId="14" xfId="0" applyNumberFormat="1" applyFont="1" applyFill="1" applyBorder="1" applyAlignment="1">
      <alignment horizontal="right" vertical="center" wrapText="1"/>
    </xf>
    <xf numFmtId="37" fontId="2" fillId="2" borderId="14" xfId="1" applyNumberFormat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5" fontId="1" fillId="2" borderId="3" xfId="0" applyNumberFormat="1" applyFont="1" applyFill="1" applyBorder="1" applyAlignment="1">
      <alignment vertical="center"/>
    </xf>
    <xf numFmtId="165" fontId="1" fillId="2" borderId="0" xfId="0" applyNumberFormat="1" applyFont="1" applyFill="1" applyAlignment="1">
      <alignment vertical="center"/>
    </xf>
    <xf numFmtId="0" fontId="9" fillId="5" borderId="11" xfId="0" applyFont="1" applyFill="1" applyBorder="1" applyAlignment="1">
      <alignment horizontal="left" vertical="top"/>
    </xf>
    <xf numFmtId="0" fontId="9" fillId="5" borderId="10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top"/>
    </xf>
    <xf numFmtId="0" fontId="9" fillId="5" borderId="17" xfId="0" applyFont="1" applyFill="1" applyBorder="1" applyAlignment="1">
      <alignment horizontal="center" vertical="top"/>
    </xf>
    <xf numFmtId="0" fontId="9" fillId="6" borderId="11" xfId="0" applyFont="1" applyFill="1" applyBorder="1" applyAlignment="1">
      <alignment horizontal="left" vertical="top"/>
    </xf>
    <xf numFmtId="4" fontId="9" fillId="6" borderId="11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3" xfId="0" applyFont="1" applyFill="1" applyBorder="1" applyAlignment="1">
      <alignment horizontal="right" vertical="top"/>
    </xf>
    <xf numFmtId="0" fontId="9" fillId="7" borderId="11" xfId="0" applyFont="1" applyFill="1" applyBorder="1" applyAlignment="1">
      <alignment horizontal="left" vertical="top"/>
    </xf>
    <xf numFmtId="4" fontId="9" fillId="7" borderId="11" xfId="0" applyNumberFormat="1" applyFont="1" applyFill="1" applyBorder="1" applyAlignment="1">
      <alignment horizontal="right" vertical="top"/>
    </xf>
    <xf numFmtId="0" fontId="9" fillId="7" borderId="11" xfId="0" applyFont="1" applyFill="1" applyBorder="1" applyAlignment="1">
      <alignment horizontal="right" vertical="top"/>
    </xf>
    <xf numFmtId="0" fontId="9" fillId="7" borderId="13" xfId="0" applyFont="1" applyFill="1" applyBorder="1" applyAlignment="1">
      <alignment horizontal="right" vertical="top"/>
    </xf>
    <xf numFmtId="4" fontId="9" fillId="5" borderId="11" xfId="0" applyNumberFormat="1" applyFont="1" applyFill="1" applyBorder="1" applyAlignment="1">
      <alignment horizontal="right" vertical="top"/>
    </xf>
    <xf numFmtId="0" fontId="9" fillId="5" borderId="11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8" borderId="8" xfId="0" applyFont="1" applyFill="1" applyBorder="1" applyAlignment="1">
      <alignment horizontal="left" vertical="top"/>
    </xf>
    <xf numFmtId="4" fontId="9" fillId="8" borderId="8" xfId="0" applyNumberFormat="1" applyFont="1" applyFill="1" applyBorder="1" applyAlignment="1">
      <alignment horizontal="right" vertical="top"/>
    </xf>
    <xf numFmtId="0" fontId="9" fillId="8" borderId="8" xfId="0" applyFont="1" applyFill="1" applyBorder="1" applyAlignment="1">
      <alignment horizontal="right" vertical="top"/>
    </xf>
    <xf numFmtId="165" fontId="13" fillId="8" borderId="0" xfId="0" applyNumberFormat="1" applyFont="1" applyFill="1"/>
    <xf numFmtId="0" fontId="13" fillId="8" borderId="0" xfId="0" applyFont="1" applyFill="1"/>
    <xf numFmtId="0" fontId="9" fillId="9" borderId="8" xfId="0" applyFont="1" applyFill="1" applyBorder="1" applyAlignment="1">
      <alignment horizontal="left" vertical="top"/>
    </xf>
    <xf numFmtId="4" fontId="9" fillId="9" borderId="8" xfId="0" applyNumberFormat="1" applyFont="1" applyFill="1" applyBorder="1" applyAlignment="1">
      <alignment horizontal="right" vertical="top"/>
    </xf>
    <xf numFmtId="0" fontId="9" fillId="9" borderId="8" xfId="0" applyFont="1" applyFill="1" applyBorder="1" applyAlignment="1">
      <alignment horizontal="right" vertical="top"/>
    </xf>
    <xf numFmtId="165" fontId="13" fillId="9" borderId="0" xfId="0" applyNumberFormat="1" applyFont="1" applyFill="1"/>
    <xf numFmtId="0" fontId="13" fillId="9" borderId="0" xfId="0" applyFont="1" applyFill="1"/>
    <xf numFmtId="0" fontId="9" fillId="9" borderId="9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165" fontId="1" fillId="2" borderId="14" xfId="0" applyNumberFormat="1" applyFont="1" applyFill="1" applyBorder="1" applyAlignment="1">
      <alignment vertical="center"/>
    </xf>
    <xf numFmtId="165" fontId="0" fillId="0" borderId="0" xfId="0" applyNumberFormat="1"/>
    <xf numFmtId="0" fontId="16" fillId="0" borderId="0" xfId="0" applyFont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center" wrapText="1"/>
    </xf>
    <xf numFmtId="165" fontId="2" fillId="10" borderId="14" xfId="0" applyNumberFormat="1" applyFont="1" applyFill="1" applyBorder="1" applyAlignment="1">
      <alignment horizontal="right" vertical="center" wrapText="1"/>
    </xf>
    <xf numFmtId="165" fontId="1" fillId="10" borderId="14" xfId="0" applyNumberFormat="1" applyFont="1" applyFill="1" applyBorder="1" applyAlignment="1">
      <alignment horizontal="right" vertical="center" wrapText="1"/>
    </xf>
    <xf numFmtId="165" fontId="1" fillId="10" borderId="14" xfId="0" applyNumberFormat="1" applyFont="1" applyFill="1" applyBorder="1" applyAlignment="1">
      <alignment horizontal="center" vertical="center" wrapText="1"/>
    </xf>
    <xf numFmtId="165" fontId="2" fillId="10" borderId="14" xfId="0" applyNumberFormat="1" applyFont="1" applyFill="1" applyBorder="1" applyAlignment="1">
      <alignment vertical="center"/>
    </xf>
    <xf numFmtId="165" fontId="1" fillId="10" borderId="14" xfId="0" applyNumberFormat="1" applyFont="1" applyFill="1" applyBorder="1" applyAlignment="1">
      <alignment vertical="center"/>
    </xf>
    <xf numFmtId="9" fontId="17" fillId="0" borderId="0" xfId="0" applyNumberFormat="1" applyFont="1"/>
    <xf numFmtId="0" fontId="9" fillId="11" borderId="8" xfId="0" applyFont="1" applyFill="1" applyBorder="1" applyAlignment="1">
      <alignment horizontal="left" vertical="top"/>
    </xf>
    <xf numFmtId="0" fontId="9" fillId="11" borderId="8" xfId="0" applyFont="1" applyFill="1" applyBorder="1" applyAlignment="1">
      <alignment horizontal="right" vertical="top"/>
    </xf>
    <xf numFmtId="4" fontId="9" fillId="11" borderId="8" xfId="0" applyNumberFormat="1" applyFont="1" applyFill="1" applyBorder="1" applyAlignment="1">
      <alignment horizontal="right" vertical="top"/>
    </xf>
    <xf numFmtId="4" fontId="13" fillId="0" borderId="0" xfId="0" applyNumberFormat="1" applyFont="1"/>
    <xf numFmtId="3" fontId="13" fillId="0" borderId="0" xfId="0" applyNumberFormat="1" applyFont="1"/>
    <xf numFmtId="9" fontId="1" fillId="2" borderId="0" xfId="0" applyNumberFormat="1" applyFont="1" applyFill="1" applyAlignment="1">
      <alignment horizontal="right" vertical="center" wrapText="1"/>
    </xf>
    <xf numFmtId="0" fontId="18" fillId="0" borderId="0" xfId="0" applyFont="1"/>
    <xf numFmtId="0" fontId="9" fillId="12" borderId="11" xfId="0" applyFont="1" applyFill="1" applyBorder="1" applyAlignment="1">
      <alignment horizontal="left" vertical="top"/>
    </xf>
    <xf numFmtId="0" fontId="9" fillId="12" borderId="13" xfId="0" applyFont="1" applyFill="1" applyBorder="1" applyAlignment="1">
      <alignment horizontal="right" vertical="top"/>
    </xf>
    <xf numFmtId="0" fontId="9" fillId="12" borderId="11" xfId="0" applyFont="1" applyFill="1" applyBorder="1" applyAlignment="1">
      <alignment horizontal="right" vertical="top"/>
    </xf>
    <xf numFmtId="4" fontId="9" fillId="12" borderId="11" xfId="0" applyNumberFormat="1" applyFont="1" applyFill="1" applyBorder="1" applyAlignment="1">
      <alignment horizontal="right" vertical="top"/>
    </xf>
    <xf numFmtId="4" fontId="19" fillId="0" borderId="0" xfId="0" applyNumberFormat="1" applyFont="1"/>
    <xf numFmtId="0" fontId="9" fillId="0" borderId="18" xfId="0" applyFont="1" applyBorder="1" applyAlignment="1">
      <alignment horizontal="left" vertical="top"/>
    </xf>
    <xf numFmtId="0" fontId="9" fillId="0" borderId="18" xfId="0" applyFont="1" applyBorder="1" applyAlignment="1">
      <alignment horizontal="right" vertical="top"/>
    </xf>
    <xf numFmtId="4" fontId="9" fillId="0" borderId="18" xfId="0" applyNumberFormat="1" applyFont="1" applyBorder="1" applyAlignment="1">
      <alignment horizontal="right" vertical="top"/>
    </xf>
    <xf numFmtId="0" fontId="9" fillId="0" borderId="19" xfId="0" applyFont="1" applyBorder="1" applyAlignment="1">
      <alignment horizontal="left" vertical="top"/>
    </xf>
    <xf numFmtId="0" fontId="9" fillId="0" borderId="19" xfId="0" applyFont="1" applyBorder="1" applyAlignment="1">
      <alignment horizontal="right" vertical="top"/>
    </xf>
    <xf numFmtId="4" fontId="9" fillId="0" borderId="19" xfId="0" applyNumberFormat="1" applyFont="1" applyBorder="1" applyAlignment="1">
      <alignment horizontal="right" vertical="top"/>
    </xf>
    <xf numFmtId="4" fontId="12" fillId="0" borderId="19" xfId="0" applyNumberFormat="1" applyFont="1" applyBorder="1" applyAlignment="1">
      <alignment horizontal="right" vertical="top"/>
    </xf>
    <xf numFmtId="4" fontId="9" fillId="0" borderId="0" xfId="0" applyNumberFormat="1" applyFont="1"/>
    <xf numFmtId="0" fontId="9" fillId="8" borderId="11" xfId="0" applyFont="1" applyFill="1" applyBorder="1" applyAlignment="1">
      <alignment horizontal="left" vertical="top"/>
    </xf>
    <xf numFmtId="0" fontId="9" fillId="8" borderId="13" xfId="0" applyFont="1" applyFill="1" applyBorder="1" applyAlignment="1">
      <alignment horizontal="right" vertical="top"/>
    </xf>
    <xf numFmtId="0" fontId="9" fillId="8" borderId="11" xfId="0" applyFont="1" applyFill="1" applyBorder="1" applyAlignment="1">
      <alignment horizontal="right" vertical="top"/>
    </xf>
    <xf numFmtId="4" fontId="9" fillId="8" borderId="11" xfId="0" applyNumberFormat="1" applyFont="1" applyFill="1" applyBorder="1" applyAlignment="1">
      <alignment horizontal="right" vertical="top"/>
    </xf>
    <xf numFmtId="3" fontId="0" fillId="0" borderId="0" xfId="0" applyNumberFormat="1"/>
    <xf numFmtId="165" fontId="1" fillId="0" borderId="2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9" fillId="5" borderId="13" xfId="0" applyFont="1" applyFill="1" applyBorder="1" applyAlignment="1">
      <alignment horizontal="right" vertical="top" wrapText="1"/>
    </xf>
    <xf numFmtId="0" fontId="9" fillId="5" borderId="11" xfId="0" applyFont="1" applyFill="1" applyBorder="1" applyAlignment="1">
      <alignment horizontal="right"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2" fontId="12" fillId="0" borderId="11" xfId="0" applyNumberFormat="1" applyFont="1" applyBorder="1" applyAlignment="1">
      <alignment horizontal="right" vertical="top" wrapText="1"/>
    </xf>
    <xf numFmtId="4" fontId="12" fillId="0" borderId="11" xfId="0" applyNumberFormat="1" applyFont="1" applyBorder="1" applyAlignment="1">
      <alignment horizontal="right" vertical="top" wrapText="1"/>
    </xf>
    <xf numFmtId="2" fontId="9" fillId="0" borderId="11" xfId="0" applyNumberFormat="1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right" vertical="top" wrapText="1"/>
    </xf>
    <xf numFmtId="4" fontId="9" fillId="0" borderId="11" xfId="0" applyNumberFormat="1" applyFont="1" applyBorder="1" applyAlignment="1">
      <alignment horizontal="right" vertical="top" wrapText="1"/>
    </xf>
    <xf numFmtId="0" fontId="9" fillId="0" borderId="11" xfId="0" applyFont="1" applyBorder="1" applyAlignment="1">
      <alignment horizontal="left" vertical="top" wrapText="1" indent="1"/>
    </xf>
    <xf numFmtId="0" fontId="9" fillId="6" borderId="13" xfId="0" applyFont="1" applyFill="1" applyBorder="1" applyAlignment="1">
      <alignment horizontal="right" vertical="top" wrapText="1"/>
    </xf>
    <xf numFmtId="0" fontId="9" fillId="6" borderId="11" xfId="0" applyFont="1" applyFill="1" applyBorder="1" applyAlignment="1">
      <alignment horizontal="right" vertical="top" wrapText="1"/>
    </xf>
    <xf numFmtId="4" fontId="9" fillId="6" borderId="11" xfId="0" applyNumberFormat="1" applyFont="1" applyFill="1" applyBorder="1" applyAlignment="1">
      <alignment horizontal="right" vertical="top" wrapText="1"/>
    </xf>
    <xf numFmtId="0" fontId="9" fillId="6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5" fontId="2" fillId="79" borderId="2" xfId="0" applyNumberFormat="1" applyFont="1" applyFill="1" applyBorder="1" applyAlignment="1">
      <alignment vertical="center"/>
    </xf>
    <xf numFmtId="165" fontId="2" fillId="79" borderId="0" xfId="0" applyNumberFormat="1" applyFont="1" applyFill="1" applyAlignment="1">
      <alignment vertical="center"/>
    </xf>
    <xf numFmtId="165" fontId="1" fillId="79" borderId="3" xfId="0" applyNumberFormat="1" applyFont="1" applyFill="1" applyBorder="1" applyAlignment="1">
      <alignment vertical="center"/>
    </xf>
    <xf numFmtId="165" fontId="262" fillId="0" borderId="0" xfId="0" applyNumberFormat="1" applyFont="1" applyAlignment="1">
      <alignment vertical="center" wrapText="1"/>
    </xf>
    <xf numFmtId="165" fontId="262" fillId="2" borderId="3" xfId="0" applyNumberFormat="1" applyFont="1" applyFill="1" applyBorder="1" applyAlignment="1">
      <alignment vertical="center" wrapText="1"/>
    </xf>
    <xf numFmtId="0" fontId="263" fillId="0" borderId="0" xfId="0" applyFont="1"/>
    <xf numFmtId="0" fontId="9" fillId="12" borderId="9" xfId="0" applyFont="1" applyFill="1" applyBorder="1" applyAlignment="1">
      <alignment horizontal="right" vertical="top"/>
    </xf>
    <xf numFmtId="4" fontId="9" fillId="12" borderId="8" xfId="0" applyNumberFormat="1" applyFont="1" applyFill="1" applyBorder="1" applyAlignment="1">
      <alignment horizontal="right" vertical="top"/>
    </xf>
    <xf numFmtId="0" fontId="9" fillId="12" borderId="8" xfId="0" applyFont="1" applyFill="1" applyBorder="1" applyAlignment="1">
      <alignment horizontal="right" vertical="top"/>
    </xf>
    <xf numFmtId="0" fontId="9" fillId="12" borderId="8" xfId="0" applyFont="1" applyFill="1" applyBorder="1" applyAlignment="1">
      <alignment horizontal="left" vertical="top"/>
    </xf>
    <xf numFmtId="165" fontId="262" fillId="2" borderId="0" xfId="0" applyNumberFormat="1" applyFont="1" applyFill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/>
    </xf>
    <xf numFmtId="14" fontId="0" fillId="80" borderId="0" xfId="0" applyNumberFormat="1" applyFill="1"/>
    <xf numFmtId="165" fontId="266" fillId="2" borderId="3" xfId="0" applyNumberFormat="1" applyFont="1" applyFill="1" applyBorder="1" applyAlignment="1">
      <alignment vertical="center" wrapText="1"/>
    </xf>
    <xf numFmtId="165" fontId="266" fillId="2" borderId="0" xfId="0" applyNumberFormat="1" applyFont="1" applyFill="1" applyAlignment="1">
      <alignment vertical="center" wrapText="1"/>
    </xf>
    <xf numFmtId="165" fontId="266" fillId="0" borderId="3" xfId="0" applyNumberFormat="1" applyFont="1" applyBorder="1" applyAlignment="1">
      <alignment vertical="center" wrapText="1"/>
    </xf>
    <xf numFmtId="165" fontId="262" fillId="2" borderId="0" xfId="0" applyNumberFormat="1" applyFont="1" applyFill="1" applyAlignment="1">
      <alignment vertical="center"/>
    </xf>
    <xf numFmtId="165" fontId="262" fillId="2" borderId="4" xfId="0" applyNumberFormat="1" applyFont="1" applyFill="1" applyBorder="1" applyAlignment="1">
      <alignment vertical="center" wrapText="1"/>
    </xf>
    <xf numFmtId="165" fontId="266" fillId="2" borderId="2" xfId="0" applyNumberFormat="1" applyFont="1" applyFill="1" applyBorder="1" applyAlignment="1">
      <alignment vertical="center" wrapText="1"/>
    </xf>
    <xf numFmtId="0" fontId="262" fillId="2" borderId="0" xfId="0" applyFont="1" applyFill="1" applyAlignment="1">
      <alignment vertical="center"/>
    </xf>
    <xf numFmtId="0" fontId="2" fillId="0" borderId="0" xfId="0" applyFont="1"/>
    <xf numFmtId="14" fontId="1" fillId="0" borderId="2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4" fontId="2" fillId="0" borderId="1" xfId="0" applyNumberFormat="1" applyFont="1" applyBorder="1"/>
    <xf numFmtId="14" fontId="3" fillId="0" borderId="1" xfId="0" applyNumberFormat="1" applyFont="1" applyBorder="1"/>
    <xf numFmtId="14" fontId="265" fillId="0" borderId="1" xfId="0" applyNumberFormat="1" applyFont="1" applyBorder="1" applyAlignment="1">
      <alignment horizontal="center"/>
    </xf>
    <xf numFmtId="14" fontId="264" fillId="0" borderId="1" xfId="0" applyNumberFormat="1" applyFont="1" applyBorder="1"/>
    <xf numFmtId="165" fontId="2" fillId="82" borderId="0" xfId="0" applyNumberFormat="1" applyFont="1" applyFill="1" applyAlignment="1">
      <alignment vertical="center" wrapText="1"/>
    </xf>
    <xf numFmtId="0" fontId="9" fillId="82" borderId="8" xfId="0" applyFont="1" applyFill="1" applyBorder="1" applyAlignment="1">
      <alignment horizontal="left" vertical="top"/>
    </xf>
    <xf numFmtId="4" fontId="9" fillId="82" borderId="8" xfId="0" applyNumberFormat="1" applyFont="1" applyFill="1" applyBorder="1" applyAlignment="1">
      <alignment horizontal="right" vertical="top"/>
    </xf>
    <xf numFmtId="0" fontId="9" fillId="82" borderId="8" xfId="0" applyFont="1" applyFill="1" applyBorder="1" applyAlignment="1">
      <alignment horizontal="right" vertical="top"/>
    </xf>
    <xf numFmtId="4" fontId="12" fillId="82" borderId="8" xfId="0" applyNumberFormat="1" applyFont="1" applyFill="1" applyBorder="1" applyAlignment="1">
      <alignment horizontal="right" vertical="top"/>
    </xf>
    <xf numFmtId="0" fontId="16" fillId="0" borderId="0" xfId="0" applyFont="1" applyAlignment="1">
      <alignment horizontal="center" wrapText="1"/>
    </xf>
    <xf numFmtId="0" fontId="266" fillId="2" borderId="0" xfId="0" applyFont="1" applyFill="1"/>
    <xf numFmtId="0" fontId="268" fillId="0" borderId="0" xfId="0" applyFont="1"/>
    <xf numFmtId="356" fontId="267" fillId="2" borderId="0" xfId="0" applyNumberFormat="1" applyFont="1" applyFill="1" applyAlignment="1">
      <alignment vertical="center"/>
    </xf>
    <xf numFmtId="204" fontId="269" fillId="2" borderId="0" xfId="0" applyNumberFormat="1" applyFont="1" applyFill="1" applyAlignment="1">
      <alignment vertical="center"/>
    </xf>
    <xf numFmtId="0" fontId="0" fillId="81" borderId="0" xfId="0" applyFill="1"/>
    <xf numFmtId="0" fontId="0" fillId="0" borderId="0" xfId="0" applyAlignment="1">
      <alignment vertical="top" indent="5"/>
    </xf>
    <xf numFmtId="0" fontId="0" fillId="0" borderId="0" xfId="0" applyAlignment="1">
      <alignment indent="5"/>
    </xf>
    <xf numFmtId="0" fontId="143" fillId="0" borderId="0" xfId="0" applyFont="1"/>
    <xf numFmtId="0" fontId="0" fillId="0" borderId="0" xfId="0" applyAlignment="1">
      <alignment horizontal="left" indent="5"/>
    </xf>
    <xf numFmtId="0" fontId="100" fillId="0" borderId="14" xfId="0" applyFont="1" applyBorder="1" applyAlignment="1">
      <alignment horizontal="center" vertical="top" wrapText="1"/>
    </xf>
    <xf numFmtId="0" fontId="271" fillId="0" borderId="14" xfId="0" applyFont="1" applyBorder="1" applyAlignment="1">
      <alignment horizontal="center" vertical="center"/>
    </xf>
    <xf numFmtId="0" fontId="0" fillId="0" borderId="56" xfId="0" applyBorder="1"/>
    <xf numFmtId="0" fontId="0" fillId="0" borderId="67" xfId="0" applyBorder="1"/>
    <xf numFmtId="0" fontId="100" fillId="0" borderId="16" xfId="0" applyFont="1" applyBorder="1" applyAlignment="1">
      <alignment horizontal="center" vertical="center"/>
    </xf>
    <xf numFmtId="357" fontId="100" fillId="0" borderId="16" xfId="0" applyNumberFormat="1" applyFont="1" applyBorder="1" applyAlignment="1">
      <alignment horizontal="right" vertical="center"/>
    </xf>
    <xf numFmtId="0" fontId="100" fillId="0" borderId="14" xfId="0" applyFont="1" applyBorder="1" applyAlignment="1">
      <alignment horizontal="center" vertical="center"/>
    </xf>
    <xf numFmtId="357" fontId="100" fillId="0" borderId="14" xfId="0" applyNumberFormat="1" applyFont="1" applyBorder="1" applyAlignment="1">
      <alignment horizontal="right" vertical="center"/>
    </xf>
    <xf numFmtId="358" fontId="100" fillId="0" borderId="14" xfId="0" applyNumberFormat="1" applyFont="1" applyBorder="1" applyAlignment="1">
      <alignment horizontal="right" vertical="center"/>
    </xf>
    <xf numFmtId="357" fontId="143" fillId="0" borderId="14" xfId="0" applyNumberFormat="1" applyFont="1" applyBorder="1" applyAlignment="1">
      <alignment horizontal="right" vertical="center"/>
    </xf>
    <xf numFmtId="0" fontId="0" fillId="0" borderId="29" xfId="0" applyBorder="1"/>
    <xf numFmtId="0" fontId="0" fillId="0" borderId="41" xfId="0" applyBorder="1"/>
    <xf numFmtId="358" fontId="100" fillId="0" borderId="16" xfId="0" applyNumberFormat="1" applyFont="1" applyBorder="1" applyAlignment="1">
      <alignment horizontal="right" vertical="center"/>
    </xf>
    <xf numFmtId="357" fontId="143" fillId="0" borderId="16" xfId="0" applyNumberFormat="1" applyFont="1" applyBorder="1" applyAlignment="1">
      <alignment horizontal="right" vertical="center"/>
    </xf>
    <xf numFmtId="0" fontId="143" fillId="0" borderId="68" xfId="0" applyFont="1" applyBorder="1" applyAlignment="1">
      <alignment horizontal="center" vertical="center"/>
    </xf>
    <xf numFmtId="0" fontId="143" fillId="0" borderId="69" xfId="0" applyFont="1" applyBorder="1" applyAlignment="1">
      <alignment horizontal="center" vertical="center"/>
    </xf>
    <xf numFmtId="0" fontId="100" fillId="0" borderId="15" xfId="0" applyFont="1" applyBorder="1" applyAlignment="1">
      <alignment horizontal="center" vertical="center"/>
    </xf>
    <xf numFmtId="0" fontId="0" fillId="0" borderId="15" xfId="0" applyBorder="1"/>
    <xf numFmtId="0" fontId="100" fillId="0" borderId="14" xfId="0" applyFont="1" applyBorder="1" applyAlignment="1">
      <alignment horizontal="center"/>
    </xf>
    <xf numFmtId="0" fontId="143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top"/>
    </xf>
    <xf numFmtId="0" fontId="0" fillId="0" borderId="20" xfId="0" applyBorder="1"/>
    <xf numFmtId="0" fontId="143" fillId="0" borderId="0" xfId="0" applyFont="1" applyAlignment="1">
      <alignment horizontal="left"/>
    </xf>
    <xf numFmtId="360" fontId="100" fillId="0" borderId="16" xfId="0" applyNumberFormat="1" applyFont="1" applyBorder="1" applyAlignment="1">
      <alignment horizontal="right" vertical="center"/>
    </xf>
    <xf numFmtId="0" fontId="266" fillId="0" borderId="0" xfId="0" applyFont="1"/>
    <xf numFmtId="0" fontId="2" fillId="0" borderId="0" xfId="0" applyFont="1" applyAlignment="1">
      <alignment vertical="center"/>
    </xf>
    <xf numFmtId="37" fontId="2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7" fontId="2" fillId="0" borderId="0" xfId="1" applyNumberFormat="1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/>
    <xf numFmtId="165" fontId="273" fillId="0" borderId="0" xfId="0" applyNumberFormat="1" applyFont="1" applyAlignment="1">
      <alignment vertical="center" wrapText="1"/>
    </xf>
    <xf numFmtId="0" fontId="274" fillId="0" borderId="0" xfId="0" applyFont="1"/>
    <xf numFmtId="0" fontId="275" fillId="0" borderId="0" xfId="0" applyFont="1"/>
    <xf numFmtId="14" fontId="0" fillId="83" borderId="0" xfId="0" applyNumberFormat="1" applyFill="1"/>
    <xf numFmtId="0" fontId="273" fillId="2" borderId="0" xfId="0" applyFont="1" applyFill="1" applyAlignment="1">
      <alignment vertical="center"/>
    </xf>
    <xf numFmtId="165" fontId="273" fillId="2" borderId="0" xfId="0" applyNumberFormat="1" applyFont="1" applyFill="1" applyAlignment="1">
      <alignment vertical="center"/>
    </xf>
    <xf numFmtId="165" fontId="276" fillId="2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361" fontId="277" fillId="0" borderId="0" xfId="0" applyNumberFormat="1" applyFont="1"/>
    <xf numFmtId="204" fontId="278" fillId="2" borderId="0" xfId="0" applyNumberFormat="1" applyFont="1" applyFill="1" applyAlignment="1">
      <alignment vertical="center"/>
    </xf>
    <xf numFmtId="356" fontId="278" fillId="2" borderId="0" xfId="0" applyNumberFormat="1" applyFont="1" applyFill="1" applyAlignment="1">
      <alignment vertical="center"/>
    </xf>
    <xf numFmtId="0" fontId="279" fillId="2" borderId="0" xfId="0" applyFont="1" applyFill="1"/>
    <xf numFmtId="0" fontId="280" fillId="2" borderId="0" xfId="0" applyFont="1" applyFill="1" applyAlignment="1">
      <alignment vertical="center"/>
    </xf>
    <xf numFmtId="0" fontId="279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14" fontId="1" fillId="10" borderId="15" xfId="0" applyNumberFormat="1" applyFont="1" applyFill="1" applyBorder="1" applyAlignment="1">
      <alignment horizontal="center" vertical="center" wrapText="1"/>
    </xf>
    <xf numFmtId="14" fontId="1" fillId="10" borderId="16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266" fillId="0" borderId="15" xfId="0" applyNumberFormat="1" applyFont="1" applyBorder="1" applyAlignment="1">
      <alignment horizontal="center" vertical="center" wrapText="1"/>
    </xf>
    <xf numFmtId="14" fontId="266" fillId="0" borderId="16" xfId="0" applyNumberFormat="1" applyFont="1" applyBorder="1" applyAlignment="1">
      <alignment horizontal="center" vertical="center" wrapText="1"/>
    </xf>
    <xf numFmtId="14" fontId="266" fillId="2" borderId="15" xfId="0" applyNumberFormat="1" applyFont="1" applyFill="1" applyBorder="1" applyAlignment="1">
      <alignment horizontal="center" vertical="center" wrapText="1"/>
    </xf>
    <xf numFmtId="14" fontId="266" fillId="2" borderId="16" xfId="0" applyNumberFormat="1" applyFont="1" applyFill="1" applyBorder="1" applyAlignment="1">
      <alignment horizontal="center" vertical="center" wrapText="1"/>
    </xf>
    <xf numFmtId="14" fontId="266" fillId="0" borderId="0" xfId="0" applyNumberFormat="1" applyFont="1" applyBorder="1" applyAlignment="1">
      <alignment horizontal="center" vertical="center" wrapText="1"/>
    </xf>
    <xf numFmtId="14" fontId="266" fillId="0" borderId="2" xfId="0" applyNumberFormat="1" applyFont="1" applyBorder="1" applyAlignment="1">
      <alignment horizontal="center" vertical="center" wrapText="1"/>
    </xf>
    <xf numFmtId="0" fontId="27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2" fillId="0" borderId="0" xfId="0" applyFont="1" applyAlignment="1">
      <alignment horizontal="left"/>
    </xf>
    <xf numFmtId="0" fontId="92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143" fillId="0" borderId="0" xfId="0" applyFont="1" applyAlignment="1">
      <alignment horizontal="left" wrapText="1"/>
    </xf>
    <xf numFmtId="0" fontId="100" fillId="0" borderId="0" xfId="0" applyFont="1" applyAlignment="1">
      <alignment horizontal="left" vertical="center" indent="5"/>
    </xf>
    <xf numFmtId="0" fontId="14" fillId="0" borderId="56" xfId="0" applyFont="1" applyBorder="1" applyAlignment="1">
      <alignment horizontal="center" vertical="center"/>
    </xf>
    <xf numFmtId="0" fontId="100" fillId="0" borderId="14" xfId="0" applyFont="1" applyBorder="1" applyAlignment="1">
      <alignment horizontal="center" vertical="top" wrapText="1"/>
    </xf>
    <xf numFmtId="0" fontId="0" fillId="0" borderId="0" xfId="0" applyAlignment="1">
      <alignment wrapText="1" indent="5"/>
    </xf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indent="5"/>
    </xf>
    <xf numFmtId="0" fontId="100" fillId="0" borderId="29" xfId="0" applyFont="1" applyBorder="1" applyAlignment="1">
      <alignment horizontal="left" vertical="top" wrapText="1"/>
    </xf>
    <xf numFmtId="0" fontId="100" fillId="0" borderId="14" xfId="0" applyFont="1" applyBorder="1" applyAlignment="1">
      <alignment horizontal="center" vertical="center"/>
    </xf>
    <xf numFmtId="358" fontId="100" fillId="0" borderId="14" xfId="0" applyNumberFormat="1" applyFont="1" applyBorder="1" applyAlignment="1">
      <alignment horizontal="right" vertical="top"/>
    </xf>
    <xf numFmtId="0" fontId="271" fillId="0" borderId="56" xfId="0" applyFont="1" applyBorder="1" applyAlignment="1">
      <alignment horizontal="center" vertical="center"/>
    </xf>
    <xf numFmtId="0" fontId="271" fillId="0" borderId="14" xfId="0" applyFont="1" applyBorder="1" applyAlignment="1">
      <alignment horizontal="center" vertical="center"/>
    </xf>
    <xf numFmtId="0" fontId="143" fillId="0" borderId="56" xfId="0" applyFont="1" applyBorder="1" applyAlignment="1">
      <alignment horizontal="left" vertical="center"/>
    </xf>
    <xf numFmtId="0" fontId="100" fillId="0" borderId="29" xfId="0" applyFont="1" applyBorder="1" applyAlignment="1">
      <alignment horizontal="left" vertical="center"/>
    </xf>
    <xf numFmtId="0" fontId="100" fillId="0" borderId="16" xfId="0" applyFont="1" applyBorder="1" applyAlignment="1">
      <alignment horizontal="center" vertical="center"/>
    </xf>
    <xf numFmtId="357" fontId="100" fillId="0" borderId="16" xfId="0" applyNumberFormat="1" applyFont="1" applyBorder="1" applyAlignment="1">
      <alignment horizontal="right" vertical="center"/>
    </xf>
    <xf numFmtId="0" fontId="100" fillId="0" borderId="29" xfId="0" applyFont="1" applyBorder="1" applyAlignment="1">
      <alignment horizontal="left" vertical="top"/>
    </xf>
    <xf numFmtId="357" fontId="100" fillId="0" borderId="14" xfId="0" applyNumberFormat="1" applyFont="1" applyBorder="1" applyAlignment="1">
      <alignment horizontal="right" vertical="top"/>
    </xf>
    <xf numFmtId="357" fontId="100" fillId="0" borderId="14" xfId="0" applyNumberFormat="1" applyFont="1" applyBorder="1" applyAlignment="1">
      <alignment horizontal="right" vertical="center"/>
    </xf>
    <xf numFmtId="358" fontId="100" fillId="0" borderId="14" xfId="0" applyNumberFormat="1" applyFont="1" applyBorder="1" applyAlignment="1">
      <alignment horizontal="right" vertical="center"/>
    </xf>
    <xf numFmtId="0" fontId="143" fillId="0" borderId="29" xfId="0" applyFont="1" applyBorder="1" applyAlignment="1">
      <alignment horizontal="left" vertical="center"/>
    </xf>
    <xf numFmtId="0" fontId="143" fillId="0" borderId="0" xfId="0" applyFont="1" applyAlignment="1">
      <alignment horizontal="center" vertical="center"/>
    </xf>
    <xf numFmtId="0" fontId="143" fillId="0" borderId="14" xfId="0" applyFont="1" applyBorder="1" applyAlignment="1">
      <alignment horizontal="center" vertical="top"/>
    </xf>
    <xf numFmtId="357" fontId="143" fillId="0" borderId="14" xfId="0" applyNumberFormat="1" applyFont="1" applyBorder="1" applyAlignment="1">
      <alignment horizontal="right" vertical="center"/>
    </xf>
    <xf numFmtId="0" fontId="100" fillId="0" borderId="29" xfId="0" applyFont="1" applyBorder="1" applyAlignment="1">
      <alignment horizontal="left" vertical="center" wrapText="1"/>
    </xf>
    <xf numFmtId="358" fontId="100" fillId="0" borderId="16" xfId="0" applyNumberFormat="1" applyFont="1" applyBorder="1" applyAlignment="1">
      <alignment horizontal="right" vertical="center"/>
    </xf>
    <xf numFmtId="357" fontId="143" fillId="0" borderId="16" xfId="0" applyNumberFormat="1" applyFont="1" applyBorder="1" applyAlignment="1">
      <alignment horizontal="right" vertical="center"/>
    </xf>
    <xf numFmtId="0" fontId="143" fillId="0" borderId="14" xfId="0" applyFont="1" applyBorder="1" applyAlignment="1">
      <alignment vertical="center"/>
    </xf>
    <xf numFmtId="0" fontId="100" fillId="0" borderId="29" xfId="0" applyFont="1" applyBorder="1" applyAlignment="1">
      <alignment vertical="center" wrapText="1"/>
    </xf>
    <xf numFmtId="0" fontId="100" fillId="0" borderId="56" xfId="0" applyFont="1" applyBorder="1" applyAlignment="1">
      <alignment horizontal="center" vertical="center"/>
    </xf>
    <xf numFmtId="0" fontId="143" fillId="0" borderId="16" xfId="0" applyFont="1" applyBorder="1" applyAlignment="1">
      <alignment horizontal="center" vertical="center"/>
    </xf>
    <xf numFmtId="0" fontId="100" fillId="0" borderId="29" xfId="0" applyFont="1" applyBorder="1" applyAlignment="1">
      <alignment vertical="center"/>
    </xf>
    <xf numFmtId="0" fontId="143" fillId="0" borderId="29" xfId="0" applyFont="1" applyBorder="1" applyAlignment="1">
      <alignment vertical="center" wrapText="1"/>
    </xf>
    <xf numFmtId="0" fontId="143" fillId="0" borderId="29" xfId="0" applyFont="1" applyBorder="1" applyAlignment="1">
      <alignment vertical="center"/>
    </xf>
    <xf numFmtId="0" fontId="272" fillId="0" borderId="0" xfId="0" applyFont="1" applyAlignment="1">
      <alignment horizontal="center" vertical="top"/>
    </xf>
    <xf numFmtId="0" fontId="143" fillId="0" borderId="68" xfId="0" applyFont="1" applyBorder="1" applyAlignment="1">
      <alignment vertical="center"/>
    </xf>
    <xf numFmtId="0" fontId="143" fillId="0" borderId="20" xfId="0" applyFont="1" applyBorder="1" applyAlignment="1">
      <alignment horizontal="left" wrapText="1"/>
    </xf>
    <xf numFmtId="359" fontId="100" fillId="0" borderId="16" xfId="0" applyNumberFormat="1" applyFont="1" applyBorder="1" applyAlignment="1">
      <alignment horizontal="right" vertical="center"/>
    </xf>
    <xf numFmtId="360" fontId="100" fillId="0" borderId="16" xfId="0" applyNumberFormat="1" applyFont="1" applyBorder="1" applyAlignment="1">
      <alignment horizontal="right" vertical="center"/>
    </xf>
    <xf numFmtId="360" fontId="100" fillId="0" borderId="14" xfId="0" applyNumberFormat="1" applyFont="1" applyBorder="1" applyAlignment="1">
      <alignment horizontal="right" vertical="top"/>
    </xf>
  </cellXfs>
  <cellStyles count="11907">
    <cellStyle name="_x0005__x001c_" xfId="3" xr:uid="{EDED165C-DE33-4E11-A88C-EAA24FC171B8}"/>
    <cellStyle name="_x0013_" xfId="4" xr:uid="{F985DBFC-6331-4083-8334-BE12261A146A}"/>
    <cellStyle name=" 1" xfId="5" xr:uid="{176460C0-BAD1-4A7A-9476-4DB23D7EE206}"/>
    <cellStyle name=" 1 2" xfId="6" xr:uid="{041D36E5-0E2C-43C7-9974-38F0FB0CE22A}"/>
    <cellStyle name="_x000a_bidires=100_x000d_" xfId="7" xr:uid="{2DF7A43C-C9CC-443F-B96E-D18DA491744A}"/>
    <cellStyle name="_x000a_bidires=100_x000d_ 10" xfId="8" xr:uid="{96FFA776-41A2-42A3-896B-338FCCE73313}"/>
    <cellStyle name="_x000a_bidires=100_x000d_ 2" xfId="9" xr:uid="{09F2108C-B8E4-4DC3-9DB1-797F5CEE6132}"/>
    <cellStyle name="_x000a_bidires=100_x000d_ 3" xfId="10" xr:uid="{1FF9A2AF-D887-44F2-AAFA-85852D75D818}"/>
    <cellStyle name="_x000a_bidires=100_x000d_ 4" xfId="11" xr:uid="{167E1BF1-CC22-49FF-B9E1-54EC77A64F66}"/>
    <cellStyle name="_x000a_bidires=100_x000d_ 5" xfId="12" xr:uid="{B07008FC-B5D0-4223-9A6D-991A7C6452D2}"/>
    <cellStyle name="_x000a_bidires=100_x000d_ 6" xfId="13" xr:uid="{5C4F32F7-E66A-4CAF-B3BF-3C18E0CBE510}"/>
    <cellStyle name="_x000a_bidires=100_x000d_ 7" xfId="14" xr:uid="{F434ECC9-A8FB-476E-845A-4F98E24DF7EC}"/>
    <cellStyle name="_x000a_bidires=100_x000d_ 8" xfId="15" xr:uid="{C6BA7891-833C-4D77-9ECD-1B7F8B4703C4}"/>
    <cellStyle name="_x000a_bidires=100_x000d_ 9" xfId="16" xr:uid="{BA71D3A1-A45F-4E44-8649-64F5BFF032BC}"/>
    <cellStyle name="_x000a_bidires=100_x000d__1. Финансовая отчетность" xfId="17" xr:uid="{6F4C0F46-8FF1-403C-84B7-296D21EAB199}"/>
    <cellStyle name="_x000d__x000a_JournalTemplate=C:\COMFO\CTALK\JOURSTD.TPL_x000d__x000a_LbStateAddress=3 3 0 251 1 89 2 311_x000d__x000a_LbStateJou" xfId="18" xr:uid="{780DC1EC-C8C5-4EB2-B286-68B482F02E31}"/>
    <cellStyle name="_x000d__x000a_JournalTemplate=C:\COMFO\CTALK\JOURSTD.TPL_x000d__x000a_LbStateAddress=3 3 0 251 1 89 2 311_x000d__x000a_LbStateJou 2" xfId="19" xr:uid="{5884A3C5-A650-4611-8F56-E51C8FD109CD}"/>
    <cellStyle name="_x000d__x000a_JournalTemplate=C:\COMFO\CTALK\JOURSTD.TPL_x000d__x000a_LbStateAddress=3 3 0 251 1 89 2 311_x000d__x000a_LbStateJou 3" xfId="20" xr:uid="{6FE8C214-6DF9-4598-B95B-9248B7D99399}"/>
    <cellStyle name="_x000d__x000a_JournalTemplate=C:\COMFO\CTALK\JOURSTD.TPL_x000d__x000a_LbStateAddress=3 3 0 251 1 89 2 311_x000d__x000a_LbStateJou 4" xfId="21" xr:uid="{31342F7A-4AF6-4DB7-8688-E337F4E02714}"/>
    <cellStyle name="_x000d__x000a_JournalTemplate=C:\COMFO\CTALK\JOURSTD.TPL_x000d__x000a_LbStateAddress=3 3 0 251 1 89 2 311_x000d__x000a_LbStateJou 5" xfId="22" xr:uid="{15AE0C41-5215-4212-B070-346C9B7999DC}"/>
    <cellStyle name="$ тыс" xfId="23" xr:uid="{B08FC826-82CE-4C52-9050-9803C15D8E78}"/>
    <cellStyle name="$ тыс. (0)" xfId="24" xr:uid="{76A1A274-84F2-48C2-B032-DFE5FC4341DB}"/>
    <cellStyle name="$ тыс. (0) 10" xfId="25" xr:uid="{DD049C35-74CE-4E1C-A0AE-B689A694522D}"/>
    <cellStyle name="$ тыс. (0) 2" xfId="26" xr:uid="{70581B87-9D69-483E-A2D3-9CB14A6CC0A7}"/>
    <cellStyle name="$ тыс. (0) 3" xfId="27" xr:uid="{034B0389-117C-44AC-B95B-D77F1E23C0FA}"/>
    <cellStyle name="$ тыс. (0) 4" xfId="28" xr:uid="{2475BAE8-ABEA-42BB-8BD3-705B1C0A7D42}"/>
    <cellStyle name="$ тыс. (0) 5" xfId="29" xr:uid="{9043E131-FD23-4DE2-A641-1E66EDA54DC8}"/>
    <cellStyle name="$ тыс. (0) 6" xfId="30" xr:uid="{CF52D8B3-5F12-4BC3-AA9A-9C76F6CCFA51}"/>
    <cellStyle name="$ тыс. (0) 7" xfId="31" xr:uid="{D133B245-C318-40F7-8241-7770B6279385}"/>
    <cellStyle name="$ тыс. (0) 8" xfId="32" xr:uid="{449500A7-6201-4133-8F8D-6226129FCEE2}"/>
    <cellStyle name="$ тыс. (0) 9" xfId="33" xr:uid="{CEF08F2E-8D47-4371-89CB-7EE1AB95B74D}"/>
    <cellStyle name="%" xfId="34" xr:uid="{02747956-D3FB-41CD-9B0F-1DCEF577F71B}"/>
    <cellStyle name="??" xfId="35" xr:uid="{488A301D-02D5-4F25-80E7-3D2FB1831EEC}"/>
    <cellStyle name="?? [0.00]_PRODUCT DETAIL Q1" xfId="36" xr:uid="{58F87AFA-AFBF-4126-9DF0-859A3F3CEA70}"/>
    <cellStyle name="?? [0]_??" xfId="37" xr:uid="{EF8A3703-5F25-4DEF-B946-7E1E37B1BAD0}"/>
    <cellStyle name="???? [0.00]_PRODUCT DETAIL Q1" xfId="38" xr:uid="{B55AF75C-5089-474B-AF8E-DBF53F19F113}"/>
    <cellStyle name="?????? [0]_? ??????" xfId="39" xr:uid="{71D84B66-08DA-434F-98AC-048E6BA0BF89}"/>
    <cellStyle name="???????" xfId="40" xr:uid="{87869B3E-13A1-4B4A-9C49-926D449A4BC6}"/>
    <cellStyle name="??????? 10" xfId="41" xr:uid="{3F18B74D-3051-4F6A-AAB6-3AE99887EAA2}"/>
    <cellStyle name="??????? 2" xfId="42" xr:uid="{14804416-372B-499C-916D-0001A57C63BC}"/>
    <cellStyle name="??????? 3" xfId="43" xr:uid="{59025C8A-DCC0-400B-A47F-19BCDF6D2941}"/>
    <cellStyle name="??????? 4" xfId="44" xr:uid="{A4F766F6-58D6-4252-8EF2-8B3D5D5F33D0}"/>
    <cellStyle name="??????? 5" xfId="45" xr:uid="{E4922B97-B82F-49DD-814D-96AD588C9DCF}"/>
    <cellStyle name="??????? 6" xfId="46" xr:uid="{949A1F78-2D95-48E7-AAAD-AA395FB6AB1F}"/>
    <cellStyle name="??????? 7" xfId="47" xr:uid="{B8C73042-3D66-420E-B57E-370DF8418C95}"/>
    <cellStyle name="??????? 8" xfId="48" xr:uid="{D6809980-D13C-4F1A-A82B-348815319486}"/>
    <cellStyle name="??????? 9" xfId="49" xr:uid="{E3BEB4F3-F419-4648-8226-1A5436A1DDEA}"/>
    <cellStyle name="????????" xfId="50" xr:uid="{FE124723-4879-4E0B-9CD5-F6162310F38D}"/>
    <cellStyle name="???????? [0]" xfId="51" xr:uid="{C2F04C5E-DB58-425A-9A2B-A1C054CC598E}"/>
    <cellStyle name="???????? [0] 10" xfId="52" xr:uid="{32BA4111-56CB-4A61-B18C-D5566766A528}"/>
    <cellStyle name="???????? [0] 2" xfId="53" xr:uid="{A54478E1-122E-495D-A40C-E9C929649B29}"/>
    <cellStyle name="???????? [0] 3" xfId="54" xr:uid="{9EB35432-4987-4BCC-B6F0-85DF1C699901}"/>
    <cellStyle name="???????? [0] 4" xfId="55" xr:uid="{60ACC208-755F-41C2-B969-EB328A363D16}"/>
    <cellStyle name="???????? [0] 5" xfId="56" xr:uid="{080165AA-28B7-44FB-ABD4-7645FCA88A35}"/>
    <cellStyle name="???????? [0] 6" xfId="57" xr:uid="{2A4EFA04-B8F2-4DA1-B184-08DF51CA4EF1}"/>
    <cellStyle name="???????? [0] 7" xfId="58" xr:uid="{6E3E8009-CEE7-409A-A419-80F9CBB40011}"/>
    <cellStyle name="???????? [0] 8" xfId="59" xr:uid="{10A55B9D-FDFF-4390-9D4A-46DE0F1B32CE}"/>
    <cellStyle name="???????? [0] 9" xfId="60" xr:uid="{0D393BB3-5EC0-4DC0-AC92-09719EE67847}"/>
    <cellStyle name="???????? [0]_1. Финансовая отчетность" xfId="61" xr:uid="{20460BF4-C54B-4676-ACE0-DA6C2E95BC28}"/>
    <cellStyle name="???????? 10" xfId="62" xr:uid="{22E484EF-2503-4E4B-A69F-D48108966FA5}"/>
    <cellStyle name="???????? 2" xfId="63" xr:uid="{1E3010D8-5D0C-4CB9-B5A5-C87F40701294}"/>
    <cellStyle name="???????? 3" xfId="64" xr:uid="{6FA501A9-BD7C-410A-A2AF-1204D59F786B}"/>
    <cellStyle name="???????? 4" xfId="65" xr:uid="{94382F54-A7EF-4A4D-9F47-1511D4C4F5DE}"/>
    <cellStyle name="???????? 5" xfId="66" xr:uid="{9D4F407C-4ACB-4C6D-9429-50070F794184}"/>
    <cellStyle name="???????? 6" xfId="67" xr:uid="{CF332BA6-CA9E-44EF-BBCD-D68AD3FDC3B8}"/>
    <cellStyle name="???????? 7" xfId="68" xr:uid="{DC075345-FCF4-4330-9F39-81676D543D82}"/>
    <cellStyle name="???????? 8" xfId="69" xr:uid="{970456A3-F1FB-4B09-A025-C11330DE8620}"/>
    <cellStyle name="???????? 9" xfId="70" xr:uid="{946A4C06-BBF0-4652-9A1D-009D2BE7AA56}"/>
    <cellStyle name="??????????" xfId="71" xr:uid="{558E23F7-6476-496D-92CA-BAB3B680BB22}"/>
    <cellStyle name="?????????? [0]" xfId="72" xr:uid="{0D4574BF-18D7-4053-A8E9-7F810C13A9D5}"/>
    <cellStyle name="?????????? [0] 10" xfId="73" xr:uid="{693B6638-5074-499A-BFA2-7DAB13A9D5DE}"/>
    <cellStyle name="?????????? [0] 2" xfId="74" xr:uid="{BCD12C94-24A3-4EF7-A1B8-5FFD126409B8}"/>
    <cellStyle name="?????????? [0] 3" xfId="75" xr:uid="{0E30EE6F-9542-462B-82B8-133EA3D66253}"/>
    <cellStyle name="?????????? [0] 4" xfId="76" xr:uid="{09B4FAB2-4AFB-48E6-86F1-47C69F42216E}"/>
    <cellStyle name="?????????? [0] 5" xfId="77" xr:uid="{D83EC39E-FFC7-4661-89BB-11E1BD933AC1}"/>
    <cellStyle name="?????????? [0] 6" xfId="78" xr:uid="{666973D6-09BA-4C6F-8129-94E66DD1F6DA}"/>
    <cellStyle name="?????????? [0] 7" xfId="79" xr:uid="{EB03069F-CFCE-4890-B027-AA4DD2FD8A37}"/>
    <cellStyle name="?????????? [0] 8" xfId="80" xr:uid="{6EFAF89C-E42B-49C3-A120-9103AAF83CAC}"/>
    <cellStyle name="?????????? [0] 9" xfId="81" xr:uid="{E0C9A127-76EE-4EBC-B70F-7766672F8AF3}"/>
    <cellStyle name="?????????? [0]_??????-110_??????-110 (2)" xfId="82" xr:uid="{7BD352DB-F213-4851-BAEA-1F1E655C5BDE}"/>
    <cellStyle name="?????????? 10" xfId="83" xr:uid="{1F31A0DA-9AE9-43FF-B00B-00F95521B7E6}"/>
    <cellStyle name="?????????? 2" xfId="84" xr:uid="{AB786E6C-FA82-4DFC-9D19-B0C7D58414A2}"/>
    <cellStyle name="?????????? 3" xfId="85" xr:uid="{80A7C1B4-A5FC-421B-8416-23CCEC8485F0}"/>
    <cellStyle name="?????????? 4" xfId="86" xr:uid="{BC321696-1CBF-4226-97CB-75E5D9E58F92}"/>
    <cellStyle name="?????????? 5" xfId="87" xr:uid="{2A1BCEFB-2F92-46D6-A28F-BC9A605F2A6F}"/>
    <cellStyle name="?????????? 6" xfId="88" xr:uid="{31EE9C1A-BF4D-4C1E-982C-05726059E3AA}"/>
    <cellStyle name="?????????? 7" xfId="89" xr:uid="{3E86C80B-7DC7-42C3-AFE2-9C9855DAF8B1}"/>
    <cellStyle name="?????????? 8" xfId="90" xr:uid="{EF4EDBD5-4F64-432E-8F82-57A8A04F8087}"/>
    <cellStyle name="?????????? 9" xfId="91" xr:uid="{67455AB0-2635-4E1D-9647-0C9B4853987B}"/>
    <cellStyle name="???????????" xfId="92" xr:uid="{5C675212-A771-420D-B2D3-78E0EB013E25}"/>
    <cellStyle name="??????????? 2" xfId="93" xr:uid="{EFBD5FA9-4919-485A-9252-32A2672E6010}"/>
    <cellStyle name="????????????? ???????????" xfId="94" xr:uid="{5E69C2C0-3532-4760-91F1-A77A0622F750}"/>
    <cellStyle name="????????????? ??????????? 2" xfId="95" xr:uid="{A7959C6F-3110-469B-A84A-B74BCB464C89}"/>
    <cellStyle name="??????????_1. Финансовая отчетность" xfId="96" xr:uid="{7B08E99C-EDEB-4122-B453-A44FEC477498}"/>
    <cellStyle name="????????_1. Финансовая отчетность" xfId="97" xr:uid="{5815B0F0-71A4-40C3-8683-FBCD688CA615}"/>
    <cellStyle name="???????_??.??????" xfId="98" xr:uid="{E8C28C4A-840E-4F4C-95D4-A1C28BDFB3BA}"/>
    <cellStyle name="??????_? ??????" xfId="99" xr:uid="{8C155AF5-33DA-4176-A0F2-5EDB9A8BE9DB}"/>
    <cellStyle name="????_PRODUCT DETAIL Q1" xfId="100" xr:uid="{B44570FB-9A37-4E78-BF59-DA7FC868C225}"/>
    <cellStyle name="??_(????)??????" xfId="101" xr:uid="{086D87A9-F1B2-43FE-BB60-3583A7A3DF66}"/>
    <cellStyle name="]_x000d__x000a_Zoomed=1_x000d__x000a_Row=0_x000d__x000a_Column=0_x000d__x000a_Height=0_x000d__x000a_Width=0_x000d__x000a_FontName=FoxFont_x000d__x000a_FontStyle=0_x000d__x000a_FontSize=9_x000d__x000a_PrtFontName=FoxPrin" xfId="102" xr:uid="{D8B645D6-D1D5-4419-9FB6-A7425BFE5EEA}"/>
    <cellStyle name="]_x000d__x000a_Zoomed=1_x000d__x000a_Row=0_x000d__x000a_Column=0_x000d__x000a_Height=0_x000d__x000a_Width=0_x000d__x000a_FontName=FoxFont_x000d__x000a_FontStyle=0_x000d__x000a_FontSize=9_x000d__x000a_PrtFontName=FoxPrin 2" xfId="103" xr:uid="{58572B09-789D-492B-A38E-90623FBE822D}"/>
    <cellStyle name="]_x000d__x000a_Zoomed=1_x000d__x000a_Row=0_x000d__x000a_Column=0_x000d__x000a_Height=0_x000d__x000a_Width=0_x000d__x000a_FontName=FoxFont_x000d__x000a_FontStyle=0_x000d__x000a_FontSize=9_x000d__x000a_PrtFontName=FoxPrin 2 2" xfId="104" xr:uid="{59CA11DA-CB94-4CB4-955D-D3404F8EE3A6}"/>
    <cellStyle name="]_x000d__x000a_Zoomed=1_x000d__x000a_Row=0_x000d__x000a_Column=0_x000d__x000a_Height=0_x000d__x000a_Width=0_x000d__x000a_FontName=FoxFont_x000d__x000a_FontStyle=0_x000d__x000a_FontSize=9_x000d__x000a_PrtFontName=FoxPrin 2 2 2" xfId="105" xr:uid="{3C8F9057-2126-4CBA-8303-624C158053A1}"/>
    <cellStyle name="]_x000d__x000a_Zoomed=1_x000d__x000a_Row=0_x000d__x000a_Column=0_x000d__x000a_Height=0_x000d__x000a_Width=0_x000d__x000a_FontName=FoxFont_x000d__x000a_FontStyle=0_x000d__x000a_FontSize=9_x000d__x000a_PrtFontName=FoxPrin 2 2 3" xfId="106" xr:uid="{43073F72-B2BA-417E-B544-32760D9F2D0E}"/>
    <cellStyle name="]_x000d__x000a_Zoomed=1_x000d__x000a_Row=0_x000d__x000a_Column=0_x000d__x000a_Height=0_x000d__x000a_Width=0_x000d__x000a_FontName=FoxFont_x000d__x000a_FontStyle=0_x000d__x000a_FontSize=9_x000d__x000a_PrtFontName=FoxPrin 2 2 4" xfId="107" xr:uid="{32F1C709-5204-4257-9EF5-C69823AEF3BB}"/>
    <cellStyle name="]_x000d__x000a_Zoomed=1_x000d__x000a_Row=0_x000d__x000a_Column=0_x000d__x000a_Height=0_x000d__x000a_Width=0_x000d__x000a_FontName=FoxFont_x000d__x000a_FontStyle=0_x000d__x000a_FontSize=9_x000d__x000a_PrtFontName=FoxPrin 2 3" xfId="108" xr:uid="{3A77D141-C9F8-4D69-8EA8-3017BC1677CD}"/>
    <cellStyle name="]_x000d__x000a_Zoomed=1_x000d__x000a_Row=0_x000d__x000a_Column=0_x000d__x000a_Height=0_x000d__x000a_Width=0_x000d__x000a_FontName=FoxFont_x000d__x000a_FontStyle=0_x000d__x000a_FontSize=9_x000d__x000a_PrtFontName=FoxPrin 2 4" xfId="109" xr:uid="{AF287C62-AF6C-4B52-B230-C4405430AFC9}"/>
    <cellStyle name="]_x000d__x000a_Zoomed=1_x000d__x000a_Row=0_x000d__x000a_Column=0_x000d__x000a_Height=0_x000d__x000a_Width=0_x000d__x000a_FontName=FoxFont_x000d__x000a_FontStyle=0_x000d__x000a_FontSize=9_x000d__x000a_PrtFontName=FoxPrin 2 5" xfId="110" xr:uid="{07E91FA3-FC92-4071-8919-E8A619C520B7}"/>
    <cellStyle name="]_x000d__x000a_Zoomed=1_x000d__x000a_Row=0_x000d__x000a_Column=0_x000d__x000a_Height=0_x000d__x000a_Width=0_x000d__x000a_FontName=FoxFont_x000d__x000a_FontStyle=0_x000d__x000a_FontSize=9_x000d__x000a_PrtFontName=FoxPrin 3" xfId="111" xr:uid="{55E7C39E-D22A-4912-A76E-C0243D53F2B4}"/>
    <cellStyle name="]_x000d__x000a_Zoomed=1_x000d__x000a_Row=0_x000d__x000a_Column=0_x000d__x000a_Height=0_x000d__x000a_Width=0_x000d__x000a_FontName=FoxFont_x000d__x000a_FontStyle=0_x000d__x000a_FontSize=9_x000d__x000a_PrtFontName=FoxPrin 3 2" xfId="112" xr:uid="{6694E337-0661-4BE6-87F4-AC04236E76A8}"/>
    <cellStyle name="]_x000d__x000a_Zoomed=1_x000d__x000a_Row=0_x000d__x000a_Column=0_x000d__x000a_Height=0_x000d__x000a_Width=0_x000d__x000a_FontName=FoxFont_x000d__x000a_FontStyle=0_x000d__x000a_FontSize=9_x000d__x000a_PrtFontName=FoxPrin 3 3" xfId="113" xr:uid="{C140B526-31BA-418D-B89F-919508C330D2}"/>
    <cellStyle name="]_x000d__x000a_Zoomed=1_x000d__x000a_Row=0_x000d__x000a_Column=0_x000d__x000a_Height=0_x000d__x000a_Width=0_x000d__x000a_FontName=FoxFont_x000d__x000a_FontStyle=0_x000d__x000a_FontSize=9_x000d__x000a_PrtFontName=FoxPrin 3 4" xfId="114" xr:uid="{71C2EEF5-9568-48A2-9EEF-08E596A5E178}"/>
    <cellStyle name="]_x000d__x000a_Zoomed=1_x000d__x000a_Row=0_x000d__x000a_Column=0_x000d__x000a_Height=0_x000d__x000a_Width=0_x000d__x000a_FontName=FoxFont_x000d__x000a_FontStyle=0_x000d__x000a_FontSize=9_x000d__x000a_PrtFontName=FoxPrin 4" xfId="115" xr:uid="{EC7EE843-7917-478D-9783-2DAB48E759DA}"/>
    <cellStyle name="]_x000d__x000a_Zoomed=1_x000d__x000a_Row=0_x000d__x000a_Column=0_x000d__x000a_Height=0_x000d__x000a_Width=0_x000d__x000a_FontName=FoxFont_x000d__x000a_FontStyle=0_x000d__x000a_FontSize=9_x000d__x000a_PrtFontName=FoxPrin 5" xfId="116" xr:uid="{65B4C47A-FAA3-43FE-9940-BA49D2084B5F}"/>
    <cellStyle name="]_x000d__x000a_Zoomed=1_x000d__x000a_Row=0_x000d__x000a_Column=0_x000d__x000a_Height=0_x000d__x000a_Width=0_x000d__x000a_FontName=FoxFont_x000d__x000a_FontStyle=0_x000d__x000a_FontSize=9_x000d__x000a_PrtFontName=FoxPrin 6" xfId="117" xr:uid="{E6E46E5C-0565-48B9-8F15-0E57818080E7}"/>
    <cellStyle name="_$Rollup77" xfId="118" xr:uid="{14414C59-96C6-4D53-BFCE-2648D52D2559}"/>
    <cellStyle name="__ [0]___" xfId="119" xr:uid="{E58EFC9E-82D7-4E70-8810-EE75844D0A5F}"/>
    <cellStyle name="__ [0]___ 2" xfId="120" xr:uid="{9744A252-EF74-4DB0-9CCF-1732E9661510}"/>
    <cellStyle name="__ [0]____" xfId="121" xr:uid="{32541A71-660C-45B6-9A42-A6456A2C41C1}"/>
    <cellStyle name="__ [0]____ 2" xfId="122" xr:uid="{94F6A357-003B-4A81-8F65-DB18C79761AB}"/>
    <cellStyle name="__ [0]______" xfId="123" xr:uid="{477FAB38-EDBE-4BD0-A879-99F938C6F6A7}"/>
    <cellStyle name="__ [0]______ 2" xfId="124" xr:uid="{EDBDBF7C-2980-4255-A28A-BE0C0C06D05A}"/>
    <cellStyle name="__ [0]__________" xfId="125" xr:uid="{EB9B75A7-E8FD-469E-905E-44A819669DA8}"/>
    <cellStyle name="__ [0]__________ 2" xfId="126" xr:uid="{E137D2A6-42F1-497E-89E4-7E9A37912BC2}"/>
    <cellStyle name="__ [0]___________EWC 43.5MW8oMtresc 3_25_021" xfId="127" xr:uid="{C56E1D0A-CA61-4E5D-97F2-FAC6D899BEE0}"/>
    <cellStyle name="__ [0]___________EWC 43.5MW8oMtresc 3_25_021 2" xfId="128" xr:uid="{AC173F81-1F08-4BE9-8173-2C99074A7EB6}"/>
    <cellStyle name="__ [0]___________EWC 43.5MW8oMtresc 3_25_02v2" xfId="129" xr:uid="{E433E06C-4707-486E-8229-0669F7754E5D}"/>
    <cellStyle name="__ [0]___________EWC 43.5MW8oMtresc 3_25_02v2 2" xfId="130" xr:uid="{F81AED8B-79C2-42B6-8375-E0143942BACC}"/>
    <cellStyle name="__ [0]___________EWC 43.5MW8oMtresc 3_25_02v2w_esc" xfId="131" xr:uid="{2528D229-1865-497B-80BC-B282DA133E60}"/>
    <cellStyle name="__ [0]___________EWC 43.5MW8oMtresc 3_25_02v2w_esc 2" xfId="132" xr:uid="{78E9720D-03CE-4EAF-AE90-C9B52A0D3235}"/>
    <cellStyle name="__ [0]___________Wind farm - operation CF" xfId="133" xr:uid="{FA9D37D3-5A8D-42A7-BB58-0FEC9DD5973F}"/>
    <cellStyle name="__ [0]___________Wind farm - operation CF 2" xfId="134" xr:uid="{0D5A3B53-6720-49CA-8DB9-FCBDFF3C164E}"/>
    <cellStyle name="__ [0]_______EWC 43.5MW8oMtresc 3_25_021" xfId="135" xr:uid="{9FB9ED3A-2E29-4AC2-B350-161838D84161}"/>
    <cellStyle name="__ [0]_______EWC 43.5MW8oMtresc 3_25_021 2" xfId="136" xr:uid="{378452D1-8D24-4640-93E9-421CA3C22A33}"/>
    <cellStyle name="__ [0]_______EWC 43.5MW8oMtresc 3_25_02v2" xfId="137" xr:uid="{BB05BB6D-9E07-414E-9F26-ADBE2431E077}"/>
    <cellStyle name="__ [0]_______EWC 43.5MW8oMtresc 3_25_02v2 2" xfId="138" xr:uid="{9C91F394-3895-466C-A4B3-6AE3E59F77CA}"/>
    <cellStyle name="__ [0]_______EWC 43.5MW8oMtresc 3_25_02v2w_esc" xfId="139" xr:uid="{78314C3F-71AF-4DE8-B034-D968E15C6972}"/>
    <cellStyle name="__ [0]_______EWC 43.5MW8oMtresc 3_25_02v2w_esc 2" xfId="140" xr:uid="{92E31B13-A1AA-499B-94A9-9E3A581F22BF}"/>
    <cellStyle name="__ [0]_______Wind farm - operation CF" xfId="141" xr:uid="{183F34B2-5203-4CEF-B167-19AECE71DDBB}"/>
    <cellStyle name="__ [0]_______Wind farm - operation CF 2" xfId="142" xr:uid="{6465BB61-CC1E-4D2D-8954-5C2AE2DCAA5D}"/>
    <cellStyle name="__ [0]_____EWC 43.5MW8oMtresc 3_25_021" xfId="143" xr:uid="{9E31F0CA-035D-47F0-BE27-B425536068B7}"/>
    <cellStyle name="__ [0]_____EWC 43.5MW8oMtresc 3_25_021 2" xfId="144" xr:uid="{941757CA-BE07-4753-8B5C-51A93149BCB4}"/>
    <cellStyle name="__ [0]_____EWC 43.5MW8oMtresc 3_25_02v2" xfId="145" xr:uid="{4F7614C6-F66C-4B36-AE06-0B61C9BC6D32}"/>
    <cellStyle name="__ [0]_____EWC 43.5MW8oMtresc 3_25_02v2 2" xfId="146" xr:uid="{9A9F918A-322B-474E-95AC-B622E15C74D9}"/>
    <cellStyle name="__ [0]_____EWC 43.5MW8oMtresc 3_25_02v2w_esc" xfId="147" xr:uid="{E8B7E7F1-04DF-46E7-9D15-EB2057772F24}"/>
    <cellStyle name="__ [0]_____EWC 43.5MW8oMtresc 3_25_02v2w_esc 2" xfId="148" xr:uid="{298257D4-7294-41DC-B145-BC024CA5C9A1}"/>
    <cellStyle name="__ [0]_____Wind farm - operation CF" xfId="149" xr:uid="{2FE3BDF8-117E-485C-817A-A0994A11AF99}"/>
    <cellStyle name="__ [0]_____Wind farm - operation CF 2" xfId="150" xr:uid="{AD638108-EE48-40D6-9189-DF750EFBFD9F}"/>
    <cellStyle name="__ [0]____EWC 43.5MW8oMtresc 3_25_021" xfId="151" xr:uid="{EC2F907D-E72B-47B2-83ED-F24454880BB8}"/>
    <cellStyle name="__ [0]____EWC 43.5MW8oMtresc 3_25_021 2" xfId="152" xr:uid="{3C69027A-9DE8-404E-952B-E682643923EF}"/>
    <cellStyle name="__ [0]____EWC 43.5MW8oMtresc 3_25_02v2" xfId="153" xr:uid="{F63E3278-43FF-4C58-85F3-C7A927B186E9}"/>
    <cellStyle name="__ [0]____EWC 43.5MW8oMtresc 3_25_02v2 2" xfId="154" xr:uid="{46FAF70C-C87D-42F5-9CD3-137B55A8691A}"/>
    <cellStyle name="__ [0]____EWC 43.5MW8oMtresc 3_25_02v2w_esc" xfId="155" xr:uid="{0CB56ACF-A2FF-438F-B6E6-3087D8BD9626}"/>
    <cellStyle name="__ [0]____EWC 43.5MW8oMtresc 3_25_02v2w_esc 2" xfId="156" xr:uid="{530A3339-1F19-4B78-BDCA-EFCE2EFC5892}"/>
    <cellStyle name="__ [0]____Wind farm - operation CF" xfId="157" xr:uid="{0CF295CA-CC20-4798-9539-285DA83658F7}"/>
    <cellStyle name="__ [0]____Wind farm - operation CF 2" xfId="158" xr:uid="{B14178A8-1042-4A76-80EA-65DC6666CA03}"/>
    <cellStyle name="__ [0]_94___" xfId="159" xr:uid="{1524B700-21D9-42E3-876E-89F7C6C40D4D}"/>
    <cellStyle name="__ [0]_94____EWC 43.5MW8oMtresc 3_25_021" xfId="160" xr:uid="{3852AAFC-9A76-4E9B-B723-5623C009A313}"/>
    <cellStyle name="__ [0]_94____EWC 43.5MW8oMtresc 3_25_02v2" xfId="161" xr:uid="{3A9CE227-0DAF-4C35-9E6F-A83A61D707CA}"/>
    <cellStyle name="__ [0]_94____EWC 43.5MW8oMtresc 3_25_02v2w_esc" xfId="162" xr:uid="{2BEE3904-FEC9-4EEB-B042-44C0D212B535}"/>
    <cellStyle name="__ [0]_94____Wind farm - operation CF" xfId="163" xr:uid="{DEB3223F-651F-4EB3-A372-4DB518ADA394}"/>
    <cellStyle name="__ [0]_dimon" xfId="164" xr:uid="{86EC0556-92D9-4E06-B4E8-12F53EE2E515}"/>
    <cellStyle name="__ [0]_dimon 2" xfId="165" xr:uid="{7321705C-07BF-4C12-922D-117FCE99AAE4}"/>
    <cellStyle name="__ [0]_form" xfId="166" xr:uid="{DF772642-6990-4287-A356-256E8BA19E1D}"/>
    <cellStyle name="__ [0]_form 2" xfId="167" xr:uid="{D2369AC5-39CE-4360-8960-248AD21BD0E4}"/>
    <cellStyle name="__ [0]_form_EWC 43.5MW8oMtresc 3_25_021" xfId="168" xr:uid="{C3C11380-FE8B-4480-B466-3CF15ADBC5D1}"/>
    <cellStyle name="__ [0]_form_EWC 43.5MW8oMtresc 3_25_021 2" xfId="169" xr:uid="{B93B0E8D-E50C-4684-AF22-71BA3C5EC90C}"/>
    <cellStyle name="__ [0]_form_EWC 43.5MW8oMtresc 3_25_02v2" xfId="170" xr:uid="{2B9B3831-791B-4425-9217-FE3C8E9CE4BF}"/>
    <cellStyle name="__ [0]_form_EWC 43.5MW8oMtresc 3_25_02v2 2" xfId="171" xr:uid="{E81B4817-F68C-4877-A5D4-1CA9E25D3E11}"/>
    <cellStyle name="__ [0]_form_EWC 43.5MW8oMtresc 3_25_02v2w_esc" xfId="172" xr:uid="{DB304DEB-BF67-4FBA-91AA-B4CB01C82C7D}"/>
    <cellStyle name="__ [0]_form_EWC 43.5MW8oMtresc 3_25_02v2w_esc 2" xfId="173" xr:uid="{DC3AF2FF-85FF-496B-B504-5E812F9A9D45}"/>
    <cellStyle name="__ [0]_form_Wind farm - operation CF" xfId="174" xr:uid="{B86A881F-5E82-4A9F-9169-6CBCDD9ED597}"/>
    <cellStyle name="__ [0]_form_Wind farm - operation CF 2" xfId="175" xr:uid="{16F251B8-B90F-4920-B5CE-AC3EB66648E0}"/>
    <cellStyle name="__ [0]_laroux" xfId="176" xr:uid="{1F7A75FD-4C88-4B41-9C87-0BC53BEB8764}"/>
    <cellStyle name="__ [0]_laroux 2" xfId="177" xr:uid="{E369A329-49B8-4479-925A-2B5CBE722897}"/>
    <cellStyle name="__ [0]_laroux_1" xfId="178" xr:uid="{635ED84A-E54F-4CC4-BF66-0BEC90926590}"/>
    <cellStyle name="__ [0]_laroux_1 2" xfId="179" xr:uid="{667561E7-02E8-439F-92F2-E128EB7D0F9D}"/>
    <cellStyle name="__ [0]_laroux_1_EWC 43.5MW8oMtresc 3_25_021" xfId="180" xr:uid="{051E0CB7-F4C6-4AB9-9E3A-EFD9ECA03B47}"/>
    <cellStyle name="__ [0]_laroux_1_EWC 43.5MW8oMtresc 3_25_021 2" xfId="181" xr:uid="{1D601DEB-4E7D-4FA6-AB5B-CAA04A4DFFF1}"/>
    <cellStyle name="__ [0]_laroux_1_EWC 43.5MW8oMtresc 3_25_02v2" xfId="182" xr:uid="{9DD1D56F-83F8-4BE2-93FD-4007A4617AB3}"/>
    <cellStyle name="__ [0]_laroux_1_EWC 43.5MW8oMtresc 3_25_02v2w_esc" xfId="183" xr:uid="{C12B4B2A-5561-4758-935B-3E5BA8EE24B3}"/>
    <cellStyle name="__ [0]_laroux_1_EWC 43.5MW8oMtresc 3_25_02v2w_esc 2" xfId="184" xr:uid="{0EF2AC98-FB20-40BC-8840-516328195B7F}"/>
    <cellStyle name="__ [0]_laroux_1_Wind farm - operation CF" xfId="185" xr:uid="{01546278-B528-4BA7-B0F2-14A419D78F3C}"/>
    <cellStyle name="__ [0]_laroux_2" xfId="186" xr:uid="{31E84F48-412B-4665-AD6D-0C722FE97173}"/>
    <cellStyle name="__ [0]_laroux_2 2" xfId="187" xr:uid="{033F6927-E027-4EE1-A846-0E5B80631508}"/>
    <cellStyle name="__ [0]_laroux_EWC 43.5MW8oMtresc 3_25_021" xfId="188" xr:uid="{6563DBF6-1E67-43AE-8DD9-A6ADAB80D7A4}"/>
    <cellStyle name="__ [0]_laroux_EWC 43.5MW8oMtresc 3_25_021 2" xfId="189" xr:uid="{75BBF3B3-330C-416F-8B11-D2F015A41DE0}"/>
    <cellStyle name="__ [0]_laroux_EWC 43.5MW8oMtresc 3_25_021_1" xfId="190" xr:uid="{83A393FB-210B-4C19-8747-9D677C921D77}"/>
    <cellStyle name="__ [0]_laroux_EWC 43.5MW8oMtresc 3_25_021_1 2" xfId="191" xr:uid="{A7B2347A-0FE5-4B06-AF01-930902D0688E}"/>
    <cellStyle name="__ [0]_laroux_EWC 43.5MW8oMtresc 3_25_02v2" xfId="192" xr:uid="{BAA8B1F0-43B4-4E81-91B8-E8558A80A647}"/>
    <cellStyle name="__ [0]_laroux_EWC 43.5MW8oMtresc 3_25_02v2 2" xfId="193" xr:uid="{97E7B5BD-126B-497F-882C-4F10781F036A}"/>
    <cellStyle name="__ [0]_laroux_EWC 43.5MW8oMtresc 3_25_02v2w_esc" xfId="194" xr:uid="{27956BC7-5D9A-4E2B-A59E-F357AABB69E2}"/>
    <cellStyle name="__ [0]_laroux_EWC 43.5MW8oMtresc 3_25_02v2w_esc 2" xfId="195" xr:uid="{0A845EF4-4F84-486D-A6FA-89E24B69D979}"/>
    <cellStyle name="__ [0]_laroux_Wind farm - operation CF" xfId="196" xr:uid="{4D1390E3-F8C3-4A86-82E7-CC3B20F7B197}"/>
    <cellStyle name="__ [0]_laroux_Wind farm - operation CF 2" xfId="197" xr:uid="{5516B244-3561-477B-B70A-7BF337592BBB}"/>
    <cellStyle name="__ [0]_PERSONAL" xfId="198" xr:uid="{3A30CE7F-A625-4105-BDD9-95528E619CC3}"/>
    <cellStyle name="__ [0]_PERSONAL_1" xfId="199" xr:uid="{077D3DE6-C40F-4576-8FE9-52741E6CCC69}"/>
    <cellStyle name="__ [0]_PERSONAL_1_EWC 43.5MW8oMtresc 3_25_021" xfId="200" xr:uid="{3F04CE34-B871-45B2-956A-55F6112AE0B3}"/>
    <cellStyle name="__ [0]_PERSONAL_1_EWC 43.5MW8oMtresc 3_25_02v2" xfId="201" xr:uid="{64A10818-2AAF-493B-BB0B-31DCAD0A527F}"/>
    <cellStyle name="__ [0]_PERSONAL_1_EWC 43.5MW8oMtresc 3_25_02v2w_esc" xfId="202" xr:uid="{945CBC30-DBF6-4661-9505-E393B612B2FC}"/>
    <cellStyle name="__ [0]_PERSONAL_1_Wind farm - operation CF" xfId="203" xr:uid="{3DD29484-3040-4CCB-B7B3-3464825D7792}"/>
    <cellStyle name="__ [0]_PERSONAL_2" xfId="204" xr:uid="{BA4823A9-EC32-4885-9650-768D83EC1223}"/>
    <cellStyle name="__ [0]_PERSONAL_2_EWC 43.5MW8oMtresc 3_25_021" xfId="205" xr:uid="{D23AE7B1-FA14-48FB-9428-45B55DD3E5E1}"/>
    <cellStyle name="__ [0]_PERSONAL_2_EWC 43.5MW8oMtresc 3_25_02v2" xfId="206" xr:uid="{26BE324B-6488-4BAE-9B7B-669EEB6D2B5C}"/>
    <cellStyle name="__ [0]_PERSONAL_2_EWC 43.5MW8oMtresc 3_25_02v2 2" xfId="207" xr:uid="{81964A38-445A-4A6B-83E5-F43BF7A7B173}"/>
    <cellStyle name="__ [0]_PERSONAL_2_EWC 43.5MW8oMtresc 3_25_02v2w_esc" xfId="208" xr:uid="{DC78691D-127C-4121-8FFC-3502CE4F49C6}"/>
    <cellStyle name="__ [0]_PERSONAL_2_Wind farm - operation CF" xfId="209" xr:uid="{C28A9B5D-244D-45C6-B929-B2A634C9D38C}"/>
    <cellStyle name="__ [0]_PERSONAL_2_Wind farm - operation CF 2" xfId="210" xr:uid="{5DE0CF2A-78BD-4B14-9688-975C3FEFE754}"/>
    <cellStyle name="__ [0]_PERSONAL_3" xfId="211" xr:uid="{50DF154B-B2B3-4C77-955F-5B8B49667721}"/>
    <cellStyle name="__ [0]_PERSONAL_3 2" xfId="212" xr:uid="{A20FFD6B-97DD-430E-8BEB-D61C7F452E98}"/>
    <cellStyle name="__ [0]_PERSONAL_EWC 43.5MW8oMtresc 3_25_021" xfId="213" xr:uid="{03842206-87B7-4B6D-A83C-FC943AD41135}"/>
    <cellStyle name="__ [0]_PERSONAL_EWC 43.5MW8oMtresc 3_25_02v2" xfId="214" xr:uid="{E8549ED0-F260-4093-AE0B-97A1AE764CCB}"/>
    <cellStyle name="__ [0]_PERSONAL_EWC 43.5MW8oMtresc 3_25_02v2w_esc" xfId="215" xr:uid="{43B6925C-6C19-4CA2-8BF3-F8E169B438C2}"/>
    <cellStyle name="__ [0]_PERSONAL_EWC 43.5MW8oMtresc 3_25_02v2w_esc_1" xfId="216" xr:uid="{37CBEABE-F2DE-4712-B1A0-A728C1FFEE59}"/>
    <cellStyle name="__ [0]_PERSONAL_Wind farm - operation CF" xfId="217" xr:uid="{A9719C08-6929-4E49-AB40-1891875C4E95}"/>
    <cellStyle name="__ [0]_Sheet2" xfId="218" xr:uid="{3E7365AB-44EA-4E91-8709-4271D42A3142}"/>
    <cellStyle name="____.____" xfId="219" xr:uid="{FEF41633-477E-4794-93EE-2D32F49C8F6E}"/>
    <cellStyle name="_____" xfId="220" xr:uid="{94FB4F34-F9AF-4377-8723-FF370B134263}"/>
    <cellStyle name="______" xfId="221" xr:uid="{58D42351-24C8-4F74-8B8A-F7D98C67F664}"/>
    <cellStyle name="_______" xfId="222" xr:uid="{8D9EA698-B41D-4D2E-9BEE-7B025B2DEAAD}"/>
    <cellStyle name="________" xfId="223" xr:uid="{1F15A44C-6EA3-4497-9CE7-4895486148B2}"/>
    <cellStyle name="__________" xfId="224" xr:uid="{4AAAB7B1-1C91-4E78-8D80-C259FAB031AC}"/>
    <cellStyle name="____________" xfId="225" xr:uid="{B7B98999-D7EC-4009-8907-EAA74D0BBCAE}"/>
    <cellStyle name="____________ 2" xfId="226" xr:uid="{AF375D33-3B40-4432-B8C5-B27F863D7B26}"/>
    <cellStyle name="_____________EWC 43.5MW8oMtresc 3_25_021" xfId="227" xr:uid="{ADF0BA6B-A100-49FF-B46B-52076CA0E74C}"/>
    <cellStyle name="_____________EWC 43.5MW8oMtresc 3_25_021_1" xfId="228" xr:uid="{FC4DC422-8F01-4B48-B976-46941B5FD26A}"/>
    <cellStyle name="_____________EWC 43.5MW8oMtresc 3_25_021_1 2" xfId="229" xr:uid="{F4B52DF8-3930-4289-895C-5271A0085DA6}"/>
    <cellStyle name="_____________EWC 43.5MW8oMtresc 3_25_02v2" xfId="230" xr:uid="{2802B08D-E74C-40ED-9B65-45A540DA70B0}"/>
    <cellStyle name="_____________EWC 43.5MW8oMtresc 3_25_02v2 2" xfId="231" xr:uid="{65420581-9548-4EF0-9292-DA6CE6E1C136}"/>
    <cellStyle name="_____________EWC 43.5MW8oMtresc 3_25_02v2_1" xfId="232" xr:uid="{994DB9B8-B805-4A6D-B30E-C81FC068129E}"/>
    <cellStyle name="_____________EWC 43.5MW8oMtresc 3_25_02v2_1 2" xfId="233" xr:uid="{6756DFEF-6B11-477A-A0D7-8C0CE40F57B9}"/>
    <cellStyle name="_____________EWC 43.5MW8oMtresc 3_25_02v2w_esc" xfId="234" xr:uid="{7C624006-E78A-45E9-9539-8911B4CC1D3B}"/>
    <cellStyle name="_____________EWC 43.5MW8oMtresc 3_25_02v2w_esc 2" xfId="235" xr:uid="{39689DC9-3078-41A2-AA90-614E8C7D53A3}"/>
    <cellStyle name="_____________EWC 43.5MW8oMtresc 3_25_02v2w_esc_1" xfId="236" xr:uid="{5C00C481-6515-4968-A229-4FCBE84AD449}"/>
    <cellStyle name="_____________EWC 43.5MW8oMtresc 3_25_02v2w_esc_1 2" xfId="237" xr:uid="{73834A27-C742-43B9-9BC0-31E76DD261EF}"/>
    <cellStyle name="_____________Wind farm - operation CF" xfId="238" xr:uid="{3F365498-4891-4D36-A564-72704F166509}"/>
    <cellStyle name="_____________Wind farm - operation CF_1" xfId="239" xr:uid="{243FACD2-1C36-4531-AC7D-D8D1F49992AD}"/>
    <cellStyle name="_____________Wind farm - operation CF_1 2" xfId="240" xr:uid="{863954B0-CD0A-4C5D-A834-BC7C5B6F88C2}"/>
    <cellStyle name="___________EWC 43.5MW8oMtresc 3_25_021" xfId="241" xr:uid="{B087B423-923E-4B14-A347-A2CAA76239FD}"/>
    <cellStyle name="___________EWC 43.5MW8oMtresc 3_25_02v2" xfId="242" xr:uid="{66013161-9B40-45A0-A32B-174ADD5C0C4C}"/>
    <cellStyle name="___________EWC 43.5MW8oMtresc 3_25_02v2w_esc" xfId="243" xr:uid="{9A74BEC3-1AAC-485A-BA0F-9DC217D99A17}"/>
    <cellStyle name="___________Wind farm - operation CF" xfId="244" xr:uid="{478BEF39-8B21-43B5-AEA7-3CD7B35190FC}"/>
    <cellStyle name="_________1" xfId="245" xr:uid="{77E78AB6-52FD-43CD-842E-E4D304753CB5}"/>
    <cellStyle name="_________2" xfId="246" xr:uid="{BD2D12D5-B35F-45C8-9BB6-169953BC506E}"/>
    <cellStyle name="_________EWC 43.5MW8oMtresc 3_25_021" xfId="247" xr:uid="{D6B9C2DC-0DDC-4FC8-92BE-1BBEF9C7321D}"/>
    <cellStyle name="_________EWC 43.5MW8oMtresc 3_25_021 2" xfId="248" xr:uid="{A3B387D2-62B7-40BD-892E-DFCF4BDD2401}"/>
    <cellStyle name="_________EWC 43.5MW8oMtresc 3_25_021_1" xfId="249" xr:uid="{F9F0BFCC-AB0E-459A-9FAE-AD1DD22FFCF5}"/>
    <cellStyle name="_________EWC 43.5MW8oMtresc 3_25_02v2" xfId="250" xr:uid="{D6E6B2F1-4B78-4A34-B36C-F7BF5B11B0D4}"/>
    <cellStyle name="_________EWC 43.5MW8oMtresc 3_25_02v2 2" xfId="251" xr:uid="{03579FC6-B895-4D73-A5D1-870CC59B077B}"/>
    <cellStyle name="_________EWC 43.5MW8oMtresc 3_25_02v2_1" xfId="252" xr:uid="{1EBC4C29-6E9D-4A38-846B-5F2A31CFD2A5}"/>
    <cellStyle name="_________EWC 43.5MW8oMtresc 3_25_02v2_1 2" xfId="253" xr:uid="{AD15804A-7C6B-4807-B041-929C0315681D}"/>
    <cellStyle name="_________EWC 43.5MW8oMtresc 3_25_02v2w_esc" xfId="254" xr:uid="{2B063D0B-5348-4EEB-BC17-F9DB73BCE42F}"/>
    <cellStyle name="_________EWC 43.5MW8oMtresc 3_25_02v2w_esc_1" xfId="255" xr:uid="{55A96BB4-0317-49A7-8C88-71F6B74FC0A7}"/>
    <cellStyle name="_________EWC 43.5MW8oMtresc 3_25_02v2w_esc_1 2" xfId="256" xr:uid="{E444255D-200C-4E08-B9AB-EBAC8C140E0F}"/>
    <cellStyle name="_________Wind farm - operation CF" xfId="257" xr:uid="{8601B5E3-EBB1-4343-A62B-B17C5F3B740A}"/>
    <cellStyle name="_________Wind farm - operation CF 2" xfId="258" xr:uid="{8B379CA1-81BC-49A5-B349-A6029E442107}"/>
    <cellStyle name="_________Wind farm - operation CF_1" xfId="259" xr:uid="{250D9738-C43A-40AA-9305-0C1460279802}"/>
    <cellStyle name="_________Wind farm - operation CF_1 2" xfId="260" xr:uid="{A7E2963C-FB06-4D75-8A07-D7EBE7C47FB3}"/>
    <cellStyle name="________1" xfId="261" xr:uid="{A38E9F1B-9918-448C-A274-E24F8053D95B}"/>
    <cellStyle name="_______EWC 43.5MW8oMtresc 3_25_021" xfId="262" xr:uid="{D3AD43D2-32FE-40F1-9CE4-142DC0F44A2D}"/>
    <cellStyle name="_______EWC 43.5MW8oMtresc 3_25_021 2" xfId="263" xr:uid="{EAB851DF-EA17-4551-AB1C-5B02E1456958}"/>
    <cellStyle name="_______EWC 43.5MW8oMtresc 3_25_021_1" xfId="264" xr:uid="{A2250D54-691E-4C8A-96D8-400A989E60DF}"/>
    <cellStyle name="_______EWC 43.5MW8oMtresc 3_25_021_1 2" xfId="265" xr:uid="{BDCEF43C-6B95-4E19-BBB9-CAA4211390FF}"/>
    <cellStyle name="_______EWC 43.5MW8oMtresc 3_25_02v2" xfId="266" xr:uid="{01E2CFB0-E001-44A9-A339-8E2ED232E0CB}"/>
    <cellStyle name="_______EWC 43.5MW8oMtresc 3_25_02v2 2" xfId="267" xr:uid="{171D5CD8-1E1E-46CA-B4F4-55D04F635E22}"/>
    <cellStyle name="_______EWC 43.5MW8oMtresc 3_25_02v2_1" xfId="268" xr:uid="{BD29E6F7-8D72-44D7-8B5F-E1FEA7E91BD2}"/>
    <cellStyle name="_______EWC 43.5MW8oMtresc 3_25_02v2_1 2" xfId="269" xr:uid="{9CD09CB5-4BB7-4816-9DED-887984BB1C55}"/>
    <cellStyle name="_______EWC 43.5MW8oMtresc 3_25_02v2_2" xfId="270" xr:uid="{60C82A7E-F114-4D73-A83C-EE7B339E3006}"/>
    <cellStyle name="_______EWC 43.5MW8oMtresc 3_25_02v2w_esc" xfId="271" xr:uid="{F19DF554-EF94-4EB1-BD05-32834A30C639}"/>
    <cellStyle name="_______EWC 43.5MW8oMtresc 3_25_02v2w_esc_1" xfId="272" xr:uid="{9A875524-596F-4C5F-AF62-0BC3149FEA12}"/>
    <cellStyle name="_______EWC 43.5MW8oMtresc 3_25_02v2w_esc_1 2" xfId="273" xr:uid="{988DC37E-0946-426A-BBD3-6F4766B6A361}"/>
    <cellStyle name="_______EWC 43.5MW8oMtresc 3_25_02v2w_esc_2" xfId="274" xr:uid="{23FF39A4-AB45-4C34-A73D-2B135CB8FCDC}"/>
    <cellStyle name="_______EWC 43.5MW8oMtresc 3_25_02v2w_esc_2 2" xfId="275" xr:uid="{C75A57CE-BF75-465C-A3C1-0ED25B423B54}"/>
    <cellStyle name="_______Wind farm - operation CF" xfId="276" xr:uid="{58488511-84F0-4DB9-9EB7-086DC92DFEC3}"/>
    <cellStyle name="_______Wind farm - operation CF 2" xfId="277" xr:uid="{492986E7-B69E-4E1D-BC80-F28800A811F3}"/>
    <cellStyle name="_______Wind farm - operation CF_1" xfId="278" xr:uid="{8A08BC1D-04C1-480C-BFBE-F7C8D908BE22}"/>
    <cellStyle name="_______Wind farm - operation CF_1 2" xfId="279" xr:uid="{3955F472-A236-4717-B4DA-7D9E39A3CD32}"/>
    <cellStyle name="______1" xfId="280" xr:uid="{1E34F465-FDB9-4B8A-878F-0104BBDFACC1}"/>
    <cellStyle name="______EWC 43.5MW8oMtresc 3_25_021" xfId="281" xr:uid="{A1653899-8DA6-44ED-B2F8-8ED2DC6B5F11}"/>
    <cellStyle name="______EWC 43.5MW8oMtresc 3_25_021 2" xfId="282" xr:uid="{19B532D1-4E23-4397-A218-B46CCEEC3CD1}"/>
    <cellStyle name="______EWC 43.5MW8oMtresc 3_25_021_1" xfId="283" xr:uid="{C3102AD1-AC58-48FE-8ADB-D304ECB91A04}"/>
    <cellStyle name="______EWC 43.5MW8oMtresc 3_25_021_2" xfId="284" xr:uid="{39607A25-3DC5-4133-8B76-EFB1682F83EE}"/>
    <cellStyle name="______EWC 43.5MW8oMtresc 3_25_02v2" xfId="285" xr:uid="{70D57026-1D6A-4634-8BA1-1B5BBBE2AD04}"/>
    <cellStyle name="______EWC 43.5MW8oMtresc 3_25_02v2 2" xfId="286" xr:uid="{94AE72A4-5656-4A21-B1F2-64462586CFA8}"/>
    <cellStyle name="______EWC 43.5MW8oMtresc 3_25_02v2_1" xfId="287" xr:uid="{69AEB924-9CDA-4F4D-963D-8E1F13F74379}"/>
    <cellStyle name="______EWC 43.5MW8oMtresc 3_25_02v2_1 2" xfId="288" xr:uid="{7647D5A4-145B-4DE6-885B-98868F81EA73}"/>
    <cellStyle name="______EWC 43.5MW8oMtresc 3_25_02v2w_esc" xfId="289" xr:uid="{D91B63CC-ABB5-4F1F-97E0-BCE2C7AF166B}"/>
    <cellStyle name="______EWC 43.5MW8oMtresc 3_25_02v2w_esc_1" xfId="290" xr:uid="{CA722521-A82A-4DF4-BD80-8D8C2BE7A812}"/>
    <cellStyle name="______EWC 43.5MW8oMtresc 3_25_02v2w_esc_1 2" xfId="291" xr:uid="{A730B6D7-3A38-4F6E-BE15-1BBE45A23A20}"/>
    <cellStyle name="______EWC 43.5MW8oMtresc 3_25_02v2w_esc_2" xfId="292" xr:uid="{6ED3D7F1-481C-4F05-9295-5094F8E9C3E6}"/>
    <cellStyle name="______EWC 43.5MW8oMtresc 3_25_02v2w_esc_3" xfId="293" xr:uid="{66C37B5D-B34A-4192-A0FD-3BE51BFA0F48}"/>
    <cellStyle name="______EWC 43.5MW8oMtresc 3_25_02v2w_esc_3 2" xfId="294" xr:uid="{B9181DBA-1060-48BC-BBC6-1CB76438C9A3}"/>
    <cellStyle name="______Wind farm - operation CF" xfId="295" xr:uid="{8E2C6FA3-798D-48F5-8879-BC16BEE1B93E}"/>
    <cellStyle name="______Wind farm - operation CF_1" xfId="296" xr:uid="{4AEA2A0B-3A34-481C-81F3-DFA8D74EA961}"/>
    <cellStyle name="______Wind farm - operation CF_1 2" xfId="297" xr:uid="{D79A68B5-08FE-4947-B6AA-F399E0F17442}"/>
    <cellStyle name="______Wind farm - operation CF_2" xfId="298" xr:uid="{3F45A18A-8186-4850-9A98-B153EA645528}"/>
    <cellStyle name="______Wind farm - operation CF_2 2" xfId="299" xr:uid="{C7FEBA25-8234-4ECD-963D-0EFC5A6CF033}"/>
    <cellStyle name="___94___" xfId="300" xr:uid="{D031FB26-3F4C-4A43-A89E-BB0768E475CE}"/>
    <cellStyle name="___94____EWC 43.5MW8oMtresc 3_25_021" xfId="301" xr:uid="{C6AAD3F1-C279-4D93-83FE-8F58C2592FEA}"/>
    <cellStyle name="___94____EWC 43.5MW8oMtresc 3_25_021 2" xfId="302" xr:uid="{DA18515C-6D1F-4D6D-B246-9C618A747CEF}"/>
    <cellStyle name="___94____EWC 43.5MW8oMtresc 3_25_021_1" xfId="303" xr:uid="{F7A5504C-13CA-4E7E-99BE-1A17BBEAC3DC}"/>
    <cellStyle name="___94____EWC 43.5MW8oMtresc 3_25_02v2" xfId="304" xr:uid="{82147E18-8463-4187-90EB-6E3124AAE8D9}"/>
    <cellStyle name="___94____EWC 43.5MW8oMtresc 3_25_02v2 2" xfId="305" xr:uid="{BDACF271-3D78-4489-8F08-9A4CA1979444}"/>
    <cellStyle name="___94____EWC 43.5MW8oMtresc 3_25_02v2w_esc" xfId="306" xr:uid="{656E3F6E-79E2-4A79-B72E-3D35B4710D81}"/>
    <cellStyle name="___94____EWC 43.5MW8oMtresc 3_25_02v2w_esc 2" xfId="307" xr:uid="{3F2B656B-AFD7-4FFB-8523-A5B9D5FC606B}"/>
    <cellStyle name="___94____Wind farm - operation CF" xfId="308" xr:uid="{84619954-82E1-4812-A215-F0F4BF32F562}"/>
    <cellStyle name="___94____Wind farm - operation CF 2" xfId="309" xr:uid="{CF9656B0-CA2D-427D-8383-B614359759B8}"/>
    <cellStyle name="___97___" xfId="310" xr:uid="{F22A98EB-345A-4EA4-AEA8-64B33645573E}"/>
    <cellStyle name="___970120" xfId="311" xr:uid="{43D21DE3-C773-4E04-8707-1C6D3DCFD694}"/>
    <cellStyle name="___BEBU_GI" xfId="312" xr:uid="{AA8E0AE2-0B2D-48EE-B7A1-D9377ABE01A1}"/>
    <cellStyle name="___dimon" xfId="313" xr:uid="{17E5CE7F-F319-48A7-8452-73C5E09EDA87}"/>
    <cellStyle name="___dimon_EWC 43.5MW8oMtresc 3_25_021" xfId="314" xr:uid="{E3E155CE-82E1-4331-A6F1-7AFC0D30EEA7}"/>
    <cellStyle name="___dimon_EWC 43.5MW8oMtresc 3_25_02v2" xfId="315" xr:uid="{79C3099D-F347-4DAA-B10F-FB195CD04F07}"/>
    <cellStyle name="___dimon_EWC 43.5MW8oMtresc 3_25_02v2w_esc" xfId="316" xr:uid="{0FA99BEE-AF3E-4781-8775-2D70A850297C}"/>
    <cellStyle name="___dimon_EWC 43.5MW8oMtresc 3_25_02v2w_esc 2" xfId="317" xr:uid="{6ECC5893-8672-429B-B244-C63FD87C0FDC}"/>
    <cellStyle name="___dimon_Wind farm - operation CF" xfId="318" xr:uid="{FC0DD46E-AC00-4E1D-8AEB-278D0BDE0271}"/>
    <cellStyle name="___dimon_Wind farm - operation CF 2" xfId="319" xr:uid="{AAF6AFA8-967B-4EFB-989B-B7572AC40F41}"/>
    <cellStyle name="___form" xfId="320" xr:uid="{86F54073-BFD6-4897-B74E-C91790F47075}"/>
    <cellStyle name="___form 2" xfId="321" xr:uid="{E3015518-D554-417B-A9AA-1C7CDE558385}"/>
    <cellStyle name="___form_EWC 43.5MW8oMtresc 3_25_021" xfId="322" xr:uid="{C034F605-D9FC-46E5-9260-19EA8A114F35}"/>
    <cellStyle name="___form_EWC 43.5MW8oMtresc 3_25_021_1" xfId="323" xr:uid="{8A6AE531-268E-439A-AB05-FE5069C64573}"/>
    <cellStyle name="___form_EWC 43.5MW8oMtresc 3_25_021_1 2" xfId="324" xr:uid="{320187DB-D2BC-49B7-96E6-FF24558E3EA7}"/>
    <cellStyle name="___form_EWC 43.5MW8oMtresc 3_25_02v2" xfId="325" xr:uid="{926E450F-C1E1-446F-A7D1-4593F4E30A6D}"/>
    <cellStyle name="___form_EWC 43.5MW8oMtresc 3_25_02v2 2" xfId="326" xr:uid="{AC46061C-0489-470D-929C-FDF31BF043B8}"/>
    <cellStyle name="___form_EWC 43.5MW8oMtresc 3_25_02v2_1" xfId="327" xr:uid="{9F38A760-5C57-4A54-AE10-7640DECF4B94}"/>
    <cellStyle name="___form_EWC 43.5MW8oMtresc 3_25_02v2_1 2" xfId="328" xr:uid="{360E1A8A-60D9-4522-95A1-6627C9F92D54}"/>
    <cellStyle name="___form_EWC 43.5MW8oMtresc 3_25_02v2w_esc" xfId="329" xr:uid="{EA23C2D6-A08F-4F43-8603-6A1EF69C2379}"/>
    <cellStyle name="___form_EWC 43.5MW8oMtresc 3_25_02v2w_esc 2" xfId="330" xr:uid="{FA33D23A-AAFB-4721-9CA2-2641705006E3}"/>
    <cellStyle name="___form_Wind farm - operation CF" xfId="331" xr:uid="{2D96A85B-8B77-475E-897A-B216C0DA9DB2}"/>
    <cellStyle name="___form_Wind farm - operation CF 2" xfId="332" xr:uid="{26971E6D-C85F-458B-B7DF-33D787D7E8D6}"/>
    <cellStyle name="___form_Wind farm - operation CF_1" xfId="333" xr:uid="{717E7E8C-4CAD-43DA-A43C-37AB8B0D1D45}"/>
    <cellStyle name="___ga_PB" xfId="334" xr:uid="{D7F77702-C2DE-493C-821F-3E2734EA70C0}"/>
    <cellStyle name="___laroux" xfId="335" xr:uid="{EAA86801-424B-41C3-9A46-77117CF88D97}"/>
    <cellStyle name="___laroux 2" xfId="336" xr:uid="{D7FC770A-EC02-45EE-BA97-62996F1C298B}"/>
    <cellStyle name="___laroux_1" xfId="337" xr:uid="{12770E8D-1D05-4ADA-9DE6-F46F1FB56DE4}"/>
    <cellStyle name="___laroux_1_EWC 43.5MW8oMtresc 3_25_021" xfId="338" xr:uid="{0720DD6E-B494-40FD-A909-91C1EC29383D}"/>
    <cellStyle name="___laroux_1_EWC 43.5MW8oMtresc 3_25_021_1" xfId="339" xr:uid="{907C4596-BCCA-427A-8105-AA1458C45D23}"/>
    <cellStyle name="___laroux_1_EWC 43.5MW8oMtresc 3_25_021_1 2" xfId="340" xr:uid="{E61F7CB5-A334-4262-B92E-49531A1B92E5}"/>
    <cellStyle name="___laroux_1_EWC 43.5MW8oMtresc 3_25_021_2" xfId="341" xr:uid="{BB4992A2-6FA1-4003-9E7A-F08A67DA45CA}"/>
    <cellStyle name="___laroux_1_EWC 43.5MW8oMtresc 3_25_02v2" xfId="342" xr:uid="{AF69B3B9-34EB-456F-87D6-00D637244DB6}"/>
    <cellStyle name="___laroux_1_EWC 43.5MW8oMtresc 3_25_02v2_1" xfId="343" xr:uid="{4E9ED780-327F-4746-93AD-1147BAD7F323}"/>
    <cellStyle name="___laroux_1_EWC 43.5MW8oMtresc 3_25_02v2_1 2" xfId="344" xr:uid="{3405AE83-FEDE-44FC-A8C9-4E79157281D7}"/>
    <cellStyle name="___laroux_1_EWC 43.5MW8oMtresc 3_25_02v2w_esc" xfId="345" xr:uid="{03F6134C-EC31-45D4-8570-91472241A0A7}"/>
    <cellStyle name="___laroux_1_EWC 43.5MW8oMtresc 3_25_02v2w_esc_1" xfId="346" xr:uid="{C88474AD-46A8-438A-B42A-FDAF7DC06962}"/>
    <cellStyle name="___laroux_1_EWC 43.5MW8oMtresc 3_25_02v2w_esc_2" xfId="347" xr:uid="{F5EBCFD0-A63B-4B53-9C4B-5447EF9E1221}"/>
    <cellStyle name="___laroux_1_EWC 43.5MW8oMtresc 3_25_02v2w_esc_2 2" xfId="348" xr:uid="{EC5EE7D9-2FFA-4115-8758-61D306FF6F93}"/>
    <cellStyle name="___laroux_1_Wind farm - operation CF" xfId="349" xr:uid="{A85A6418-ED04-42BB-96BE-2E5CC81B2794}"/>
    <cellStyle name="___laroux_1_Wind farm - operation CF_1" xfId="350" xr:uid="{9A92C07C-433D-4445-9EE9-A2B23DF4301A}"/>
    <cellStyle name="___laroux_1_Wind farm - operation CF_1 2" xfId="351" xr:uid="{645EE2B3-03DC-43F2-ADE4-F7D8B8791981}"/>
    <cellStyle name="___laroux_2" xfId="352" xr:uid="{0CE51F02-59F8-4F13-B71C-9811B16278DA}"/>
    <cellStyle name="___laroux_2_EWC 43.5MW8oMtresc 3_25_021" xfId="353" xr:uid="{B1AFE86A-C7CE-4124-B01A-469421E4A0C1}"/>
    <cellStyle name="___laroux_2_EWC 43.5MW8oMtresc 3_25_021 2" xfId="354" xr:uid="{EBCC1D1C-C251-4B42-823B-7597E3AF1E3D}"/>
    <cellStyle name="___laroux_2_EWC 43.5MW8oMtresc 3_25_021_1" xfId="355" xr:uid="{B564A89A-9367-46E1-A1D0-4F2D92BA847D}"/>
    <cellStyle name="___laroux_2_EWC 43.5MW8oMtresc 3_25_02v2" xfId="356" xr:uid="{C30ABBEB-5BA4-4C12-8BD2-9DE5F9F3671D}"/>
    <cellStyle name="___laroux_2_EWC 43.5MW8oMtresc 3_25_02v2w_esc" xfId="357" xr:uid="{8EADBF68-6DAB-4976-A5CB-917BB20AAF10}"/>
    <cellStyle name="___laroux_2_EWC 43.5MW8oMtresc 3_25_02v2w_esc_1" xfId="358" xr:uid="{54D88AC0-15A9-4193-B305-9283CB596257}"/>
    <cellStyle name="___laroux_2_EWC 43.5MW8oMtresc 3_25_02v2w_esc_1 2" xfId="359" xr:uid="{AE499214-A1D8-4BB2-A5AF-9EB825A738DD}"/>
    <cellStyle name="___laroux_2_Wind farm - operation CF" xfId="360" xr:uid="{09E76F5B-EC53-49C4-AEAB-DB70791CEC33}"/>
    <cellStyle name="___laroux_2_Wind farm - operation CF 2" xfId="361" xr:uid="{0F468AC1-23DA-4F43-A8D0-B2DAC8AA03CA}"/>
    <cellStyle name="___laroux_3" xfId="362" xr:uid="{275A1193-65FD-43D4-92FF-6B118B291557}"/>
    <cellStyle name="___laroux_4" xfId="363" xr:uid="{7F1D38DC-9273-487B-8E59-F0827B4C1190}"/>
    <cellStyle name="___laroux_5" xfId="364" xr:uid="{086A324E-04EB-4468-ADAA-1118DED58A07}"/>
    <cellStyle name="___laroux_6" xfId="365" xr:uid="{6BBF9BBC-C766-4FC7-B6FE-88255C175A07}"/>
    <cellStyle name="___laroux_7" xfId="366" xr:uid="{06D68193-A31D-4324-988B-9B65D83F86F8}"/>
    <cellStyle name="___laroux_8" xfId="367" xr:uid="{6FE92FA7-E058-45DD-9F19-4529EBD3C1AA}"/>
    <cellStyle name="___laroux_EWC 43.5MW8oMtresc 3_25_021" xfId="368" xr:uid="{D7063EFF-44BC-4D8B-91F0-7BF1EF56D055}"/>
    <cellStyle name="___laroux_EWC 43.5MW8oMtresc 3_25_021_1" xfId="369" xr:uid="{3DC4BF53-9447-47F7-9815-3CD28C64A6B9}"/>
    <cellStyle name="___laroux_EWC 43.5MW8oMtresc 3_25_021_1 2" xfId="370" xr:uid="{0D5E598B-7071-406E-BB47-536268A35EF8}"/>
    <cellStyle name="___laroux_EWC 43.5MW8oMtresc 3_25_02v2" xfId="371" xr:uid="{40AE8112-66A0-46D3-BD52-3537336CE077}"/>
    <cellStyle name="___laroux_EWC 43.5MW8oMtresc 3_25_02v2 2" xfId="372" xr:uid="{BB5CEF94-1B10-4877-8085-E2F19F57E446}"/>
    <cellStyle name="___laroux_EWC 43.5MW8oMtresc 3_25_02v2_1" xfId="373" xr:uid="{6EDA2662-C6E3-4F90-8F02-1C58FD6D4209}"/>
    <cellStyle name="___laroux_EWC 43.5MW8oMtresc 3_25_02v2_2" xfId="374" xr:uid="{BF27CA59-5C6E-4C25-9E37-5D867760CA3C}"/>
    <cellStyle name="___laroux_EWC 43.5MW8oMtresc 3_25_02v2_2 2" xfId="375" xr:uid="{BA6A18E8-3160-44ED-90B3-E9711010FDF6}"/>
    <cellStyle name="___laroux_EWC 43.5MW8oMtresc 3_25_02v2w_esc" xfId="376" xr:uid="{790D4BA7-A74E-4EB5-844A-5492A9FFB126}"/>
    <cellStyle name="___laroux_EWC 43.5MW8oMtresc 3_25_02v2w_esc 2" xfId="377" xr:uid="{960BBC91-D76E-4108-BC48-1E99955F09B1}"/>
    <cellStyle name="___laroux_EWC 43.5MW8oMtresc 3_25_02v2w_esc_1" xfId="378" xr:uid="{E60EC377-5467-454F-BF35-D8F2D2C205B0}"/>
    <cellStyle name="___laroux_Wind farm - operation CF" xfId="379" xr:uid="{1789571E-B400-4CA8-B3A6-6E666841D2DB}"/>
    <cellStyle name="___laroux_Wind farm - operation CF 2" xfId="380" xr:uid="{AC8DD04B-142D-4F71-8C4E-04380535480C}"/>
    <cellStyle name="___laroux_Wind farm - operation CF_1" xfId="381" xr:uid="{D03E4B41-FAA4-462F-9A86-CC84C1ADA84D}"/>
    <cellStyle name="___PERSONAL" xfId="382" xr:uid="{37C7F355-638E-4CD0-8622-DE5067A19BB0}"/>
    <cellStyle name="___PERSONAL_1" xfId="383" xr:uid="{CAB54CF6-EE1B-4A8F-8222-8D0D743EA0AB}"/>
    <cellStyle name="___PERSONAL_1_EWC 43.5MW8oMtresc 3_25_021" xfId="384" xr:uid="{74B6EE92-4A3A-44A2-B751-08AAE12CA875}"/>
    <cellStyle name="___PERSONAL_1_EWC 43.5MW8oMtresc 3_25_021_1" xfId="385" xr:uid="{F30950EB-332A-4A03-9C4F-7D9AAE1E6721}"/>
    <cellStyle name="___PERSONAL_1_EWC 43.5MW8oMtresc 3_25_02v2" xfId="386" xr:uid="{0D668E27-2149-437D-B6F4-C5867D3FC4F4}"/>
    <cellStyle name="___PERSONAL_1_EWC 43.5MW8oMtresc 3_25_02v2_1" xfId="387" xr:uid="{F64BA3F5-7DCA-438E-B8FF-F388DAB240E8}"/>
    <cellStyle name="___PERSONAL_1_EWC 43.5MW8oMtresc 3_25_02v2_2" xfId="388" xr:uid="{F89A4F2E-B93F-422E-8856-6DF877EC9A8C}"/>
    <cellStyle name="___PERSONAL_1_EWC 43.5MW8oMtresc 3_25_02v2w_esc" xfId="389" xr:uid="{1AC7FFAC-BCB1-43C6-A9B2-F1FA8CF117E4}"/>
    <cellStyle name="___PERSONAL_1_EWC 43.5MW8oMtresc 3_25_02v2w_esc_1" xfId="390" xr:uid="{79ABB3BB-E775-4C66-93A4-F9FE85732D15}"/>
    <cellStyle name="___PERSONAL_1_Wind farm - operation CF" xfId="391" xr:uid="{33508045-B7ED-488C-BE87-24A033551A19}"/>
    <cellStyle name="___PERSONAL_1_Wind farm - operation CF_1" xfId="392" xr:uid="{84A7A9C9-ED21-454F-9A34-275CEF628507}"/>
    <cellStyle name="___PERSONAL_2" xfId="393" xr:uid="{2B9B3C2B-AF25-4330-8F8B-17C82E6A474A}"/>
    <cellStyle name="___PERSONAL_2_EWC 43.5MW8oMtresc 3_25_021" xfId="394" xr:uid="{9A9A4856-DBA0-4ABC-ADD3-FEA61946BCD5}"/>
    <cellStyle name="___PERSONAL_2_EWC 43.5MW8oMtresc 3_25_021 2" xfId="395" xr:uid="{E21F7ECE-50D7-4F14-A510-7A7F58741FB9}"/>
    <cellStyle name="___PERSONAL_2_EWC 43.5MW8oMtresc 3_25_021_1" xfId="396" xr:uid="{43DB27E7-2642-44A1-B711-94C80C95A570}"/>
    <cellStyle name="___PERSONAL_2_EWC 43.5MW8oMtresc 3_25_02v2" xfId="397" xr:uid="{8DAA830B-1472-49C1-84AB-9C6A52BDD7C9}"/>
    <cellStyle name="___PERSONAL_2_EWC 43.5MW8oMtresc 3_25_02v2 2" xfId="398" xr:uid="{70E64135-8558-4295-B6F2-9FA992A3B59E}"/>
    <cellStyle name="___PERSONAL_2_EWC 43.5MW8oMtresc 3_25_02v2w_esc" xfId="399" xr:uid="{17E92809-EB69-485C-8773-F9A19E2B85C8}"/>
    <cellStyle name="___PERSONAL_2_EWC 43.5MW8oMtresc 3_25_02v2w_esc_1" xfId="400" xr:uid="{2B68D05F-9616-47C6-AF6C-5A1180F5DC6A}"/>
    <cellStyle name="___PERSONAL_2_Wind farm - operation CF" xfId="401" xr:uid="{AA97B9C6-8122-4FCA-92D9-AD488387159D}"/>
    <cellStyle name="___PERSONAL_2_Wind farm - operation CF_1" xfId="402" xr:uid="{796CA72C-F869-4E44-AD5E-44AC7CCE6AB6}"/>
    <cellStyle name="___PERSONAL_2_Wind farm - operation CF_1 2" xfId="403" xr:uid="{4C425A5E-0086-4F67-A318-0E1AF4E3779F}"/>
    <cellStyle name="___PERSONAL_3" xfId="404" xr:uid="{703EEF5E-C618-42DF-8CB9-2975AD77C593}"/>
    <cellStyle name="___PERSONAL_3_EWC 43.5MW8oMtresc 3_25_021" xfId="405" xr:uid="{A69E3711-331C-4809-BC51-E03653BA98E9}"/>
    <cellStyle name="___PERSONAL_3_EWC 43.5MW8oMtresc 3_25_02v2" xfId="406" xr:uid="{293D837D-9883-494B-94AB-26B30E4D6769}"/>
    <cellStyle name="___PERSONAL_3_EWC 43.5MW8oMtresc 3_25_02v2w_esc" xfId="407" xr:uid="{539F5F96-CD48-4368-B208-EC5E3C059167}"/>
    <cellStyle name="___PERSONAL_3_EWC 43.5MW8oMtresc 3_25_02v2w_esc_1" xfId="408" xr:uid="{B2C7D7BF-C2EE-41A6-AB5D-9F27ADF6A17D}"/>
    <cellStyle name="___PERSONAL_3_EWC 43.5MW8oMtresc 3_25_02v2w_esc_1 2" xfId="409" xr:uid="{FF5D953E-DB9B-4E35-AC6E-2F8360EC7FA8}"/>
    <cellStyle name="___PERSONAL_3_Wind farm - operation CF" xfId="410" xr:uid="{23E10EEC-FE31-4005-8291-4616CD41B852}"/>
    <cellStyle name="___PERSONAL_3_Wind farm - operation CF 2" xfId="411" xr:uid="{8C0DC34F-FB65-4892-8AB8-BECD171DC98F}"/>
    <cellStyle name="___PERSONAL_4" xfId="412" xr:uid="{3EE91A6B-4D20-4989-A464-7939DDF0CFBA}"/>
    <cellStyle name="___PERSONAL_EWC 43.5MW8oMtresc 3_25_021" xfId="413" xr:uid="{0DB815BC-3818-4F1D-8907-22EA69AD3A3D}"/>
    <cellStyle name="___PERSONAL_EWC 43.5MW8oMtresc 3_25_02v2" xfId="414" xr:uid="{1308EDD2-B35B-421D-BAC0-22E8CE176478}"/>
    <cellStyle name="___PERSONAL_EWC 43.5MW8oMtresc 3_25_02v2 2" xfId="415" xr:uid="{DCEEEE46-00CF-42BC-A917-F0B27C10EC15}"/>
    <cellStyle name="___PERSONAL_EWC 43.5MW8oMtresc 3_25_02v2_1" xfId="416" xr:uid="{CEAB124C-08A8-46BA-A930-57C2762C5B56}"/>
    <cellStyle name="___PERSONAL_EWC 43.5MW8oMtresc 3_25_02v2w_esc" xfId="417" xr:uid="{56E24AB7-9FB2-4746-B08B-5A67B26BD33D}"/>
    <cellStyle name="___PERSONAL_EWC 43.5MW8oMtresc 3_25_02v2w_esc_1" xfId="418" xr:uid="{8B3BFEC5-921F-4E88-8F93-463565775E7A}"/>
    <cellStyle name="___PERSONAL_EWC 43.5MW8oMtresc 3_25_02v2w_esc_1 2" xfId="419" xr:uid="{A73CFA7C-2E91-45E1-BDE3-1C346D63B360}"/>
    <cellStyle name="___PERSONAL_Wind farm - operation CF" xfId="420" xr:uid="{8031625F-5AEA-46E1-A8FC-77E91EE2AC13}"/>
    <cellStyle name="___PERSONAL_Wind farm - operation CF_1" xfId="421" xr:uid="{9E17DE5F-5545-42E5-9123-8C89678F9107}"/>
    <cellStyle name="___PERSONAL_Wind farm - operation CF_1 2" xfId="422" xr:uid="{EBA54DE2-68FD-4131-AE1B-29C3F6B5A2D1}"/>
    <cellStyle name="___Query11" xfId="423" xr:uid="{2A6DF148-8CDA-452E-9F0B-9C09822AD750}"/>
    <cellStyle name="___Sheet1" xfId="424" xr:uid="{3DB82CC8-5E3D-41B2-8A29-95004D4EE617}"/>
    <cellStyle name="___Sheet1 (2)" xfId="425" xr:uid="{50E6BA7F-5309-4961-B167-E9B485353C2C}"/>
    <cellStyle name="___Sheet2" xfId="426" xr:uid="{E279EDA5-92D3-422F-A518-A729C7B89CFC}"/>
    <cellStyle name="___Sheet2_EWC 43.5MW8oMtresc 3_25_021" xfId="427" xr:uid="{5E8C503C-3A5F-492F-8F9F-806587B4ED50}"/>
    <cellStyle name="___Sheet2_EWC 43.5MW8oMtresc 3_25_021_1" xfId="428" xr:uid="{13727187-8062-47D3-8F04-2ACD7C6B133E}"/>
    <cellStyle name="___Sheet2_EWC 43.5MW8oMtresc 3_25_02v2" xfId="429" xr:uid="{2F1E2300-65D2-4113-B597-C4281FD056C6}"/>
    <cellStyle name="___Sheet2_EWC 43.5MW8oMtresc 3_25_02v2_1" xfId="430" xr:uid="{D7BDB53C-2A94-41A9-8C4C-9EF5AED65BF7}"/>
    <cellStyle name="___Sheet2_EWC 43.5MW8oMtresc 3_25_02v2w_esc" xfId="431" xr:uid="{2A6C4837-85EF-423E-B516-37FBCBE6827C}"/>
    <cellStyle name="___Sheet2_Wind farm - operation CF" xfId="432" xr:uid="{F99AEC5D-0AFC-4119-A105-4561F6AA6EFD}"/>
    <cellStyle name="_~3121724" xfId="433" xr:uid="{B160FF54-FA94-409C-A8E6-508E405B80D7}"/>
    <cellStyle name="_~7943828" xfId="434" xr:uid="{DB214564-7E48-4541-8607-F2A0FD2C6580}"/>
    <cellStyle name="_~7943828_A5.2-IFRS 7" xfId="435" xr:uid="{AED1AFDB-9868-4F3B-939C-B4F7CF9BCABA}"/>
    <cellStyle name="_~7943828_Sheet1" xfId="436" xr:uid="{5BD53426-3FC3-4C1C-A68C-1B45E7017855}"/>
    <cellStyle name="_016 расш.2 кварт.2006" xfId="437" xr:uid="{AC80456B-03A3-4ED4-B711-BEA19592F03E}"/>
    <cellStyle name="_02_2_Eki_2008 10_IFRS adjustments" xfId="438" xr:uid="{30B463E3-D40F-4377-8300-34EF392E81DD}"/>
    <cellStyle name="_02_2_Eki_2008 12_IFRS adjustments E&amp;Y" xfId="439" xr:uid="{9A8F0177-22C7-49CB-8AEB-4F0837F8EB18}"/>
    <cellStyle name="_03 O.Taxes_final" xfId="440" xr:uid="{1E603072-F8D8-4BC7-AD45-F08C8B8790B6}"/>
    <cellStyle name="_03 O-Tax final_zapas" xfId="441" xr:uid="{3392051D-12E1-4EA0-8AB4-CB375ADD0499}"/>
    <cellStyle name="_03 O-Tax final_zapas_A5.2-IFRS 7" xfId="442" xr:uid="{1F1C807E-AF2F-4F68-8E44-C2726ACB8974}"/>
    <cellStyle name="_03 O-Tax final_zapas_Sheet1" xfId="443" xr:uid="{F4CEE9C2-6897-435A-9EDE-153859141D96}"/>
    <cellStyle name="_034 расш.2 кварт.20061" xfId="444" xr:uid="{AED8C2F7-6C35-4A55-A800-36C1FB513A74}"/>
    <cellStyle name="_04 N1. Other Payables" xfId="445" xr:uid="{2F2D6015-9C07-426A-9E76-105330492BD6}"/>
    <cellStyle name="_04.04.06 Баланс неконсол.2005" xfId="446" xr:uid="{69C558ED-9661-4794-8E93-B5B84898D734}"/>
    <cellStyle name="_05_12m_K.Fixed Assets" xfId="447" xr:uid="{DCEFAA92-A6E2-4F12-BEB2-9302C5E232C0}"/>
    <cellStyle name="_060515_ppe movement 2003-2005" xfId="448" xr:uid="{AF0DDD7E-922E-4FB8-852A-ED2C1E3A3033}"/>
    <cellStyle name="_060522_ppe movement 2003-2005" xfId="449" xr:uid="{D2C153E6-676C-4B3D-95F2-15342687233E}"/>
    <cellStyle name="_061012_DT note" xfId="450" xr:uid="{A5687A07-772C-4747-BF0E-5EDB056AC878}"/>
    <cellStyle name="_09 C. Cash 31.12.05" xfId="451" xr:uid="{BFED4B76-E7A7-415F-89E8-CAE35DECC610}"/>
    <cellStyle name="_09 C. Cash 31.12.05 10" xfId="452" xr:uid="{4F8371E1-086F-4114-8C3B-A2332FC91EB1}"/>
    <cellStyle name="_09 C. Cash 31.12.05 2" xfId="453" xr:uid="{38EB171C-4A64-47FF-A93C-C87CD68BD9DC}"/>
    <cellStyle name="_09 C. Cash 31.12.05 3" xfId="454" xr:uid="{31F43383-8074-48D2-B6A6-D747F96AEB14}"/>
    <cellStyle name="_09 C. Cash 31.12.05 4" xfId="455" xr:uid="{5FFDDD84-6463-4CAE-B261-BECC8742D9FC}"/>
    <cellStyle name="_09 C. Cash 31.12.05 5" xfId="456" xr:uid="{78F251D0-7435-404D-9916-E24DCE0446F0}"/>
    <cellStyle name="_09 C. Cash 31.12.05 6" xfId="457" xr:uid="{718C9ED7-0E13-478C-A716-03A3BDDA17E5}"/>
    <cellStyle name="_09 C. Cash 31.12.05 7" xfId="458" xr:uid="{791B8224-C14F-4A47-9D28-4B6D17937CF7}"/>
    <cellStyle name="_09 C. Cash 31.12.05 8" xfId="459" xr:uid="{CBC6EBD9-27A4-40F7-9EC9-F61851D6578E}"/>
    <cellStyle name="_09 C. Cash 31.12.05 9" xfId="460" xr:uid="{192A7693-33AB-4112-976D-31904EBC696B}"/>
    <cellStyle name="_09 C. Cash 31.12.05_1. Финансовая отчетность" xfId="461" xr:uid="{75F8A046-0CD2-4216-9074-B23097735A92}"/>
    <cellStyle name="_09 C. Cash 31.12.05_1. Финансовая отчетность 10" xfId="462" xr:uid="{94E7C993-9BC1-4D20-B9B4-D8A8232916FE}"/>
    <cellStyle name="_09 C. Cash 31.12.05_1. Финансовая отчетность 11" xfId="463" xr:uid="{3B9835C3-2B17-4F5F-AC3A-52F6C55E0707}"/>
    <cellStyle name="_09 C. Cash 31.12.05_1. Финансовая отчетность 12" xfId="464" xr:uid="{4D2A1E0D-5C82-43EB-B07B-EE0F92F3B580}"/>
    <cellStyle name="_09 C. Cash 31.12.05_1. Финансовая отчетность 2" xfId="465" xr:uid="{AA0ECBB4-51B2-42A0-88FD-9EA73652939A}"/>
    <cellStyle name="_09 C. Cash 31.12.05_1. Финансовая отчетность 3" xfId="466" xr:uid="{AF399620-D43A-4AAF-91E6-F2340FA8E3DE}"/>
    <cellStyle name="_09 C. Cash 31.12.05_1. Финансовая отчетность 4" xfId="467" xr:uid="{01667683-EE2A-46F0-BA9E-758ADA37C6D6}"/>
    <cellStyle name="_09 C. Cash 31.12.05_1. Финансовая отчетность 5" xfId="468" xr:uid="{8B071B66-456A-45F0-BAD2-6666546D657E}"/>
    <cellStyle name="_09 C. Cash 31.12.05_1. Финансовая отчетность 6" xfId="469" xr:uid="{D900ED9A-4A9D-4831-A78E-B69CDC3503C0}"/>
    <cellStyle name="_09 C. Cash 31.12.05_1. Финансовая отчетность 7" xfId="470" xr:uid="{E0E75122-6DCD-4204-A944-F72CD936F9C1}"/>
    <cellStyle name="_09 C. Cash 31.12.05_1. Финансовая отчетность 8" xfId="471" xr:uid="{12FAD9EE-9DAA-4A6A-ABC1-A7CD1C8BC5C8}"/>
    <cellStyle name="_09 C. Cash 31.12.05_1. Финансовая отчетность 9" xfId="472" xr:uid="{63F8D6CD-9FED-46AA-B99D-5C203AD6AD34}"/>
    <cellStyle name="_09 F. Inventory 05 - YE" xfId="473" xr:uid="{52AE53FB-8608-4436-993A-9EF3161FDE00}"/>
    <cellStyle name="_09 F. Inventory_31.12.05-before del" xfId="474" xr:uid="{7AE5933C-AB0F-43B0-BFD0-B4004243A764}"/>
    <cellStyle name="_09 Fe. Inventory_30.09.06" xfId="475" xr:uid="{A2D53067-0438-4962-BFC8-BB336969962A}"/>
    <cellStyle name="_09 Ke. PP&amp;E_30.09.06-old" xfId="476" xr:uid="{4703674D-FF84-47B4-BDA4-492B9277C587}"/>
    <cellStyle name="_09 N1-Other payables 31.12.05" xfId="477" xr:uid="{99BB3800-BBB1-4675-8A31-571FA6014E0C}"/>
    <cellStyle name="_09 N1-u Other payables" xfId="478" xr:uid="{986EA54C-BF0A-4602-A9AA-91EF8F39AAA2}"/>
    <cellStyle name="_09 N3 Due to employees 31.12.05" xfId="479" xr:uid="{D202B824-2753-40F0-A5F0-EA60ACA964FC}"/>
    <cellStyle name="_09 N3. Due to employees" xfId="480" xr:uid="{0086FC0B-22E9-4652-9009-62DD146FF4FA}"/>
    <cellStyle name="_09 N3. Due to employees 10" xfId="481" xr:uid="{02AB839B-148D-4047-844D-DDA24EDAA9E7}"/>
    <cellStyle name="_09 N3. Due to employees 2" xfId="482" xr:uid="{E7AC1F12-87FF-47B3-BF2D-A948ABEAB4BE}"/>
    <cellStyle name="_09 N3. Due to employees 3" xfId="483" xr:uid="{6C8C024A-C171-4C02-A3F7-060B633A8F8F}"/>
    <cellStyle name="_09 N3. Due to employees 4" xfId="484" xr:uid="{A7BA421D-43E7-4ED0-BAB1-0B93045F5985}"/>
    <cellStyle name="_09 N3. Due to employees 5" xfId="485" xr:uid="{6D474386-26D2-4266-B963-4E54AF6BD80D}"/>
    <cellStyle name="_09 N3. Due to employees 6" xfId="486" xr:uid="{58B6A06D-527E-4E38-A5C2-91577005AF24}"/>
    <cellStyle name="_09 N3. Due to employees 7" xfId="487" xr:uid="{9BF7C16B-F009-4173-893C-F695B6385F8C}"/>
    <cellStyle name="_09 N3. Due to employees 8" xfId="488" xr:uid="{8315B87E-B972-447A-9A7A-F3957D42BF4B}"/>
    <cellStyle name="_09 N3. Due to employees 9" xfId="489" xr:uid="{58C33C53-F408-4D22-A039-3423DFF4B6C3}"/>
    <cellStyle name="_09 N3. Due to employees_1. Финансовая отчетность" xfId="490" xr:uid="{D0758951-4E82-4FCB-947B-6284B9EF30E7}"/>
    <cellStyle name="_09 N3. Due to employees_1. Финансовая отчетность 10" xfId="491" xr:uid="{4709A222-E06F-4AA7-81FE-09EBBF864B17}"/>
    <cellStyle name="_09 N3. Due to employees_1. Финансовая отчетность 11" xfId="492" xr:uid="{0C5B6370-BD67-4AF3-8331-03FF0C85FCE8}"/>
    <cellStyle name="_09 N3. Due to employees_1. Финансовая отчетность 12" xfId="493" xr:uid="{132A109C-5D20-4C7B-A2E0-D74A645FDC04}"/>
    <cellStyle name="_09 N3. Due to employees_1. Финансовая отчетность 2" xfId="494" xr:uid="{10980BCF-E3CD-4CFE-A233-368257292156}"/>
    <cellStyle name="_09 N3. Due to employees_1. Финансовая отчетность 3" xfId="495" xr:uid="{DA0F14A0-E1B7-4510-942C-D1A4C61DB28E}"/>
    <cellStyle name="_09 N3. Due to employees_1. Финансовая отчетность 4" xfId="496" xr:uid="{00B44A82-A24A-4F06-87EA-4B2B3734C79D}"/>
    <cellStyle name="_09 N3. Due to employees_1. Финансовая отчетность 5" xfId="497" xr:uid="{81935E12-0B90-4820-83F2-2D2BBDE565BD}"/>
    <cellStyle name="_09 N3. Due to employees_1. Финансовая отчетность 6" xfId="498" xr:uid="{66113619-6931-4354-B462-3D091D371555}"/>
    <cellStyle name="_09 N3. Due to employees_1. Финансовая отчетность 7" xfId="499" xr:uid="{1A3AAD9A-1015-466B-877D-5BE1655509DF}"/>
    <cellStyle name="_09 N3. Due to employees_1. Финансовая отчетность 8" xfId="500" xr:uid="{8A5808BF-3045-41EC-9EB4-5C0B86D2662F}"/>
    <cellStyle name="_09 N3. Due to employees_1. Финансовая отчетность 9" xfId="501" xr:uid="{19BB5672-410B-499E-89CA-93990EBF9629}"/>
    <cellStyle name="_09 N3u. Due to employees" xfId="502" xr:uid="{9B3B835B-F4B9-463F-B50D-0685F7065475}"/>
    <cellStyle name="_09 U2.COS EB_30.09.06" xfId="503" xr:uid="{59B461E3-5D01-48CA-BBC9-CD6315B5CAC1}"/>
    <cellStyle name="_09 U2.Cost of Sales EB" xfId="504" xr:uid="{6D0AB324-0A66-4AE7-BDFD-4AD8D9522701}"/>
    <cellStyle name="_09 U2.u Cost of sales 05 YE" xfId="505" xr:uid="{49BA4841-BBAE-40B9-AB48-527F22D28629}"/>
    <cellStyle name="_09 U2.u Cost of sales 31.12.05" xfId="506" xr:uid="{7E0F24C4-7EEA-4A18-AC9C-5B0E86ECCAAF}"/>
    <cellStyle name="_09 U8. Other income-expenses_31.12.05" xfId="507" xr:uid="{BBAB2692-A6D0-4A58-A6FE-543BCD402660}"/>
    <cellStyle name="_09. F. Inventory_5months2006" xfId="508" xr:uid="{6F691A79-8B80-4EFF-987C-592D38E169CD}"/>
    <cellStyle name="_09. F.InventoryW_30.09.06-old" xfId="509" xr:uid="{CA0F2691-B598-4C55-AC98-F5AFA92672A5}"/>
    <cellStyle name="_09. K PP&amp;E 31.12.05" xfId="510" xr:uid="{4986102C-CB8E-4B3D-8249-7D2A0E0B7820}"/>
    <cellStyle name="_09. K. PP&amp;E 30.06.06" xfId="511" xr:uid="{5B4C6909-97D6-4A88-AF76-06F0B07AFBCB}"/>
    <cellStyle name="_09. K.PP&amp;EW_30.09.06" xfId="512" xr:uid="{947F170B-A05A-4FCA-8EBC-0018BE58F2A2}"/>
    <cellStyle name="_09. Ku. PP&amp;E 31.12.05" xfId="513" xr:uid="{E8A36B8D-D937-41CF-8C9A-EC2F5DD1CBEC}"/>
    <cellStyle name="_09. U2. OPEX Consolidation_5months2006" xfId="514" xr:uid="{99CA9340-F4C9-4E31-972C-D6A51FBE73D4}"/>
    <cellStyle name="_09. U2.COS WB_30.09.06" xfId="515" xr:uid="{7DAFCDE3-04A9-4E4C-98EC-7707F687FEF6}"/>
    <cellStyle name="_09. U3.Selling Expenses_12m2006" xfId="516" xr:uid="{648A3DC4-B704-47D1-92B6-8552E7D2199C}"/>
    <cellStyle name="_09.C.Cash_30.11.06" xfId="517" xr:uid="{4C197B02-FEA8-4A05-BF06-1E5981E40216}"/>
    <cellStyle name="_09.F.Inventory_6months2006" xfId="518" xr:uid="{71164F30-5C0A-4155-BF61-CCD3F0EE0706}"/>
    <cellStyle name="_09.N.AP.AIT_30.09.06" xfId="519" xr:uid="{4983905F-5DC2-483E-9D6B-4F726CA5B985}"/>
    <cellStyle name="_09.N3 Due to employees 31.12.05" xfId="520" xr:uid="{8D36B7B9-719B-4268-99A1-5B24D1FC061D}"/>
    <cellStyle name="_09.N3 Due to employees 31.12.05 10" xfId="521" xr:uid="{18E25DDA-8B9F-42B3-8114-C4E4DDF54608}"/>
    <cellStyle name="_09.N3 Due to employees 31.12.05 2" xfId="522" xr:uid="{E3167101-B168-4B21-B88B-62CA54DDE830}"/>
    <cellStyle name="_09.N3 Due to employees 31.12.05 3" xfId="523" xr:uid="{9C5531C6-EF0C-46F9-BD9F-632A393396EB}"/>
    <cellStyle name="_09.N3 Due to employees 31.12.05 4" xfId="524" xr:uid="{7447BE06-0072-4881-8946-886FCB48910C}"/>
    <cellStyle name="_09.N3 Due to employees 31.12.05 5" xfId="525" xr:uid="{011831BD-30BA-4A08-B12F-4481DA3BA202}"/>
    <cellStyle name="_09.N3 Due to employees 31.12.05 6" xfId="526" xr:uid="{7AD5A11D-F9E6-44D3-8207-C5C5A901C195}"/>
    <cellStyle name="_09.N3 Due to employees 31.12.05 7" xfId="527" xr:uid="{2D0B1A5C-D966-45D3-AD49-ABB2E1CE9557}"/>
    <cellStyle name="_09.N3 Due to employees 31.12.05 8" xfId="528" xr:uid="{571868EE-B166-4148-9981-4495F437F114}"/>
    <cellStyle name="_09.N3 Due to employees 31.12.05 9" xfId="529" xr:uid="{94C47EDE-89D9-4BD3-8A92-5964948EC644}"/>
    <cellStyle name="_09.N3 Due to employees 31.12.05_1. Финансовая отчетность" xfId="530" xr:uid="{CE89733B-12C2-40C5-9BD5-A39D2B4B9CB0}"/>
    <cellStyle name="_09.N3 Due to employees 31.12.05_1. Финансовая отчетность 10" xfId="531" xr:uid="{EB8FE1C6-6438-459F-A5AF-1E84F881004B}"/>
    <cellStyle name="_09.N3 Due to employees 31.12.05_1. Финансовая отчетность 11" xfId="532" xr:uid="{29294917-C2C4-4CF6-ACF7-36A9FB145D16}"/>
    <cellStyle name="_09.N3 Due to employees 31.12.05_1. Финансовая отчетность 12" xfId="533" xr:uid="{1A8C7742-09FF-4ECC-AA7E-D28F12824A39}"/>
    <cellStyle name="_09.N3 Due to employees 31.12.05_1. Финансовая отчетность 2" xfId="534" xr:uid="{F9D7165C-B124-4019-8073-60FBA70BAE92}"/>
    <cellStyle name="_09.N3 Due to employees 31.12.05_1. Финансовая отчетность 3" xfId="535" xr:uid="{0635584E-2FE6-4E8D-89DB-5A3E90EE1D6A}"/>
    <cellStyle name="_09.N3 Due to employees 31.12.05_1. Финансовая отчетность 4" xfId="536" xr:uid="{0D221478-B973-4A5A-86CB-24DFA56E66EC}"/>
    <cellStyle name="_09.N3 Due to employees 31.12.05_1. Финансовая отчетность 5" xfId="537" xr:uid="{E5B6D540-EE6C-49DB-836A-EE283226DC52}"/>
    <cellStyle name="_09.N3 Due to employees 31.12.05_1. Финансовая отчетность 6" xfId="538" xr:uid="{B63FDCE6-2C65-4877-BBAB-718A13A39F1C}"/>
    <cellStyle name="_09.N3 Due to employees 31.12.05_1. Финансовая отчетность 7" xfId="539" xr:uid="{19DACE8B-F343-4461-8730-21B5E0D8A097}"/>
    <cellStyle name="_09.N3 Due to employees 31.12.05_1. Финансовая отчетность 8" xfId="540" xr:uid="{30B0B6C2-1FD3-4785-91EA-98E810199A78}"/>
    <cellStyle name="_09.N3 Due to employees 31.12.05_1. Финансовая отчетность 9" xfId="541" xr:uid="{D8CA782A-1FA5-4E22-A3E5-D0A188198925}"/>
    <cellStyle name="_09.N3e.Unused Vacation " xfId="542" xr:uid="{9299800C-4799-4229-9700-1EFF8B2CCC14}"/>
    <cellStyle name="_09.U1 Revenue 31.12.05" xfId="543" xr:uid="{FC3CD7F6-A683-4270-BA4E-D5AB8D1655FC}"/>
    <cellStyle name="_09.U1.Revenue_11M2006" xfId="544" xr:uid="{2EC4812F-191B-47D8-BB7C-8BC0297C1853}"/>
    <cellStyle name="_09.U1.Revenue_12M2006" xfId="545" xr:uid="{71B81364-29B5-4398-8C41-9D0DEB3A2B9D}"/>
    <cellStyle name="_1 кв.2006г. НКС Запад.Ф посл от Тамилы3" xfId="546" xr:uid="{A54326C1-4AA3-4758-B371-DC44688283FB}"/>
    <cellStyle name="_10 Revenue" xfId="547" xr:uid="{3A9C7074-2292-4067-89A7-2C94060F6E67}"/>
    <cellStyle name="_11 S1.300 Emba Significant contracts YE " xfId="548" xr:uid="{69EB19A9-BE52-45E5-8B15-9C7DF6951AC3}"/>
    <cellStyle name="_12 A4.100 TS 2006 FS 27 01 07" xfId="549" xr:uid="{2B23C22E-63AA-4A19-81DB-0BC3C330412A}"/>
    <cellStyle name="_12.4 Attachment to SRM SAD" xfId="550" xr:uid="{1DA303FA-3BD0-4223-970C-245E61A8C7BD}"/>
    <cellStyle name="_2004г. СМИ КазТрансОйл по 241 приказу( дочки)" xfId="551" xr:uid="{BEB68A13-2EE6-4EF0-AA54-A297FC6E373C}"/>
    <cellStyle name="_2005г.НКС ЗФ для ЦА" xfId="552" xr:uid="{01460558-41E1-4646-BD2A-207262D47EFA}"/>
    <cellStyle name="_2006 AG final" xfId="553" xr:uid="{D866A7E0-E4AA-420F-B766-258A833E07BA}"/>
    <cellStyle name="_2006 March BKMPO for uploading (Feb March results)" xfId="554" xr:uid="{AED2F252-8B65-4012-8FEE-6B6419E14617}"/>
    <cellStyle name="_2006 March BKMPO for uploading (Feb March results) final" xfId="555" xr:uid="{6D533908-CF08-4EBF-8896-43B48584D8BE}"/>
    <cellStyle name="_2006 Projections (Aug.30.2006)" xfId="556" xr:uid="{8ED46A8D-FBB3-4C00-B9AB-E8420C72A0BA}"/>
    <cellStyle name="_2006 Projections (Oct.9.2006)" xfId="557" xr:uid="{7C7BD41C-2323-4F3A-93C9-D0B4061BA456}"/>
    <cellStyle name="_2006 SOAP JE_137 Maikuben SOAP #137v3 JD review" xfId="558" xr:uid="{3BE3EE93-698C-49A6-AE23-1CE4EAA7B5DF}"/>
    <cellStyle name="_2006_TH KMG AG_draft" xfId="559" xr:uid="{23C09E1A-3B54-4E91-9F90-E0725918E5D4}"/>
    <cellStyle name="_2007 Projections (August 19,2007) final" xfId="560" xr:uid="{9027A1EB-9730-474B-A986-D89CB5A14B8E}"/>
    <cellStyle name="_2008 Projections (10 July 2008)" xfId="561" xr:uid="{A7BE8AC2-B219-456F-B5C1-0466BC1AA442}"/>
    <cellStyle name="_2008 Projections (29 May 2008) No ADB, pay down of debt at closing" xfId="562" xr:uid="{4BD4F4C0-BC90-4905-8584-A59853050EDB}"/>
    <cellStyle name="_2263 IFRS transfromation check Deloitte AES EKIBASTUZ updated Sept 06 2006" xfId="563" xr:uid="{698FF624-416E-47CF-9AFC-FEE97970E958}"/>
    <cellStyle name="_23.01.03_КрАЗ_изм НЗП_ноя0211мес.02" xfId="564" xr:uid="{B8EF3A4A-B8A2-454A-A25B-C50F76F0FF07}"/>
    <cellStyle name="_311 РЕЗЕРВ" xfId="565" xr:uid="{C457144B-C8F3-450C-AB99-4818A40085F9}"/>
    <cellStyle name="_4061-KZ" xfId="566" xr:uid="{ABAE0E0A-22CE-4158-A671-344FE07AA525}"/>
    <cellStyle name="_5 months 2006 P&amp;L" xfId="567" xr:uid="{A186DF83-BF67-4785-8742-07EF81FDC551}"/>
    <cellStyle name="_5.2 Preliminary PM and TE" xfId="568" xr:uid="{79E5EF0F-CB74-4D8C-8B20-A8FCD833F2AF}"/>
    <cellStyle name="_5.3.Significant accounts and PM determination_TBM_2008" xfId="569" xr:uid="{56ACF797-859A-4E76-B6B3-B1F36FA38E9D}"/>
    <cellStyle name="_5-yr Pre-tax Inc011702" xfId="570" xr:uid="{B5DB70D3-9DD1-41DA-991C-E8C363C78CE7}"/>
    <cellStyle name="_681 счет" xfId="571" xr:uid="{CC02985A-F32C-4B03-A9A6-4A3CEA92EBCE}"/>
    <cellStyle name="_684-687" xfId="572" xr:uid="{6C95237A-E60B-454E-9A68-17DF3C8C29B7}"/>
    <cellStyle name="_A2 GRP_12.07 Translation_MASTER" xfId="573" xr:uid="{AB44B8F1-CC1B-4610-B950-70DFC9F489EC}"/>
    <cellStyle name="_A2.100 - Error schedule" xfId="574" xr:uid="{9E2BB4F0-0CAF-4669-85C3-65B8E517A759}"/>
    <cellStyle name="_A3.102 12m2008 OAR" xfId="575" xr:uid="{0F22A1E7-8640-47BD-878C-4D0106916FAF}"/>
    <cellStyle name="_A4 TS Altel 2008" xfId="576" xr:uid="{8125645E-82D7-4A11-AB6F-821F7C065BB5}"/>
    <cellStyle name="_A4 TS for Aizhan" xfId="577" xr:uid="{47AE17B0-15C8-44DD-A4C6-C5947BF80C43}"/>
    <cellStyle name="_A4. Openning balance reconciliation" xfId="578" xr:uid="{B31AA494-6A2A-437B-9255-CFD6EC348A21}"/>
    <cellStyle name="_A4. P&amp;L as of Mar 28, 06" xfId="579" xr:uid="{4A21DDC8-9A40-4C6A-A14E-9CF2BCA79005}"/>
    <cellStyle name="_A4. TS 30 June 2006" xfId="580" xr:uid="{40224104-203A-4EDD-BAD5-6912F24FD894}"/>
    <cellStyle name="_A4. Year-End Balance as of Mar 28, 06" xfId="581" xr:uid="{7E021DB8-5FD6-42A6-92EB-0D598864CC9B}"/>
    <cellStyle name="_A4.1 Transformation" xfId="582" xr:uid="{14E6C840-FEF5-4946-BBCA-2C4719DE2187}"/>
    <cellStyle name="_A4.1 TS 2005" xfId="583" xr:uid="{CF8CE169-9FAA-4E83-B8F0-3091EB7490A0}"/>
    <cellStyle name="_A4.1 TS Kuat St-Al" xfId="584" xr:uid="{090CEEBC-117E-481C-8993-A4967ECE1302}"/>
    <cellStyle name="_A4.1 TS_TBM_2007" xfId="585" xr:uid="{B4F22AC9-E8B7-4849-93B2-AF686878DC5D}"/>
    <cellStyle name="_A4.100 - TS" xfId="586" xr:uid="{57CB364A-05A0-4391-97BA-C2595931DF82}"/>
    <cellStyle name="_A4.100_Reporting Package_Actaris Kazakstan 2005" xfId="587" xr:uid="{B6FF2FE8-9B66-49D3-8B7B-927E0F30A8A0}"/>
    <cellStyle name="_A4.100_Transformation per Dina" xfId="588" xr:uid="{77469CBC-642C-4BBB-A820-D792F32E220E}"/>
    <cellStyle name="_A4.100_Transformation schedule" xfId="589" xr:uid="{899F2807-12D1-4CF0-9F34-F683084072BA}"/>
    <cellStyle name="_A4.2 Clients adj's_2008" xfId="590" xr:uid="{82601805-5378-4E06-BE17-523E8BF0CD0E}"/>
    <cellStyle name="_A4.2 SAD Schedule revised" xfId="591" xr:uid="{6E1B73E7-4593-478F-A3FA-5C1A8880FA2F}"/>
    <cellStyle name="_A4.PBC_YE-Hard Close Balance_as of Mar 28, 06" xfId="592" xr:uid="{ECD380FF-A9F2-4E41-AFD8-44E9FB9C86CA}"/>
    <cellStyle name="_A4.TS_12m2007_Final" xfId="593" xr:uid="{7375E853-B4CD-495A-99C6-5EEC0475121B}"/>
    <cellStyle name="_A5.2-IFRS 7" xfId="594" xr:uid="{14EE2381-3751-4DE6-AE92-ACA6515F343B}"/>
    <cellStyle name="_Accounts receivable" xfId="595" xr:uid="{D5D18D40-0C3F-40DF-A7A9-9B12100EEB61}"/>
    <cellStyle name="_Additional sheet to CAP v2" xfId="596" xr:uid="{FD754412-AC4B-4EA0-A338-52CD8ADA186E}"/>
    <cellStyle name="_AES Eki transfromation DTT reply 04 09 06" xfId="597" xr:uid="{ED3D2C79-9773-4852-96F8-CE986C2BCCB7}"/>
    <cellStyle name="_AES M TT 14-08-2006" xfId="598" xr:uid="{05A62497-EC62-4AF2-906B-4DBDA89BCE87}"/>
    <cellStyle name="_AG Consolidated 427 froms(11m2006)" xfId="599" xr:uid="{26B08F02-F419-4CA1-AC6A-7A781BBFA981}"/>
    <cellStyle name="_AG Holding 2006 Elimination" xfId="600" xr:uid="{94F32766-701E-4C90-96DC-BDCBA8748A3C}"/>
    <cellStyle name="_AJE 16 17" xfId="601" xr:uid="{2DE9D4D1-C220-4918-9CB0-346EA05A31C8}"/>
    <cellStyle name="_Approval_Dec05_SeaWest" xfId="602" xr:uid="{AA34996E-0468-4E3F-97CA-198A46B1039F}"/>
    <cellStyle name="_Approval_Dec05_SeaWest_Rev" xfId="603" xr:uid="{BBC68C10-D10B-4E32-9358-B3479174840F}"/>
    <cellStyle name="_AR FS" xfId="604" xr:uid="{21DAF3E3-7601-43E9-A160-B4FB2B3A3278}"/>
    <cellStyle name="_Attachment 19.6" xfId="605" xr:uid="{1C0A1510-2349-4CB4-9FDA-4FD0A89CA72C}"/>
    <cellStyle name="_Attachment 19.6 10" xfId="606" xr:uid="{9B4E3ED9-2A06-456C-93AA-F2DEDE24F1F9}"/>
    <cellStyle name="_Attachment 19.6 2" xfId="607" xr:uid="{C4A8D7EF-5FBC-4F5C-B463-E2B5366ECF02}"/>
    <cellStyle name="_Attachment 19.6 3" xfId="608" xr:uid="{E912D155-3701-45D1-B556-967C3C5244FD}"/>
    <cellStyle name="_Attachment 19.6 4" xfId="609" xr:uid="{DEFBDA85-7F63-4F6C-8BFF-F948D35E2191}"/>
    <cellStyle name="_Attachment 19.6 5" xfId="610" xr:uid="{FBAC8655-2C2C-42CA-864A-61D652C2874D}"/>
    <cellStyle name="_Attachment 19.6 6" xfId="611" xr:uid="{B28E7C41-CAD1-4CCF-9114-A70DA9988AAC}"/>
    <cellStyle name="_Attachment 19.6 7" xfId="612" xr:uid="{7C673924-23BE-49E4-BD45-1BA20AA7CC7F}"/>
    <cellStyle name="_Attachment 19.6 8" xfId="613" xr:uid="{C35DA897-63D8-4822-8F72-0D757CC53421}"/>
    <cellStyle name="_Attachment 19.6 9" xfId="614" xr:uid="{6300DD08-D03E-4A90-9FBF-892380DBE80C}"/>
    <cellStyle name="_Attachment 19.6_1. Финансовая отчетность" xfId="615" xr:uid="{3DC9636D-5675-40AF-AFFA-EF04D2F0D9E2}"/>
    <cellStyle name="_Attachment 19.6_1. Финансовая отчетность 10" xfId="616" xr:uid="{C9BEB6DE-8D48-44B3-8C2B-725C23DD4ABD}"/>
    <cellStyle name="_Attachment 19.6_1. Финансовая отчетность 11" xfId="617" xr:uid="{CE5FF72B-F470-40E9-B553-286DAF57D619}"/>
    <cellStyle name="_Attachment 19.6_1. Финансовая отчетность 12" xfId="618" xr:uid="{F121E195-8ED1-4DF4-8517-98EFD749BD2C}"/>
    <cellStyle name="_Attachment 19.6_1. Финансовая отчетность 2" xfId="619" xr:uid="{2F3C25DA-04DA-4DB6-B358-4779A7836E39}"/>
    <cellStyle name="_Attachment 19.6_1. Финансовая отчетность 3" xfId="620" xr:uid="{867A91EE-E43F-4F5A-A544-B6AC18EECAF8}"/>
    <cellStyle name="_Attachment 19.6_1. Финансовая отчетность 4" xfId="621" xr:uid="{A0297379-3E1D-4B62-86DE-ADE22E6A7636}"/>
    <cellStyle name="_Attachment 19.6_1. Финансовая отчетность 5" xfId="622" xr:uid="{AA08F474-1666-438F-8C11-C729901E8441}"/>
    <cellStyle name="_Attachment 19.6_1. Финансовая отчетность 6" xfId="623" xr:uid="{240384A8-5272-4DE8-84D2-6AA78CD4D68A}"/>
    <cellStyle name="_Attachment 19.6_1. Финансовая отчетность 7" xfId="624" xr:uid="{8298ACA5-57C1-4D2B-8749-1C2B0A8CE48A}"/>
    <cellStyle name="_Attachment 19.6_1. Финансовая отчетность 8" xfId="625" xr:uid="{19ACA2BA-2926-4B31-B773-638EB8CE7C4A}"/>
    <cellStyle name="_Attachment 19.6_1. Финансовая отчетность 9" xfId="626" xr:uid="{3C0412DD-D6F4-43E8-9B88-21B0CB5A0208}"/>
    <cellStyle name="_B1 GRP_05.08 Consolidation_v3" xfId="627" xr:uid="{2B4C797E-AFA4-4BD5-8145-A32EDE8BD7E8}"/>
    <cellStyle name="_B6.5 Payroll test of controlls_Uzen2" xfId="628" xr:uid="{A37595DE-F1E5-4862-B308-3DA351BD242E}"/>
    <cellStyle name="_B6.5 Payroll test of controlls_Uzen2 10" xfId="629" xr:uid="{D569B0D1-8131-4F52-A9F4-B69C53BCC274}"/>
    <cellStyle name="_B6.5 Payroll test of controlls_Uzen2 2" xfId="630" xr:uid="{994AB208-7620-4748-B20F-B7EB0C9D2E16}"/>
    <cellStyle name="_B6.5 Payroll test of controlls_Uzen2 3" xfId="631" xr:uid="{BC1B217A-7A44-49AB-993A-1EF3539E1C30}"/>
    <cellStyle name="_B6.5 Payroll test of controlls_Uzen2 4" xfId="632" xr:uid="{9154845C-91FB-4A7D-988F-9212EC01B026}"/>
    <cellStyle name="_B6.5 Payroll test of controlls_Uzen2 5" xfId="633" xr:uid="{E46356DB-D3B7-401D-962C-0EA09579C29D}"/>
    <cellStyle name="_B6.5 Payroll test of controlls_Uzen2 6" xfId="634" xr:uid="{6B768EBC-3456-4B5B-AFD1-82133AFDA2F5}"/>
    <cellStyle name="_B6.5 Payroll test of controlls_Uzen2 7" xfId="635" xr:uid="{A4EAB29B-B2E2-4CD6-B407-AE43C3DE034F}"/>
    <cellStyle name="_B6.5 Payroll test of controlls_Uzen2 8" xfId="636" xr:uid="{D3E5EBB3-8867-46E5-9F1F-9D0A1D7C4F9F}"/>
    <cellStyle name="_B6.5 Payroll test of controlls_Uzen2 9" xfId="637" xr:uid="{6D5DC2CC-9719-49F4-AF49-473842E2762E}"/>
    <cellStyle name="_B6.5 Payroll test of controlls_Uzen2_1. Финансовая отчетность" xfId="638" xr:uid="{A54BD6E6-8783-4010-B6A2-325BA2171325}"/>
    <cellStyle name="_B6.5 Payroll test of controlls_Uzen2_1. Финансовая отчетность 10" xfId="639" xr:uid="{73574D84-F754-4ED4-8BB9-5FC24B87997A}"/>
    <cellStyle name="_B6.5 Payroll test of controlls_Uzen2_1. Финансовая отчетность 11" xfId="640" xr:uid="{5DE645BC-1840-453A-9977-AC95F01646E3}"/>
    <cellStyle name="_B6.5 Payroll test of controlls_Uzen2_1. Финансовая отчетность 12" xfId="641" xr:uid="{3F615817-88D6-4400-977A-C3A4C3C44C1C}"/>
    <cellStyle name="_B6.5 Payroll test of controlls_Uzen2_1. Финансовая отчетность 2" xfId="642" xr:uid="{3E2D22C0-078D-41B3-A78D-81DE9726FA5C}"/>
    <cellStyle name="_B6.5 Payroll test of controlls_Uzen2_1. Финансовая отчетность 3" xfId="643" xr:uid="{87C393F7-1211-44DB-AC67-D76B0019506C}"/>
    <cellStyle name="_B6.5 Payroll test of controlls_Uzen2_1. Финансовая отчетность 4" xfId="644" xr:uid="{874F4550-1F24-4ECB-8F59-E5D35F0E3FF9}"/>
    <cellStyle name="_B6.5 Payroll test of controlls_Uzen2_1. Финансовая отчетность 5" xfId="645" xr:uid="{78605BD1-917B-4EED-A51B-9441D0CE24E7}"/>
    <cellStyle name="_B6.5 Payroll test of controlls_Uzen2_1. Финансовая отчетность 6" xfId="646" xr:uid="{89411F1D-C66C-4553-9DBB-9AC95C0225D9}"/>
    <cellStyle name="_B6.5 Payroll test of controlls_Uzen2_1. Финансовая отчетность 7" xfId="647" xr:uid="{83DD43FF-3D38-40A5-8A9F-C81C1C65E3F7}"/>
    <cellStyle name="_B6.5 Payroll test of controlls_Uzen2_1. Финансовая отчетность 8" xfId="648" xr:uid="{FAA0B53E-2B5F-492B-A6D8-1A97731D90C4}"/>
    <cellStyle name="_B6.5 Payroll test of controlls_Uzen2_1. Финансовая отчетность 9" xfId="649" xr:uid="{46F819FA-1859-472C-955E-79696E5BC748}"/>
    <cellStyle name="_Balance as of 31.12.06" xfId="650" xr:uid="{007C2A4B-C8B8-4ECE-9B1A-D98A61406990}"/>
    <cellStyle name="_BD template" xfId="651" xr:uid="{23CF2531-317C-48A9-AA25-261AD23C6020}"/>
    <cellStyle name="_BD_template" xfId="652" xr:uid="{E6A45702-3B04-4675-9F28-C7391B2D6F85}"/>
    <cellStyle name="_BGI" xfId="653" xr:uid="{7F675A9D-25CC-40DC-BA63-2F3430D9FFB1}"/>
    <cellStyle name="_BK US GAAP 11m 25-01" xfId="654" xr:uid="{DBECC8D0-46B8-4035-92E5-12C7A431C5C7}"/>
    <cellStyle name="_BK US GAAP 11m 25-01_C03. A4. TS_KTG v 2" xfId="655" xr:uid="{C5B972F7-C482-44EC-8677-BF99775F15BE}"/>
    <cellStyle name="_BK US GAAP 11m 25-01_Sheet1" xfId="656" xr:uid="{7A145FF5-6513-4F22-B9CB-D84997666733}"/>
    <cellStyle name="_BKMPO YTD April 2006 conversion_for upload" xfId="657" xr:uid="{C138D75F-751A-4AF3-9B40-F597C274E9E4}"/>
    <cellStyle name="_BKMPO YTD April 2006 conversion_for upload_C03. A4. TS_KTG v 2" xfId="658" xr:uid="{2E80DD56-CA87-45DD-AD2B-ABE28F1B68B7}"/>
    <cellStyle name="_BKMPO YTD April 2006 conversion_for upload_Sheet1" xfId="659" xr:uid="{882705E9-6224-47B3-8E23-11E151CD8965}"/>
    <cellStyle name="_BKMPO YTD august 2006 conversion" xfId="660" xr:uid="{E6497812-C50F-475F-A49B-94097D04D445}"/>
    <cellStyle name="_BKMPO YTD august 2006 conversion_C03. A4. TS_KTG v 2" xfId="661" xr:uid="{7100C4FD-9444-44A5-A5C5-5C6A5FE38E66}"/>
    <cellStyle name="_BKMPO YTD august 2006 conversion_Sheet1" xfId="662" xr:uid="{EAFD8C14-4EEF-4A6A-8FC1-3C2BA8E5D355}"/>
    <cellStyle name="_BKMPO YTD July 2006 conversion to check" xfId="663" xr:uid="{90571EA3-3627-410B-82E4-34031B9E7844}"/>
    <cellStyle name="_BKMPO YTD July 2006 conversion to check_C03. A4. TS_KTG v 2" xfId="664" xr:uid="{D1684504-A081-4B19-9C69-1E28F55E78CA}"/>
    <cellStyle name="_BKMPO YTD July 2006 conversion to check_Sheet1" xfId="665" xr:uid="{B8EA3FE5-55EF-4F1E-A65C-7CC7D5BB0368}"/>
    <cellStyle name="_BKMPO YTD March 2006 for presentation" xfId="666" xr:uid="{1A8CC8F5-E049-495D-941F-110596344552}"/>
    <cellStyle name="_BKMPO YTD March 2006 for presentation_C03. A4. TS_KTG v 2" xfId="667" xr:uid="{CF521EBA-0794-49E1-B566-D191E815EFF0}"/>
    <cellStyle name="_BKMPO YTD March 2006 for presentation_Sheet1" xfId="668" xr:uid="{8D571C3E-DFF4-427C-AF53-C0C8B325CCE6}"/>
    <cellStyle name="_Book1" xfId="669" xr:uid="{2EE0565C-80FF-40BE-922A-67B110FA2A60}"/>
    <cellStyle name="_Book1_A5.2-IFRS 7" xfId="670" xr:uid="{E9AAA4CF-B25A-492E-9DE3-058323BC2111}"/>
    <cellStyle name="_Book1_Sheet1" xfId="671" xr:uid="{550D5D4D-171C-4EC9-923B-73276638C89D}"/>
    <cellStyle name="_Book14" xfId="672" xr:uid="{C8D43067-BF5F-495F-874C-C4CA05B7CBC6}"/>
    <cellStyle name="_Book16" xfId="673" xr:uid="{DFB8D092-43C5-4302-90C8-FF498E215AF6}"/>
    <cellStyle name="_Book1-TO delete" xfId="674" xr:uid="{9AD222C4-9214-4FC0-9AC3-D23A6D9BB21E}"/>
    <cellStyle name="_Book1-TO delete 10" xfId="675" xr:uid="{A48DB24A-D92B-4CD3-BA47-AF835456FB9C}"/>
    <cellStyle name="_Book1-TO delete 2" xfId="676" xr:uid="{D9A9F02D-82C8-4F9D-91EC-9FC799FEEBB2}"/>
    <cellStyle name="_Book1-TO delete 3" xfId="677" xr:uid="{6FBFB0DA-3989-4ED4-AD08-FD6936589589}"/>
    <cellStyle name="_Book1-TO delete 4" xfId="678" xr:uid="{8E3B73C1-10F9-47D6-A853-A475D07FEEDC}"/>
    <cellStyle name="_Book1-TO delete 5" xfId="679" xr:uid="{2C7B733A-02C2-4ED6-8F51-D4F5C5DD0CAD}"/>
    <cellStyle name="_Book1-TO delete 6" xfId="680" xr:uid="{547C7E14-9281-4DFE-BD2A-6C52832B08B1}"/>
    <cellStyle name="_Book1-TO delete 7" xfId="681" xr:uid="{ABC47606-0953-4A7B-97EB-207054B45CD0}"/>
    <cellStyle name="_Book1-TO delete 8" xfId="682" xr:uid="{BDBCF92E-CB6D-44C3-ACE5-4B120287069B}"/>
    <cellStyle name="_Book1-TO delete 9" xfId="683" xr:uid="{2C2C8C28-175D-49E7-A1AC-5FFFDD5DDFE8}"/>
    <cellStyle name="_Book1-TO delete_1. Финансовая отчетность" xfId="684" xr:uid="{840210BB-1440-4468-BD19-424D4C001E15}"/>
    <cellStyle name="_Book1-TO delete_1. Финансовая отчетность 10" xfId="685" xr:uid="{7D3F1B71-C28A-4D36-9436-2D27ADDC6329}"/>
    <cellStyle name="_Book1-TO delete_1. Финансовая отчетность 11" xfId="686" xr:uid="{47F44639-0A8F-485C-A94F-A38A12AF72D4}"/>
    <cellStyle name="_Book1-TO delete_1. Финансовая отчетность 12" xfId="687" xr:uid="{5BA49AAB-9C3D-4198-A210-41C6892F7719}"/>
    <cellStyle name="_Book1-TO delete_1. Финансовая отчетность 2" xfId="688" xr:uid="{EDC9F52D-7985-4639-9321-2965460589F3}"/>
    <cellStyle name="_Book1-TO delete_1. Финансовая отчетность 3" xfId="689" xr:uid="{E1DEC6C7-15F5-437C-8C70-B939B33ED3A8}"/>
    <cellStyle name="_Book1-TO delete_1. Финансовая отчетность 4" xfId="690" xr:uid="{31F00113-F125-4BFE-89DF-200C391E0303}"/>
    <cellStyle name="_Book1-TO delete_1. Финансовая отчетность 5" xfId="691" xr:uid="{CB23EA02-9578-4D96-BBEA-3AD76B53D074}"/>
    <cellStyle name="_Book1-TO delete_1. Финансовая отчетность 6" xfId="692" xr:uid="{8E21FEA2-9D6B-4C8E-9E71-97682F02645B}"/>
    <cellStyle name="_Book1-TO delete_1. Финансовая отчетность 7" xfId="693" xr:uid="{A0D514A9-B380-4661-95B0-697EEB5A533A}"/>
    <cellStyle name="_Book1-TO delete_1. Финансовая отчетность 8" xfId="694" xr:uid="{2A054FE6-041F-4D07-911C-22160F851E5F}"/>
    <cellStyle name="_Book1-TO delete_1. Финансовая отчетность 9" xfId="695" xr:uid="{736D71F2-7FD4-4786-B298-EAC23F8D800A}"/>
    <cellStyle name="_Book2" xfId="696" xr:uid="{027349C0-8F4B-459A-A6D1-131460D506BE}"/>
    <cellStyle name="_Book2_ICA DT_Tax Rate Change Analysis" xfId="697" xr:uid="{ED9E7414-4E2E-4A82-9677-A6F8831D677B}"/>
    <cellStyle name="_BU P&amp;L 2007 April SMZ 18.05.2007" xfId="698" xr:uid="{69A45C39-2732-43B4-9F9E-B3F7649C85FB}"/>
    <cellStyle name="_BU_final fixed assets adjustment summary (depr adj)" xfId="699" xr:uid="{486BE521-353B-4F9A-A187-BBEADFAACC5D}"/>
    <cellStyle name="_Budget Assumption OB 2005" xfId="700" xr:uid="{DCA5812D-0668-4B19-8282-67B27AAE6E7A}"/>
    <cellStyle name="_C. Cash &amp; equivalents 5m 2006" xfId="701" xr:uid="{49FB70DB-8A1A-493A-8B42-C5BF3980CAD8}"/>
    <cellStyle name="_C. Cash 2004" xfId="702" xr:uid="{A87703C3-E9D5-4A03-AC47-2F31E752D142}"/>
    <cellStyle name="_C. Cash 2004 10" xfId="703" xr:uid="{62F234F1-B83B-4CEC-BFC7-0E9C8428193A}"/>
    <cellStyle name="_C. Cash 2004 2" xfId="704" xr:uid="{FBEBB820-9D4B-4C45-9ABD-29AA2EF4AB9F}"/>
    <cellStyle name="_C. Cash 2004 3" xfId="705" xr:uid="{BACE0B86-DB4F-4EDE-8E70-3E6BCC559E73}"/>
    <cellStyle name="_C. Cash 2004 4" xfId="706" xr:uid="{FB1E5DA7-E74A-4081-B6AD-2AB6E7B4FFFB}"/>
    <cellStyle name="_C. Cash 2004 5" xfId="707" xr:uid="{D0C20236-B11C-447D-8556-47D7A2430924}"/>
    <cellStyle name="_C. Cash 2004 6" xfId="708" xr:uid="{AB0498B7-2070-4CFE-BF09-9E63B557C832}"/>
    <cellStyle name="_C. Cash 2004 7" xfId="709" xr:uid="{6C113607-1525-4331-8567-989E9B31FCE9}"/>
    <cellStyle name="_C. Cash 2004 8" xfId="710" xr:uid="{94D29BC9-14D5-490E-982D-7059168C1D72}"/>
    <cellStyle name="_C. Cash 2004 9" xfId="711" xr:uid="{2CE62896-7AC3-470F-AEA0-87C3804E2347}"/>
    <cellStyle name="_C. Cash 2004_1. Финансовая отчетность" xfId="712" xr:uid="{C41A4B99-E6A6-4B55-81B4-647613A32467}"/>
    <cellStyle name="_C. Cash 2004_1. Финансовая отчетность 10" xfId="713" xr:uid="{942B67A6-41A6-4163-92CE-FC3DF74D4B61}"/>
    <cellStyle name="_C. Cash 2004_1. Финансовая отчетность 11" xfId="714" xr:uid="{E14995A5-3947-4D03-99F2-85350441937D}"/>
    <cellStyle name="_C. Cash 2004_1. Финансовая отчетность 12" xfId="715" xr:uid="{296025B2-4DD8-44B2-90A6-068BE879247C}"/>
    <cellStyle name="_C. Cash 2004_1. Финансовая отчетность 2" xfId="716" xr:uid="{6B966433-C256-4D99-8EC6-C9BEDBCA51A1}"/>
    <cellStyle name="_C. Cash 2004_1. Финансовая отчетность 3" xfId="717" xr:uid="{4527AF18-533E-4B37-BFAB-27A72B2A8606}"/>
    <cellStyle name="_C. Cash 2004_1. Финансовая отчетность 4" xfId="718" xr:uid="{A8F7FDFB-D16F-4A87-B04A-7389174724B7}"/>
    <cellStyle name="_C. Cash 2004_1. Финансовая отчетность 5" xfId="719" xr:uid="{0396C98B-60DF-4A44-8B42-9ECD5D6448A5}"/>
    <cellStyle name="_C. Cash 2004_1. Финансовая отчетность 6" xfId="720" xr:uid="{0309D829-1564-46ED-9A1F-D941ED41B571}"/>
    <cellStyle name="_C. Cash 2004_1. Финансовая отчетность 7" xfId="721" xr:uid="{9D3D6A75-BEB0-41E1-9F13-552EBD407513}"/>
    <cellStyle name="_C. Cash 2004_1. Финансовая отчетность 8" xfId="722" xr:uid="{EE181442-E130-4A1F-8857-362F51E87A25}"/>
    <cellStyle name="_C. Cash 2004_1. Финансовая отчетность 9" xfId="723" xr:uid="{9F9DA605-FA5C-4648-8809-98C956DEB322}"/>
    <cellStyle name="_C.10" xfId="724" xr:uid="{65841951-420E-4C23-825B-6D532B348DBA}"/>
    <cellStyle name="_C.100-Lead" xfId="725" xr:uid="{AF279E3F-9F3E-43D2-ACB2-CF501832240F}"/>
    <cellStyle name="_C.Cash" xfId="726" xr:uid="{592C957B-0526-481E-A1A3-1848310B30B8}"/>
    <cellStyle name="_C.Cash_KMG Alatau_YE" xfId="727" xr:uid="{3D237261-133A-437B-B358-E3BD509DF7EA}"/>
    <cellStyle name="_C03. A4.100 TS 2007_12m (final)" xfId="728" xr:uid="{D3167B2F-C15A-4997-9C8D-E3D90434F36F}"/>
    <cellStyle name="_CAP - AIT 16.11.06" xfId="729" xr:uid="{89172EB4-A3B5-4B24-AE00-C4BD1F73793B}"/>
    <cellStyle name="_CAP 2007" xfId="730" xr:uid="{B486CBCC-CD32-4F69-9030-4FF5A4E84641}"/>
    <cellStyle name="_CAP 30 06 08" xfId="731" xr:uid="{28FF9BCA-6C26-4857-A34B-9FA3CE043459}"/>
    <cellStyle name="_CAP_2007_AES Eki" xfId="732" xr:uid="{461DBC27-0BD3-475A-8EE4-A1AF652794DA}"/>
    <cellStyle name="_CAP_2008_KCC Ekibastuz" xfId="733" xr:uid="{B70C79D1-567D-4658-9D9F-949628DF9EC1}"/>
    <cellStyle name="_CAP_TH KMG HO_2007_final" xfId="734" xr:uid="{C26810EB-5FDF-4F6B-8BB9-02CAAA2C8EAE}"/>
    <cellStyle name="_CAP-AIT(1)" xfId="735" xr:uid="{1D61008F-0592-48E7-81DA-62B9730892EF}"/>
    <cellStyle name="_CAP-AlmatyGas" xfId="736" xr:uid="{391AE681-3DAC-430F-9366-56E17E8FDE54}"/>
    <cellStyle name="_CAP-AlmatyGas_AGK" xfId="737" xr:uid="{FACDFEAE-7CDF-4296-84A7-C8C21E2AD84F}"/>
    <cellStyle name="_CAP-AlmatyGas1АГС-С" xfId="738" xr:uid="{26274948-6283-400D-91FD-B261236E0A56}"/>
    <cellStyle name="_CAPEX Oct 2006" xfId="739" xr:uid="{5B6CB117-E9CB-4482-B177-CD1642FEF241}"/>
    <cellStyle name="_CAPEX Oct 2006_C03. A4. TS_KTG v 2" xfId="740" xr:uid="{AB0F0D36-08CF-4D78-8C78-23E9E82DCD02}"/>
    <cellStyle name="_CAPEX Oct 2006_Sheet1" xfId="741" xr:uid="{71686435-977D-40B5-ABA9-D27CE7CCAC7A}"/>
    <cellStyle name="_CASH" xfId="742" xr:uid="{B1E19583-7CA8-4305-90B0-04BBB8C647AB}"/>
    <cellStyle name="_Cash &amp; equivalents 5m 2006" xfId="743" xr:uid="{9090F7C0-00FD-4C57-AE6C-D3E9F8E4064E}"/>
    <cellStyle name="_cash flows" xfId="744" xr:uid="{0B680DDB-8F86-42DB-B315-66BFF1783614}"/>
    <cellStyle name="_cash flows_A5.2-IFRS 7" xfId="745" xr:uid="{8C4076C9-0424-435A-B890-38A400758C8E}"/>
    <cellStyle name="_cash flows_Sheet1" xfId="746" xr:uid="{C70491EC-6BF4-4037-BA94-B43CD26C9DDC}"/>
    <cellStyle name="_Cement Semey_06_P_Employees Payables" xfId="747" xr:uid="{CC737200-3B69-4546-9409-7521A0FD655F}"/>
    <cellStyle name="_CFS (Движение денег 6мес05)" xfId="748" xr:uid="{EE41858D-D7ED-4932-8D5D-A65A933D644A}"/>
    <cellStyle name="_CFS_2005 workings_last" xfId="749" xr:uid="{CED49096-15D2-49FC-BF28-B155C8FA26A6}"/>
    <cellStyle name="_CFS_2005 workings_last 10" xfId="750" xr:uid="{8AB7C98A-A880-47CA-8C20-129238FF97F2}"/>
    <cellStyle name="_CFS_2005 workings_last 2" xfId="751" xr:uid="{6D2CC8EC-F219-4BBD-96C5-4818E50ECBE0}"/>
    <cellStyle name="_CFS_2005 workings_last 3" xfId="752" xr:uid="{828D34C2-6A5C-44AD-BC4D-7C74A8E9A639}"/>
    <cellStyle name="_CFS_2005 workings_last 4" xfId="753" xr:uid="{96C36EBB-7703-469C-9451-C9149C7B0E7A}"/>
    <cellStyle name="_CFS_2005 workings_last 5" xfId="754" xr:uid="{3F718614-451C-4C48-90E9-E81E7A3DBDC5}"/>
    <cellStyle name="_CFS_2005 workings_last 6" xfId="755" xr:uid="{A2B050BC-348E-43A0-9534-02FA8885729B}"/>
    <cellStyle name="_CFS_2005 workings_last 7" xfId="756" xr:uid="{FC4183E8-EA3E-4DE3-91D3-CC4F31A11647}"/>
    <cellStyle name="_CFS_2005 workings_last 8" xfId="757" xr:uid="{252B6851-E737-4F91-AFC1-75F40D501EFA}"/>
    <cellStyle name="_CFS_2005 workings_last 9" xfId="758" xr:uid="{C6A2FC4A-F00E-4199-8E5C-B0F41528C2DD}"/>
    <cellStyle name="_CFS_2005 workings_last_1. Финансовая отчетность" xfId="759" xr:uid="{A887EB3A-8A41-4FCA-8743-F297AC950DC6}"/>
    <cellStyle name="_CFS_2005 workings_last_1. Финансовая отчетность 10" xfId="760" xr:uid="{879702D3-4B33-417B-8CC4-6EBC552C91B6}"/>
    <cellStyle name="_CFS_2005 workings_last_1. Финансовая отчетность 11" xfId="761" xr:uid="{6E47C56C-968A-4B67-95C0-D920F65EE55F}"/>
    <cellStyle name="_CFS_2005 workings_last_1. Финансовая отчетность 12" xfId="762" xr:uid="{C73C8994-58BB-42D8-A3B2-372B29929DDD}"/>
    <cellStyle name="_CFS_2005 workings_last_1. Финансовая отчетность 2" xfId="763" xr:uid="{8DED9322-559F-492A-84F6-4D43DEE41319}"/>
    <cellStyle name="_CFS_2005 workings_last_1. Финансовая отчетность 3" xfId="764" xr:uid="{41D56071-09A1-453A-9BCF-5C1A8CF7B6F7}"/>
    <cellStyle name="_CFS_2005 workings_last_1. Финансовая отчетность 4" xfId="765" xr:uid="{8C3CDF81-7861-4A5A-87B1-A6E5BD6775FA}"/>
    <cellStyle name="_CFS_2005 workings_last_1. Финансовая отчетность 5" xfId="766" xr:uid="{3DC1265A-5456-4944-9383-FBF784D055C0}"/>
    <cellStyle name="_CFS_2005 workings_last_1. Финансовая отчетность 6" xfId="767" xr:uid="{2E25A52F-B202-49D3-84CA-A0CF4C587A50}"/>
    <cellStyle name="_CFS_2005 workings_last_1. Финансовая отчетность 7" xfId="768" xr:uid="{BE1F9C55-06D4-40E8-B4BB-28DE7DFA3078}"/>
    <cellStyle name="_CFS_2005 workings_last_1. Финансовая отчетность 8" xfId="769" xr:uid="{E1036AF5-AE61-40ED-9991-7A67B4171429}"/>
    <cellStyle name="_CFS_2005 workings_last_1. Финансовая отчетность 9" xfId="770" xr:uid="{FA31B014-EDB8-46E0-954A-991B84A50C4C}"/>
    <cellStyle name="_Cili_2003 Budget Chigen" xfId="771" xr:uid="{6060721D-141F-4EFC-A4CE-C36C3B553699}"/>
    <cellStyle name="_CIT" xfId="772" xr:uid="{3919F61B-D148-4E5C-A2DF-CA833B7511A1}"/>
    <cellStyle name="_CIT matching" xfId="773" xr:uid="{F26793E9-E162-484C-AE6E-3C2BE441C1B2}"/>
    <cellStyle name="_CIT_A5.2-IFRS 7" xfId="774" xr:uid="{889DF4DE-31E8-44C6-A470-C39353328103}"/>
    <cellStyle name="_CIT_Sheet1" xfId="775" xr:uid="{854DDDA8-6D67-4311-8547-ABB7AC126BD2}"/>
    <cellStyle name="_Comma" xfId="776" xr:uid="{EB4A01B8-4C12-4903-AFB8-18B1E5DC540A}"/>
    <cellStyle name="_Comparative analysis of PBC reports dd 3 may" xfId="777" xr:uid="{5842BC7A-065D-41E7-B275-F78586E7FF95}"/>
    <cellStyle name="_CONV_FILE_DEC_2006" xfId="778" xr:uid="{24EF11E3-DAC4-4AFB-88D1-C7438C3809FA}"/>
    <cellStyle name="_CONV_FILE_MAR_2008" xfId="779" xr:uid="{DA17C95B-3A84-4B00-886F-837DA4C323CE}"/>
    <cellStyle name="_Conversion file BKMPO YTD March 2006 (29.04.06)" xfId="780" xr:uid="{FBB720F2-8028-40AA-823C-57D67AE7E858}"/>
    <cellStyle name="_Conversion file BKMPO YTD March 2006 (29.04.06)_C03. A4. TS_KTG v 2" xfId="781" xr:uid="{7DF0CB11-6911-4F7D-B3CD-B9766472BC8B}"/>
    <cellStyle name="_Conversion file BKMPO YTD March 2006 (29.04.06)_Sheet1" xfId="782" xr:uid="{54C74355-DD2C-4A95-94BE-2DF46004E476}"/>
    <cellStyle name="_Conversion Maik-West" xfId="783" xr:uid="{31D2DC6F-5666-41FF-A299-ADCE59019347}"/>
    <cellStyle name="_Conversion Maik-West ER" xfId="784" xr:uid="{2598B231-F1E8-4EB5-9698-F34960C50864}"/>
    <cellStyle name="_Copy of CFS 2005" xfId="785" xr:uid="{F9882BC9-B82C-413B-ACFC-DA8E1021B290}"/>
    <cellStyle name="_Copy of PL BKMPO June actual without DTA" xfId="786" xr:uid="{E9210861-1055-4B06-9428-F1B6F4DEC8A5}"/>
    <cellStyle name="_Currency" xfId="787" xr:uid="{D5E186C0-119A-47BF-8F8A-E3D998EF915D}"/>
    <cellStyle name="_Currency_Senior Notes April 3" xfId="788" xr:uid="{F15D99E5-370E-41BF-80D1-09C40E3D9DAE}"/>
    <cellStyle name="_Currency_Senior Notes April 3 2" xfId="789" xr:uid="{1560FA70-32BB-425F-BABE-9866E24A8B1B}"/>
    <cellStyle name="_CurrencySpace" xfId="790" xr:uid="{BAB7F2D9-10F8-48C1-8E14-F595A4C60A81}"/>
    <cellStyle name="_CWIP 01.06.2007 by BUs v1" xfId="791" xr:uid="{C25C5475-1F7C-4145-A12D-C734836AEEF5}"/>
    <cellStyle name="_CWIP 01.06.2007 by BUs v1_C03. A4. TS_KTG v 2" xfId="792" xr:uid="{9A18B320-008E-4CBC-975E-8BC011EB4BEC}"/>
    <cellStyle name="_CWIP 01.06.2007 by BUs v1_Sheet1" xfId="793" xr:uid="{379E034D-1A8F-4E40-8C55-856622FE6D9F}"/>
    <cellStyle name="_CWIP reporting for interest capitalization 01.11.2007 (working)" xfId="794" xr:uid="{44D89BB3-1EE6-4E58-917F-80C33B076077}"/>
    <cellStyle name="_CWIP reporting for interest capitalization 01.11.2007 (working)_C03. A4. TS_KTG v 2" xfId="795" xr:uid="{294692BF-6AAE-4D33-B17E-72DE611F8F42}"/>
    <cellStyle name="_CWIP reporting for interest capitalization 01.11.2007 (working)_Sheet1" xfId="796" xr:uid="{95C2C725-BB2D-4616-B8A6-C0D537D8E175}"/>
    <cellStyle name="_CWIP reporting for interest capitalization SMZ (1853) 01.10.2007 (13 11 2007) working" xfId="797" xr:uid="{BFBA581D-9A19-48A4-98C4-63784BE205D6}"/>
    <cellStyle name="_CWIP reporting for interest capitalization SMZ (1853) 01.10.2007 (13 11 2007) working_C03. A4. TS_KTG v 2" xfId="798" xr:uid="{FFD39894-662F-43DF-8207-8C607C616BA7}"/>
    <cellStyle name="_CWIP reporting for interest capitalization SMZ (1853) 01.10.2007 (13 11 2007) working_Sheet1" xfId="799" xr:uid="{66AE8219-BDF0-4E70-8E2D-284757A2996E}"/>
    <cellStyle name="_Data" xfId="800" xr:uid="{EF810698-6E2D-45A5-9184-8B727630DD82}"/>
    <cellStyle name="_DD Site restoration 5MTD2006" xfId="801" xr:uid="{4E899D8F-C96C-4554-901D-BA51E74DF9C6}"/>
    <cellStyle name="_Disclosures" xfId="802" xr:uid="{C4772CC1-0C72-42A1-A9D6-90CF5FA8D266}"/>
    <cellStyle name="_E&amp;P CAP 31.12.2005" xfId="803" xr:uid="{CBE3D85A-497E-474A-9FE0-930B16AEE0B1}"/>
    <cellStyle name="_E&amp;P CAP 31.12.2006" xfId="804" xr:uid="{7D2B0296-9F8C-44D5-A46E-603FE00284F1}"/>
    <cellStyle name="_E&amp;P KMG reporting package 2006_client" xfId="805" xr:uid="{D346CEC7-334C-40EB-95FE-319032B155E0}"/>
    <cellStyle name="_E.130 ARC" xfId="806" xr:uid="{D6D23084-9D4C-4036-A851-1C9A8B9A15DC}"/>
    <cellStyle name="_E.650" xfId="807" xr:uid="{BCA58C65-1744-4B1F-A2BB-1ABC038BD6F5}"/>
    <cellStyle name="_E.Accounts Receivable_JV Aksai Group_2005" xfId="808" xr:uid="{103777DF-3898-42E3-B6EB-B25B4BCDCD0B}"/>
    <cellStyle name="_E05. K.Fixed Assets_KSS_31.12.07" xfId="809" xr:uid="{5A09EEC5-27D0-4EFE-9A59-665866CFC1D8}"/>
    <cellStyle name="_E05. N.Payables_31.12.2007" xfId="810" xr:uid="{C10678C8-3E7C-47BB-8EB3-9273B8A7AFA8}"/>
    <cellStyle name="_E05. Q.Loans_KSS_YE" xfId="811" xr:uid="{75483328-B734-47A9-A1B5-DAA463BB2B8D}"/>
    <cellStyle name="_E1.Receivables_KMG Alatau" xfId="812" xr:uid="{90D9644A-D7AD-4971-90E2-E19EAF16D572}"/>
    <cellStyle name="_E1.Receivables_KMG Alatau_YE" xfId="813" xr:uid="{975CAB08-BD20-4334-8505-4505018A9F29}"/>
    <cellStyle name="_E-100" xfId="814" xr:uid="{B204A736-5E55-46E8-84AF-721E229989E8}"/>
    <cellStyle name="_E130.xlsЕржану" xfId="815" xr:uid="{16E13FF5-2B95-4C95-88D6-7DCC9F4FA609}"/>
    <cellStyle name="_E2 .Advances paid_KMG Alatau_YE" xfId="816" xr:uid="{EA0A1138-64A2-4EFC-AC2E-E90A1684546E}"/>
    <cellStyle name="_E2.300" xfId="817" xr:uid="{7489BB09-207E-433E-A773-52FDC7FBE390}"/>
    <cellStyle name="_Eki Conv Jul 07" xfId="818" xr:uid="{08DC3364-9E5D-4C53-8EC9-1CF21C9E783B}"/>
    <cellStyle name="_Eki_Budget_2006_2007 16 11 05" xfId="819" xr:uid="{91C63B97-7FEF-4B5F-A01C-9422C71F8CD7}"/>
    <cellStyle name="_Eki_Budget_2008_2009v12 wo SAP" xfId="820" xr:uid="{AC747614-00B2-4132-BA36-9B4F760CB278}"/>
    <cellStyle name="_Ekibastuz FAS 109 Template 8Nov05" xfId="821" xr:uid="{EBBC07E1-BC31-484E-9D9E-DA1F55EC41CF}"/>
    <cellStyle name="_Elimination" xfId="822" xr:uid="{DCF21CB2-6658-4BF3-A89B-247F290637C2}"/>
    <cellStyle name="_Eliminations AES Maik - MW" xfId="823" xr:uid="{9D0DA249-51A9-4EEA-A2F2-7BDD8DEA09F6}"/>
    <cellStyle name="_Elvira-Payroll_LATEST" xfId="824" xr:uid="{99DFF4F9-F2CE-4098-81C4-4EB2820DA93E}"/>
    <cellStyle name="_EPS Oct01Bud" xfId="825" xr:uid="{D0CA826C-0133-4AEC-AE76-CBD2A6D6FE97}"/>
    <cellStyle name="_EuroCenterAstana_O_Salary_2006" xfId="826" xr:uid="{495D79BD-C30D-4E55-9C56-B2E699F069EF}"/>
    <cellStyle name="_EuroCenterAstana_P_Salary_2006" xfId="827" xr:uid="{D0C9E0FF-7EC1-4CC9-94E0-FE41D1891033}"/>
    <cellStyle name="_F  Investments 6 m 2005" xfId="828" xr:uid="{95389857-0722-4533-9FF6-C0248DBEA553}"/>
    <cellStyle name="_F  Investments 6 m 2006" xfId="829" xr:uid="{E97278FD-7B7D-4290-9264-C1116EAAF7CF}"/>
    <cellStyle name="_FA Adjustment 1999-2003_1" xfId="830" xr:uid="{1518D77B-8A7D-447C-8E76-36608560C714}"/>
    <cellStyle name="_FA and CWIP adjustments YTD April SMZ (23.05.2007 v. 1.1)" xfId="831" xr:uid="{D057678B-1A5E-4250-8907-B2274A814461}"/>
    <cellStyle name="_FA, CIP (3)" xfId="832" xr:uid="{1D36E978-6B57-4AAD-8DBF-644C897974CA}"/>
    <cellStyle name="_FC Template" xfId="833" xr:uid="{0411FEA6-4876-43C7-8EDF-5BD89E7C464B}"/>
    <cellStyle name="_FFF" xfId="834" xr:uid="{27EA652F-3EA3-465A-888E-ACCA9B6B616F}"/>
    <cellStyle name="_FFF_New Form10_2" xfId="835" xr:uid="{128080B4-C5CD-4189-8126-F75ACF5ADB9D}"/>
    <cellStyle name="_FFF_Nsi" xfId="836" xr:uid="{CEFE80A0-8768-4D85-8C36-E0BAE360D632}"/>
    <cellStyle name="_FFF_Nsi_1" xfId="837" xr:uid="{3E1E33F2-FB51-495E-80C4-36CF7FD1B66A}"/>
    <cellStyle name="_FFF_Nsi_139" xfId="838" xr:uid="{2B5279DB-C527-4FC7-9475-686B5B28A292}"/>
    <cellStyle name="_FFF_Nsi_140" xfId="839" xr:uid="{AE58FE53-D513-4FB3-94F3-7A48DB42745D}"/>
    <cellStyle name="_FFF_Nsi_140(Зах)" xfId="840" xr:uid="{54E354E4-71DE-45E5-B93C-7F091E701D96}"/>
    <cellStyle name="_FFF_Nsi_140_mod" xfId="841" xr:uid="{D65A06E3-BA3D-4454-898C-E0784E7963D2}"/>
    <cellStyle name="_FFF_Summary" xfId="842" xr:uid="{8275DA6B-2D17-4BA3-A9FF-78AED1056943}"/>
    <cellStyle name="_FFF_Tax_form_1кв_3" xfId="843" xr:uid="{8A373D9C-191F-4CF5-A9A8-FC70B44EC961}"/>
    <cellStyle name="_FFF_БКЭ" xfId="844" xr:uid="{F66C01EB-0003-474E-9EAD-8565BE0B28E7}"/>
    <cellStyle name="_Final_Book_010301" xfId="845" xr:uid="{84C476D4-5013-4D96-A81E-3AB5AD2EF664}"/>
    <cellStyle name="_Final_Book_010301_New Form10_2" xfId="846" xr:uid="{282E3017-70E5-4491-A2DB-C2304BE21E8A}"/>
    <cellStyle name="_Final_Book_010301_Nsi" xfId="847" xr:uid="{25E921FC-38B2-4B80-8959-0BCCBC61F13A}"/>
    <cellStyle name="_Final_Book_010301_Nsi_1" xfId="848" xr:uid="{CBFA0D01-9897-4412-97FF-6E741BCB1AFB}"/>
    <cellStyle name="_Final_Book_010301_Nsi_139" xfId="849" xr:uid="{C886D267-80C3-4BA2-811A-9500A694C872}"/>
    <cellStyle name="_Final_Book_010301_Nsi_140" xfId="850" xr:uid="{F2170D9B-BC47-4156-B8EA-8E5962EACCBF}"/>
    <cellStyle name="_Final_Book_010301_Nsi_140(Зах)" xfId="851" xr:uid="{99CCF05B-FB8D-491E-A4F9-5D04EC74F6C8}"/>
    <cellStyle name="_Final_Book_010301_Nsi_140_mod" xfId="852" xr:uid="{8B767598-B29D-413F-8CFD-D0AE36FE1FC0}"/>
    <cellStyle name="_Final_Book_010301_Summary" xfId="853" xr:uid="{2F5CABE5-9862-4EDA-A47B-6ECB69B250D8}"/>
    <cellStyle name="_Final_Book_010301_Tax_form_1кв_3" xfId="854" xr:uid="{56C31A76-A199-4E6E-8C6E-232560C7A7EB}"/>
    <cellStyle name="_Final_Book_010301_БКЭ" xfId="855" xr:uid="{127CAA48-0CBE-41B4-AB37-BA5435A7AF81}"/>
    <cellStyle name="_For Elvira" xfId="856" xr:uid="{3B45F815-DBB6-40AD-9D67-76C54B48FEDC}"/>
    <cellStyle name="_ForecastToday v4" xfId="857" xr:uid="{C4B2C290-41F9-45B8-A3C1-5DCAE5D5242F}"/>
    <cellStyle name="_FS " xfId="858" xr:uid="{D9256412-EC8E-4247-91B6-9435170A367D}"/>
    <cellStyle name="_FS 2005 (Сверка с оборотносальдовой)" xfId="859" xr:uid="{15D6FDC0-E353-4A66-A967-8515DDEBC241}"/>
    <cellStyle name="_FS 30 June 2006" xfId="860" xr:uid="{149A9481-24C7-4B8C-8D9E-1688B8037D94}"/>
    <cellStyle name="_FS 30 June 2006 (final version)" xfId="861" xr:uid="{BD8D1311-FFE8-4BBD-B37A-EB9966738F85}"/>
    <cellStyle name="_FS Check List_June 2006 07_Nov_06" xfId="862" xr:uid="{DBF8F271-AF1F-4A48-9FF3-DF4336F832F5}"/>
    <cellStyle name="_Fu.2006 Inventory Uzen " xfId="863" xr:uid="{86083F83-3C0D-4708-9A4D-8391A319C0F1}"/>
    <cellStyle name="_G.Advances Paid" xfId="864" xr:uid="{182DEBB0-CD38-41E4-AC93-452F4FE52E0D}"/>
    <cellStyle name="_GAAP - Фин расшифровки (5) май  2005 СМЗ" xfId="865" xr:uid="{054A9197-9C8C-4339-85FB-C53F8E95F36D}"/>
    <cellStyle name="_GM on Utexam loan" xfId="866" xr:uid="{B1F10F4F-4F71-42CD-9B04-540B84FD8736}"/>
    <cellStyle name="_GM on Utexam loan 10" xfId="867" xr:uid="{CE401541-4A0F-4B4F-8A41-DFAD168D8C5E}"/>
    <cellStyle name="_GM on Utexam loan 2" xfId="868" xr:uid="{E00B221F-68A7-4027-8A79-4FB4F6B24F00}"/>
    <cellStyle name="_GM on Utexam loan 3" xfId="869" xr:uid="{E3BF8DFA-DE62-4F8F-96E1-7B722F154159}"/>
    <cellStyle name="_GM on Utexam loan 4" xfId="870" xr:uid="{5DEF03EC-FD24-465E-955A-FC3A59DC6E3C}"/>
    <cellStyle name="_GM on Utexam loan 5" xfId="871" xr:uid="{6AFF205F-8F90-4875-A902-7C3A55B65085}"/>
    <cellStyle name="_GM on Utexam loan 6" xfId="872" xr:uid="{388D2D8C-95D2-4BE9-9DF1-336328489EF1}"/>
    <cellStyle name="_GM on Utexam loan 7" xfId="873" xr:uid="{EAA2E39F-509A-4DC5-9A3A-75817E5C2618}"/>
    <cellStyle name="_GM on Utexam loan 8" xfId="874" xr:uid="{780DC036-6475-4B3A-B6B3-2B5C098E49F2}"/>
    <cellStyle name="_GM on Utexam loan 9" xfId="875" xr:uid="{AE260699-154B-4504-8FFE-F00C66A72272}"/>
    <cellStyle name="_GM on Utexam loan_1. Финансовая отчетность" xfId="876" xr:uid="{35549DBE-7569-4D95-9E18-5CD0109DAF55}"/>
    <cellStyle name="_GM on Utexam loan_1. Финансовая отчетность 10" xfId="877" xr:uid="{89AD1B3B-E7EA-478D-986E-4D6E96AAB5FF}"/>
    <cellStyle name="_GM on Utexam loan_1. Финансовая отчетность 11" xfId="878" xr:uid="{07BB3422-C238-4165-B541-F3769398FE7D}"/>
    <cellStyle name="_GM on Utexam loan_1. Финансовая отчетность 12" xfId="879" xr:uid="{CD99E44E-6E9F-43A4-845F-166A58890936}"/>
    <cellStyle name="_GM on Utexam loan_1. Финансовая отчетность 2" xfId="880" xr:uid="{60CB0459-F242-4482-BFA5-8676C6FD0F7A}"/>
    <cellStyle name="_GM on Utexam loan_1. Финансовая отчетность 3" xfId="881" xr:uid="{D0189D5C-51E6-41E2-83DA-E9669D11F91E}"/>
    <cellStyle name="_GM on Utexam loan_1. Финансовая отчетность 4" xfId="882" xr:uid="{E1FF3DFA-1020-4278-8D66-F825D3DCE8FD}"/>
    <cellStyle name="_GM on Utexam loan_1. Финансовая отчетность 5" xfId="883" xr:uid="{ABEBB76D-3B23-42E8-90A6-5C7E589BBC5D}"/>
    <cellStyle name="_GM on Utexam loan_1. Финансовая отчетность 6" xfId="884" xr:uid="{3C65EE3D-527E-4D13-9515-6F61FB491E1E}"/>
    <cellStyle name="_GM on Utexam loan_1. Финансовая отчетность 7" xfId="885" xr:uid="{5BFD0B7D-EABB-4B55-81FE-EF30CCAFF20A}"/>
    <cellStyle name="_GM on Utexam loan_1. Финансовая отчетность 8" xfId="886" xr:uid="{D289ADBF-28B4-4993-88D2-12CDDA38BDF2}"/>
    <cellStyle name="_GM on Utexam loan_1. Финансовая отчетность 9" xfId="887" xr:uid="{1B75F326-8A46-452C-9C6E-2EE5E8764446}"/>
    <cellStyle name="_Granbury-F-Machine" xfId="888" xr:uid="{545CEB3B-9999-4B04-952B-358037E6F392}"/>
    <cellStyle name="_Granite" xfId="889" xr:uid="{CD1818F0-B630-4C33-9944-B42B61934F55}"/>
    <cellStyle name="_GRK_06_P_Salary and Payroll taxes_new" xfId="890" xr:uid="{6963585A-264B-4ED3-B313-83AF26A3D4B7}"/>
    <cellStyle name="_GRK_06_Payroll and related taxes" xfId="891" xr:uid="{777F6B13-2C1E-4781-87A4-DB19D0694392}"/>
    <cellStyle name="_GRK_2006_P_Salary and Payroll taxes_AiKA" xfId="892" xr:uid="{65080257-F4A4-4F0E-9A45-0B4D412086FD}"/>
    <cellStyle name="_Gulliay Dec4" xfId="893" xr:uid="{434A4E9F-1468-4420-9D7B-139665F8353E}"/>
    <cellStyle name="_H Investment in associates 2005" xfId="894" xr:uid="{B4A7E8A3-BFAD-4692-81E4-205F4B688114}"/>
    <cellStyle name="_H1 U1.Finance income-costs" xfId="895" xr:uid="{BDB89FCE-C2C3-4FB1-A460-853114567FC5}"/>
    <cellStyle name="_ICA 12 A4.100 TS 2006 FS 27 01 07" xfId="896" xr:uid="{C1862A45-3760-4157-835D-23F5FB95E729}"/>
    <cellStyle name="_ICA DT_Tax Rate Change Analysis" xfId="897" xr:uid="{0D74965C-3465-4098-9BBC-0A7CD49EC8B4}"/>
    <cellStyle name="_IFRS 2001-2006 6mnth_Sept_15_2006 unshared" xfId="898" xr:uid="{CEDB346A-24A7-400A-B0A2-E7DBCC82B2C8}"/>
    <cellStyle name="_IFRS 7" xfId="899" xr:uid="{579F71F1-37CD-4442-B8BF-ED846DF8FAB4}"/>
    <cellStyle name="_Interest income received (2)" xfId="900" xr:uid="{9B701E5E-C8CD-4A74-B3C1-0E7BEBC01BA2}"/>
    <cellStyle name="_Intracompany Settlements" xfId="901" xr:uid="{0F7F8832-A013-4908-A4B0-685DDFD74B5B}"/>
    <cellStyle name="_Inventory" xfId="902" xr:uid="{029FEACF-4936-4ECE-A9CC-45C3E90731E5}"/>
    <cellStyle name="_Inventory reserve-PBC" xfId="903" xr:uid="{716332FF-419B-499E-9C49-E6D03A6E74ED}"/>
    <cellStyle name="_Ironwood" xfId="904" xr:uid="{48D16DBE-DF30-4D1F-B001-F41445F0D8C7}"/>
    <cellStyle name="_Ironwood_LB36a" xfId="905" xr:uid="{A396039A-9352-4545-B8D5-EE35A9DB0ED6}"/>
    <cellStyle name="_K Property, plant and equipment 2005_07.03.06" xfId="906" xr:uid="{30EEE7BA-DEAD-439E-B19D-A9D3B6821331}"/>
    <cellStyle name="_K. PP&amp;E cost model_2002-2004" xfId="907" xr:uid="{0293757C-8D8B-43F8-8BAC-E8D900E70842}"/>
    <cellStyle name="_K.2. PPE movemement disclosure 2005" xfId="908" xr:uid="{5D573906-7E21-4155-8D8B-1D681F81113B}"/>
    <cellStyle name="_K.300" xfId="909" xr:uid="{EDA9DCAF-8C5D-49AD-BD54-0E9A9A9B8F08}"/>
    <cellStyle name="_K.300_PPE Movement" xfId="910" xr:uid="{064E4F13-F668-4DE1-B87F-062C70FDFD4B}"/>
    <cellStyle name="_K.410" xfId="911" xr:uid="{9355D9AD-0025-45A4-BF4F-E55D84B368A3}"/>
    <cellStyle name="_K.500" xfId="912" xr:uid="{B07C805B-4C90-4FE4-8FDE-6999ED45411D}"/>
    <cellStyle name="_K.FA_10m2008" xfId="913" xr:uid="{8D32974E-D509-439F-920B-D0290DC6B2F4}"/>
    <cellStyle name="_K.PPE 2007 MTS" xfId="914" xr:uid="{6D497499-91BB-45A1-80F2-964E37F1031B}"/>
    <cellStyle name="_K.PPE_31.12.2008_trash" xfId="915" xr:uid="{59EF58BC-1E19-4108-9696-1839B3F348D9}"/>
    <cellStyle name="_K.PPE_9m2008" xfId="916" xr:uid="{53A59FCB-05C6-4FAD-BF09-51F1263B5E2E}"/>
    <cellStyle name="_K1.PPE_31.12.08(year end)" xfId="917" xr:uid="{3B6744B1-9140-425D-982B-052B5E480EA1}"/>
    <cellStyle name="_Knoxwil" xfId="918" xr:uid="{9DA307CB-789A-441A-8365-CDCED0BFD17D}"/>
    <cellStyle name="_KTG consolidation H1 2006 (PBC)" xfId="919" xr:uid="{0713147E-D4A3-4829-AA9A-D6D795246205}"/>
    <cellStyle name="_L Intangible assets 2005" xfId="920" xr:uid="{B7290423-8B1B-47CE-A59E-E40A2550C39B}"/>
    <cellStyle name="_MAEK_05_J_Inventory" xfId="921" xr:uid="{4BB2A36A-5192-495F-BFCD-3799525A41E6}"/>
    <cellStyle name="_Maik_2008_05_1.TB_01_07_08" xfId="922" xr:uid="{3D0AC1B6-DA6D-4997-A609-108B1FA451FF}"/>
    <cellStyle name="_Maikuben West - AJE#9" xfId="923" xr:uid="{BE926DE1-BA3F-4795-B605-0BF80C1A6A79}"/>
    <cellStyle name="_Mapping YTD AUG SMZ (03.09.2007)" xfId="924" xr:uid="{047DF0FD-98AE-4D41-9DAB-F1FCA8430042}"/>
    <cellStyle name="_Materiality matrix" xfId="925" xr:uid="{C818E07E-3539-4A00-8F6E-0680415729A9}"/>
    <cellStyle name="_Multiple" xfId="926" xr:uid="{2E243F6F-4BD9-4AF7-B42A-7DB65B145222}"/>
    <cellStyle name="_MultipleSpace" xfId="927" xr:uid="{EB3B08F4-8C64-43D2-B582-B763A723542B}"/>
    <cellStyle name="_MW_2008-09 19_12_07_resubmit" xfId="928" xr:uid="{32BB42A8-DC14-48B8-B67A-1C02B8E95986}"/>
    <cellStyle name="_N.3 Employee Liabilities" xfId="929" xr:uid="{C7C31154-1F06-4482-9B07-3C1EB804E270}"/>
    <cellStyle name="_N1.Payables" xfId="930" xr:uid="{45104828-B60A-4145-8D80-45A7B9888EAB}"/>
    <cellStyle name="_N-100" xfId="931" xr:uid="{BF52FF3D-9DD0-4921-908B-49099063CE7F}"/>
    <cellStyle name="_NA_IS" xfId="932" xr:uid="{D6F6B40B-642A-4E84-B4F2-0C718DA02CD5}"/>
    <cellStyle name="_New Microsoft Excel Worksheet" xfId="933" xr:uid="{5F539B54-23B6-4D79-ACB3-0203815018B4}"/>
    <cellStyle name="_New_Sofi" xfId="934" xr:uid="{910E406A-5143-4975-BCCB-7BDCFBEE837F}"/>
    <cellStyle name="_New_Sofi_FFF" xfId="935" xr:uid="{082A0B9B-08BA-4A09-84BE-E7DFDA13F671}"/>
    <cellStyle name="_New_Sofi_New Form10_2" xfId="936" xr:uid="{5565C09B-B1E3-4C80-BAF4-A9F3B3398EC9}"/>
    <cellStyle name="_New_Sofi_Nsi" xfId="937" xr:uid="{B7FF0573-B7D2-465B-9649-AD779D1E336E}"/>
    <cellStyle name="_New_Sofi_Nsi_1" xfId="938" xr:uid="{A4757E21-5BB5-4DC6-8FFA-6B379379DF02}"/>
    <cellStyle name="_New_Sofi_Nsi_139" xfId="939" xr:uid="{DC03AC11-0EA3-42F0-BFF9-CB7D6357CCBF}"/>
    <cellStyle name="_New_Sofi_Nsi_140" xfId="940" xr:uid="{345D0082-6066-417B-B11E-F0BCA28F085B}"/>
    <cellStyle name="_New_Sofi_Nsi_140(Зах)" xfId="941" xr:uid="{8734D684-D991-475D-B973-CB7C3FB985DD}"/>
    <cellStyle name="_New_Sofi_Nsi_140_mod" xfId="942" xr:uid="{F9E82278-CCD4-4FB1-9E07-6DDF8A9637E3}"/>
    <cellStyle name="_New_Sofi_Summary" xfId="943" xr:uid="{3FF4A9D7-4B8C-4EC1-AE32-88C3304F31CB}"/>
    <cellStyle name="_New_Sofi_Tax_form_1кв_3" xfId="944" xr:uid="{C346EB6C-74D3-4642-AB9C-3952FA297D77}"/>
    <cellStyle name="_New_Sofi_БКЭ" xfId="945" xr:uid="{53D9529E-C13A-4BC8-B265-C3E3F9F0A7D3}"/>
    <cellStyle name="_normální" xfId="946" xr:uid="{589365A4-647F-4A00-8FAF-91DDD856E664}"/>
    <cellStyle name="_Notes - NPV and movement in 9 month 2007 - Tesmek" xfId="947" xr:uid="{04A4557B-8FD6-40E3-B4EB-22BF3361B3E7}"/>
    <cellStyle name="_Nsi" xfId="948" xr:uid="{18779351-A55B-4F27-B47F-6BC58E7E008F}"/>
    <cellStyle name="_O Deferred tax ActarisMadina" xfId="949" xr:uid="{500F7FAE-EB44-4F0F-B6AD-499DAFE20F83}"/>
    <cellStyle name="_O. Taxes -02 Yassy" xfId="950" xr:uid="{0180E3CC-C04B-4B32-AB47-BB7FF03B05AD}"/>
    <cellStyle name="_O.Taxes" xfId="951" xr:uid="{7417F270-0616-480A-88BC-818E1929B5C7}"/>
    <cellStyle name="_O.Taxes 2004" xfId="952" xr:uid="{46CCB03F-3545-4E9D-B4B6-28F74B2C0CE8}"/>
    <cellStyle name="_O.Taxes 2005" xfId="953" xr:uid="{95EE960A-6E4E-485F-9DA5-325B7456A9A0}"/>
    <cellStyle name="_O.Taxes ATS 04" xfId="954" xr:uid="{8FCC5563-A45A-4B3E-B7E4-81DB265B00BC}"/>
    <cellStyle name="_O.Taxes ATS 04_A5.2-IFRS 7" xfId="955" xr:uid="{7BEBCE0D-E649-4FC9-8128-B519C0A3572B}"/>
    <cellStyle name="_O.Taxes ATS 04_Sheet1" xfId="956" xr:uid="{3CF96F4B-EE05-41C0-9F4E-1349C3987AC0}"/>
    <cellStyle name="_O.Taxes KTO" xfId="957" xr:uid="{6D699A33-E64D-42E4-8A8E-BA378F4D84E8}"/>
    <cellStyle name="_O.Taxes_04" xfId="958" xr:uid="{A1016506-DFCE-4049-893F-3DF2E10AACB8}"/>
    <cellStyle name="_O.Taxes_A5.2-IFRS 7" xfId="959" xr:uid="{F176160C-E4FA-4162-B74D-4773630E79B9}"/>
    <cellStyle name="_O.Taxes_Sheet1" xfId="960" xr:uid="{BF31ED70-AED7-496B-BD70-2D20EC26C119}"/>
    <cellStyle name="_O.Taxes-MT_2" xfId="961" xr:uid="{C43B3F08-11A4-4A1D-AD22-FAEBFA093B1E}"/>
    <cellStyle name="_O.Taxes-MT_2_A5.2-IFRS 7" xfId="962" xr:uid="{FEC0D060-39D9-4E17-8C2A-DF40B76463F9}"/>
    <cellStyle name="_O.Taxes-MT_2_Sheet1" xfId="963" xr:uid="{3284B38E-1908-4AFF-9DE1-91118483E109}"/>
    <cellStyle name="_OBOROT4411" xfId="964" xr:uid="{D8D4C548-FE9A-4A1C-97A8-897E676E43A8}"/>
    <cellStyle name="_OBOROT4411_A5.2-IFRS 7" xfId="965" xr:uid="{DFE6C1D6-EE9F-40C8-8FED-A05B3CEE6972}"/>
    <cellStyle name="_OBOROT4411_Sheet1" xfId="966" xr:uid="{6669212A-B7E5-4CD4-8679-1D4989A56EBF}"/>
    <cellStyle name="_OPEX analysis" xfId="967" xr:uid="{DEE09F05-8593-4606-84F0-8213FFFBFA03}"/>
    <cellStyle name="_O-Taxes_Final_03" xfId="968" xr:uid="{EE4F4741-5501-4F86-8563-9F973EA6616F}"/>
    <cellStyle name="_O-Taxes_Final_03_A5.2-IFRS 7" xfId="969" xr:uid="{99CBF98E-38E9-4F72-A462-2B3CF46FED23}"/>
    <cellStyle name="_O-Taxes_Final_03_Sheet1" xfId="970" xr:uid="{72610DD1-0722-468B-8AAD-69B8C1DD6D86}"/>
    <cellStyle name="_O-Taxes_TH KMG_03" xfId="971" xr:uid="{1BCA81BF-794F-4F56-AE9D-B66924578B86}"/>
    <cellStyle name="_Other_data022802" xfId="972" xr:uid="{CBA01FFD-60A7-48B8-9B09-902EBB2EE9B3}"/>
    <cellStyle name="_Others Adjustment 1999-2003" xfId="973" xr:uid="{F3CD71F1-2AC9-4363-8254-2D5E094E2D78}"/>
    <cellStyle name="_Output" xfId="974" xr:uid="{7C2B99CA-1962-4739-B950-5197D2611C60}"/>
    <cellStyle name="_P&amp;L Eliminations" xfId="975" xr:uid="{DF58E8CC-BAA6-46D8-B404-3580DB002A12}"/>
    <cellStyle name="_P&amp;L for December" xfId="976" xr:uid="{E855C5A1-93EE-4B45-AADB-31FA20C5CAA7}"/>
    <cellStyle name="_P&amp;L JUL actual w-o adjust" xfId="977" xr:uid="{69E6CC3C-4208-4BB3-A265-61FB1524EBFE}"/>
    <cellStyle name="_P.08_PM, SA, Scope and SCOT 2007" xfId="978" xr:uid="{781CC4C6-1C50-4AFA-BE99-12A56FAA3C41}"/>
    <cellStyle name="_P_Employee Benefits" xfId="979" xr:uid="{872212F0-35CD-41EA-B008-9E1027F267E9}"/>
    <cellStyle name="_Payroll" xfId="980" xr:uid="{D91695C8-D553-4CCF-8486-9A9ED5611470}"/>
    <cellStyle name="_PBC Consolidated forms 14_apr_2006" xfId="981" xr:uid="{DF872341-98EE-4EC2-860B-4CDF1C629F62}"/>
    <cellStyle name="_Percent" xfId="982" xr:uid="{B2444496-8A93-44D2-9B02-F7C9674A74A9}"/>
    <cellStyle name="_PercentSpace" xfId="983" xr:uid="{129EF31B-0A6F-4192-93F0-098611484B69}"/>
    <cellStyle name="_PERSONAL" xfId="984" xr:uid="{967354CA-8640-419B-9A63-89E927C3F5CE}"/>
    <cellStyle name="_PERSONAL_1" xfId="985" xr:uid="{10BAFC2F-7422-49FA-8EAE-0D849D5D2236}"/>
    <cellStyle name="_PL BKMPO April actual without DTA" xfId="986" xr:uid="{5885F7B3-A263-4E4C-B8F6-3B15CD48F55E}"/>
    <cellStyle name="_PL BKMPO February actual without DTA" xfId="987" xr:uid="{412646E4-403F-410B-B491-8E2157FBF845}"/>
    <cellStyle name="_PL BKMPO January actual without DTA" xfId="988" xr:uid="{1A5149B5-F47F-4E7B-9B4E-23118B3C76F4}"/>
    <cellStyle name="_PL BKMPO March actual without DTA" xfId="989" xr:uid="{64AC94E2-C5CF-4158-9AC7-0384B7571AC4}"/>
    <cellStyle name="_PL BKMPO May actual without DTA 13 06 06" xfId="990" xr:uid="{99CB5E5A-2ED7-483A-8534-FDC3AAB2432E}"/>
    <cellStyle name="_PL BKMPO May actual without DTA 13 06 06_corrected" xfId="991" xr:uid="{C6ABF1E1-4FB6-4001-A8E2-5291EA786920}"/>
    <cellStyle name="_Plug" xfId="992" xr:uid="{C454323B-567A-4037-8AA8-25B040FE001F}"/>
    <cellStyle name="_Plug_ARO_figures_2004" xfId="993" xr:uid="{6B0903A2-141B-4448-BD86-2911DAED2AD5}"/>
    <cellStyle name="_Plug_ARO_figures_2004 10" xfId="994" xr:uid="{4066376C-1585-498F-9432-6F9639976F84}"/>
    <cellStyle name="_Plug_ARO_figures_2004 2" xfId="995" xr:uid="{836D2356-DF32-4196-9D06-DCE43279ED63}"/>
    <cellStyle name="_Plug_ARO_figures_2004 3" xfId="996" xr:uid="{5672C928-4977-4C1F-A90F-AA1BABE1E5E5}"/>
    <cellStyle name="_Plug_ARO_figures_2004 4" xfId="997" xr:uid="{2790AEBF-80DF-4BD6-9BA1-E61FEE2763B8}"/>
    <cellStyle name="_Plug_ARO_figures_2004 5" xfId="998" xr:uid="{A7243E8D-FF51-4360-A09A-98FD403ADE56}"/>
    <cellStyle name="_Plug_ARO_figures_2004 6" xfId="999" xr:uid="{4A8605DB-D8C6-4632-83D1-5DF3C1278021}"/>
    <cellStyle name="_Plug_ARO_figures_2004 7" xfId="1000" xr:uid="{2B54A1C9-E819-4B5B-9CEE-42A2CF9C0842}"/>
    <cellStyle name="_Plug_ARO_figures_2004 8" xfId="1001" xr:uid="{F59CBFB1-D58B-4134-B188-9D58AA81D370}"/>
    <cellStyle name="_Plug_ARO_figures_2004 9" xfId="1002" xr:uid="{1DE694A1-5B6B-4133-A30E-C07AB84156A9}"/>
    <cellStyle name="_Plug_ARO_figures_2004_1. Финансовая отчетность" xfId="1003" xr:uid="{30AB3276-0FB3-4CC1-A850-20836E753022}"/>
    <cellStyle name="_Plug_ARO_figures_2004_1. Финансовая отчетность 10" xfId="1004" xr:uid="{82BF0835-4FC9-44F7-A7C4-08DF0A19257D}"/>
    <cellStyle name="_Plug_ARO_figures_2004_1. Финансовая отчетность 11" xfId="1005" xr:uid="{239F0AB5-9076-49BF-B4ED-C729976574B8}"/>
    <cellStyle name="_Plug_ARO_figures_2004_1. Финансовая отчетность 12" xfId="1006" xr:uid="{10006410-F6B9-4BE6-8D8C-373257F2328F}"/>
    <cellStyle name="_Plug_ARO_figures_2004_1. Финансовая отчетность 2" xfId="1007" xr:uid="{C6B809F6-4B7A-4106-9CB9-EE9B023E0C5A}"/>
    <cellStyle name="_Plug_ARO_figures_2004_1. Финансовая отчетность 3" xfId="1008" xr:uid="{E0EF7BC1-D5A8-4DFC-BFB0-A1500DD5D328}"/>
    <cellStyle name="_Plug_ARO_figures_2004_1. Финансовая отчетность 4" xfId="1009" xr:uid="{140F0FD8-1467-47F7-BF93-9A491E96710F}"/>
    <cellStyle name="_Plug_ARO_figures_2004_1. Финансовая отчетность 5" xfId="1010" xr:uid="{E475892C-8370-4417-BD97-61263C69CAF1}"/>
    <cellStyle name="_Plug_ARO_figures_2004_1. Финансовая отчетность 6" xfId="1011" xr:uid="{C85687A8-ABC6-46BB-B017-E2FD42E6B7B4}"/>
    <cellStyle name="_Plug_ARO_figures_2004_1. Финансовая отчетность 7" xfId="1012" xr:uid="{28720591-70DD-446A-B95B-36636943C40F}"/>
    <cellStyle name="_Plug_ARO_figures_2004_1. Финансовая отчетность 8" xfId="1013" xr:uid="{E431D22B-1DBC-4044-9141-A94589BFABAE}"/>
    <cellStyle name="_Plug_ARO_figures_2004_1. Финансовая отчетность 9" xfId="1014" xr:uid="{39F8305B-EAA5-4ECF-99E2-2BE5844153F6}"/>
    <cellStyle name="_Plug_ARO_figures_2004_Иж. сталь, ГШО" xfId="1015" xr:uid="{826E2E9B-D095-4714-9B63-E13CDFC5CCA3}"/>
    <cellStyle name="_Plug_ARO_figures_2004_Иж. сталь, ГШО 10" xfId="1016" xr:uid="{FFC91FC6-29CF-47ED-AC5A-9C999CE361D4}"/>
    <cellStyle name="_Plug_ARO_figures_2004_Иж. сталь, ГШО 2" xfId="1017" xr:uid="{A3C7A329-FA84-4519-8A32-25D361E5D909}"/>
    <cellStyle name="_Plug_ARO_figures_2004_Иж. сталь, ГШО 3" xfId="1018" xr:uid="{619EC6A2-0A08-42C2-9CD1-8BC6DCBCDB69}"/>
    <cellStyle name="_Plug_ARO_figures_2004_Иж. сталь, ГШО 4" xfId="1019" xr:uid="{A69C6C10-1855-4F0E-BDCD-0205595F0681}"/>
    <cellStyle name="_Plug_ARO_figures_2004_Иж. сталь, ГШО 5" xfId="1020" xr:uid="{CDAFC3E1-EB67-485A-922E-879F700E296E}"/>
    <cellStyle name="_Plug_ARO_figures_2004_Иж. сталь, ГШО 6" xfId="1021" xr:uid="{B3B7A1B1-0C91-4977-B704-0C6DAB95276A}"/>
    <cellStyle name="_Plug_ARO_figures_2004_Иж. сталь, ГШО 7" xfId="1022" xr:uid="{56E45D01-E4F1-4EAB-9F14-A32C0603C2EA}"/>
    <cellStyle name="_Plug_ARO_figures_2004_Иж. сталь, ГШО 8" xfId="1023" xr:uid="{6705C6D0-FED6-48B1-A8F3-1BB8DD069C68}"/>
    <cellStyle name="_Plug_ARO_figures_2004_Иж. сталь, ГШО 9" xfId="1024" xr:uid="{5985EA76-197A-404E-B6A9-C65B89FD9DE7}"/>
    <cellStyle name="_Plug_ARO_figures_2004_Иж. сталь, ГШО_1. Финансовая отчетность" xfId="1025" xr:uid="{14BCDE22-2D60-4B1A-AED3-BEDD018C2098}"/>
    <cellStyle name="_Plug_ARO_figures_2004_Иж. сталь, ГШО_1. Финансовая отчетность 10" xfId="1026" xr:uid="{C7B1899C-93ED-4366-A750-7C8150C986BA}"/>
    <cellStyle name="_Plug_ARO_figures_2004_Иж. сталь, ГШО_1. Финансовая отчетность 11" xfId="1027" xr:uid="{A6D709B0-E3BD-46DE-8021-22FF1D7C0DBD}"/>
    <cellStyle name="_Plug_ARO_figures_2004_Иж. сталь, ГШО_1. Финансовая отчетность 12" xfId="1028" xr:uid="{EC889B7E-F900-42F0-9C07-385D050EAC56}"/>
    <cellStyle name="_Plug_ARO_figures_2004_Иж. сталь, ГШО_1. Финансовая отчетность 2" xfId="1029" xr:uid="{311096B3-F651-4DA5-A7D2-E9B9438BA4C2}"/>
    <cellStyle name="_Plug_ARO_figures_2004_Иж. сталь, ГШО_1. Финансовая отчетность 3" xfId="1030" xr:uid="{AB315570-3115-40B3-8B61-33BA56507FD5}"/>
    <cellStyle name="_Plug_ARO_figures_2004_Иж. сталь, ГШО_1. Финансовая отчетность 4" xfId="1031" xr:uid="{447862B2-1735-41E3-B349-81F428C11EBF}"/>
    <cellStyle name="_Plug_ARO_figures_2004_Иж. сталь, ГШО_1. Финансовая отчетность 5" xfId="1032" xr:uid="{87379006-CE4E-48B2-A61B-F26ABC16C6EA}"/>
    <cellStyle name="_Plug_ARO_figures_2004_Иж. сталь, ГШО_1. Финансовая отчетность 6" xfId="1033" xr:uid="{91396F57-EC56-467F-AFF3-77B2AB67DFE6}"/>
    <cellStyle name="_Plug_ARO_figures_2004_Иж. сталь, ГШО_1. Финансовая отчетность 7" xfId="1034" xr:uid="{512FB3BC-6FAA-498F-9F44-6262C23E83E8}"/>
    <cellStyle name="_Plug_ARO_figures_2004_Иж. сталь, ГШО_1. Финансовая отчетность 8" xfId="1035" xr:uid="{4F3604A3-4700-4197-8B69-780508082EF3}"/>
    <cellStyle name="_Plug_ARO_figures_2004_Иж. сталь, ГШО_1. Финансовая отчетность 9" xfId="1036" xr:uid="{8A736941-A669-40A1-AABF-34099F925177}"/>
    <cellStyle name="_Plug_Depletion calc 6m 2004" xfId="1037" xr:uid="{D87B1BC0-579E-42DC-B486-548F8C3A65DB}"/>
    <cellStyle name="_Plug_Depletion calc 6m 2004 10" xfId="1038" xr:uid="{6ECD3EF0-5C68-4F6C-A660-1ECFC643F810}"/>
    <cellStyle name="_Plug_Depletion calc 6m 2004 2" xfId="1039" xr:uid="{D7A1A544-069E-4ED4-A88F-2DEACA5A475E}"/>
    <cellStyle name="_Plug_Depletion calc 6m 2004 3" xfId="1040" xr:uid="{BDC3DC82-DD04-4DE4-891A-2F1076D8AF55}"/>
    <cellStyle name="_Plug_Depletion calc 6m 2004 4" xfId="1041" xr:uid="{EC438738-1CBD-4ECF-A5E0-BEF0F279BC48}"/>
    <cellStyle name="_Plug_Depletion calc 6m 2004 5" xfId="1042" xr:uid="{C5EC4743-6CF6-4C71-8BC8-B041613A4D36}"/>
    <cellStyle name="_Plug_Depletion calc 6m 2004 6" xfId="1043" xr:uid="{451ED635-B03E-4F87-B725-BE02AE53C995}"/>
    <cellStyle name="_Plug_Depletion calc 6m 2004 7" xfId="1044" xr:uid="{1D3909EE-D954-41D1-B98F-70A4D8452CEE}"/>
    <cellStyle name="_Plug_Depletion calc 6m 2004 8" xfId="1045" xr:uid="{2530891D-65D4-40C7-9AB6-FCA6F9D70D84}"/>
    <cellStyle name="_Plug_Depletion calc 6m 2004 9" xfId="1046" xr:uid="{B502E3E2-93F5-4D62-BAA2-720FEFAA5D34}"/>
    <cellStyle name="_Plug_Depletion calc 6m 2004_1. Финансовая отчетность" xfId="1047" xr:uid="{81233B2B-6DCA-45CB-ADEB-A3AD6806D4A0}"/>
    <cellStyle name="_Plug_Depletion calc 6m 2004_1. Финансовая отчетность 10" xfId="1048" xr:uid="{9F6D019D-155F-4A5E-999E-A52557C0E8B3}"/>
    <cellStyle name="_Plug_Depletion calc 6m 2004_1. Финансовая отчетность 11" xfId="1049" xr:uid="{C9AA969D-64B4-40BF-A37A-56F7CAB9904F}"/>
    <cellStyle name="_Plug_Depletion calc 6m 2004_1. Финансовая отчетность 12" xfId="1050" xr:uid="{BCF283BB-BC47-4093-9500-CDECD69F7C0D}"/>
    <cellStyle name="_Plug_Depletion calc 6m 2004_1. Финансовая отчетность 2" xfId="1051" xr:uid="{29BC8AA8-8090-4E2A-87BC-E4F47B1FEEE0}"/>
    <cellStyle name="_Plug_Depletion calc 6m 2004_1. Финансовая отчетность 3" xfId="1052" xr:uid="{CCFC54F0-0C59-4CC9-B584-FC58960B4504}"/>
    <cellStyle name="_Plug_Depletion calc 6m 2004_1. Финансовая отчетность 4" xfId="1053" xr:uid="{6FF02875-7144-4FF1-8E14-3721C5E6CC73}"/>
    <cellStyle name="_Plug_Depletion calc 6m 2004_1. Финансовая отчетность 5" xfId="1054" xr:uid="{10E487D6-F5C6-4289-A2E5-EBD02116AEB3}"/>
    <cellStyle name="_Plug_Depletion calc 6m 2004_1. Финансовая отчетность 6" xfId="1055" xr:uid="{8EC03175-091B-4269-8C03-F20C54E40605}"/>
    <cellStyle name="_Plug_Depletion calc 6m 2004_1. Финансовая отчетность 7" xfId="1056" xr:uid="{9A9C48A9-05FE-4C20-BDB0-6823E126D323}"/>
    <cellStyle name="_Plug_Depletion calc 6m 2004_1. Финансовая отчетность 8" xfId="1057" xr:uid="{79E56EC7-EE02-4818-AD6C-13A2A5A929A3}"/>
    <cellStyle name="_Plug_Depletion calc 6m 2004_1. Финансовая отчетность 9" xfId="1058" xr:uid="{396AF839-F912-4822-A9B2-2CF4DDDCCE27}"/>
    <cellStyle name="_Plug_PBC 6m 2004 Lenina mine all" xfId="1059" xr:uid="{18A18D82-766D-4FD5-8964-F7D634721ABA}"/>
    <cellStyle name="_Plug_PBC 6m 2004 Lenina mine all 10" xfId="1060" xr:uid="{7142F899-7E4B-4D35-AD6C-F89FB3BD6F6A}"/>
    <cellStyle name="_Plug_PBC 6m 2004 Lenina mine all 2" xfId="1061" xr:uid="{E789E880-6309-461E-A9D5-6625BD2EEA36}"/>
    <cellStyle name="_Plug_PBC 6m 2004 Lenina mine all 3" xfId="1062" xr:uid="{E633152A-C415-4D80-B3BA-39FF84871066}"/>
    <cellStyle name="_Plug_PBC 6m 2004 Lenina mine all 4" xfId="1063" xr:uid="{3A38F660-A341-4631-B755-6F7C389E40AC}"/>
    <cellStyle name="_Plug_PBC 6m 2004 Lenina mine all 5" xfId="1064" xr:uid="{C24A78A8-65AC-4AAC-86BF-3E50CDC3C488}"/>
    <cellStyle name="_Plug_PBC 6m 2004 Lenina mine all 6" xfId="1065" xr:uid="{4759B0D5-9B2C-490D-B9AB-F62B71A2E4E0}"/>
    <cellStyle name="_Plug_PBC 6m 2004 Lenina mine all 7" xfId="1066" xr:uid="{D33E5055-5B4A-4367-9EC3-AE315544931C}"/>
    <cellStyle name="_Plug_PBC 6m 2004 Lenina mine all 8" xfId="1067" xr:uid="{C6C6A7DF-C0EF-4264-82F0-D7D5691F139C}"/>
    <cellStyle name="_Plug_PBC 6m 2004 Lenina mine all 9" xfId="1068" xr:uid="{104A647E-E24D-4B77-ACEE-5ACF28DAD337}"/>
    <cellStyle name="_Plug_PBC 6m 2004 Lenina mine all_1. Финансовая отчетность" xfId="1069" xr:uid="{079502AD-1E27-42BC-9FEF-1AE767556AE1}"/>
    <cellStyle name="_Plug_PBC 6m 2004 Lenina mine all_1. Финансовая отчетность 10" xfId="1070" xr:uid="{1DDBC350-EEE0-4062-821F-0C5AE1C92B84}"/>
    <cellStyle name="_Plug_PBC 6m 2004 Lenina mine all_1. Финансовая отчетность 11" xfId="1071" xr:uid="{2BC387FC-DD52-4C4C-B086-7040BADABF95}"/>
    <cellStyle name="_Plug_PBC 6m 2004 Lenina mine all_1. Финансовая отчетность 12" xfId="1072" xr:uid="{69CFDA50-9879-40BB-A62D-E6813F9C315F}"/>
    <cellStyle name="_Plug_PBC 6m 2004 Lenina mine all_1. Финансовая отчетность 2" xfId="1073" xr:uid="{04B135EB-03BE-416A-A400-9CE40DB843BE}"/>
    <cellStyle name="_Plug_PBC 6m 2004 Lenina mine all_1. Финансовая отчетность 3" xfId="1074" xr:uid="{885C12D5-B732-427D-8EAD-0523357030F0}"/>
    <cellStyle name="_Plug_PBC 6m 2004 Lenina mine all_1. Финансовая отчетность 4" xfId="1075" xr:uid="{C92CB7F9-D356-4F7C-BA30-4653FD2FC228}"/>
    <cellStyle name="_Plug_PBC 6m 2004 Lenina mine all_1. Финансовая отчетность 5" xfId="1076" xr:uid="{8CAA41C6-66A8-4A06-A702-9626F98299F7}"/>
    <cellStyle name="_Plug_PBC 6m 2004 Lenina mine all_1. Финансовая отчетность 6" xfId="1077" xr:uid="{836B87E4-6F6F-4195-ABEE-0C9B3381453D}"/>
    <cellStyle name="_Plug_PBC 6m 2004 Lenina mine all_1. Финансовая отчетность 7" xfId="1078" xr:uid="{CB7C9803-AEFB-41A9-8DD5-45790A5B2918}"/>
    <cellStyle name="_Plug_PBC 6m 2004 Lenina mine all_1. Финансовая отчетность 8" xfId="1079" xr:uid="{3E585C9F-E765-4F38-B24F-079F40215024}"/>
    <cellStyle name="_Plug_PBC 6m 2004 Lenina mine all_1. Финансовая отчетность 9" xfId="1080" xr:uid="{3D8F31E2-186F-401E-8320-5526E98DBF25}"/>
    <cellStyle name="_Plug_PBC Lenina mine support for adjs  6m 2004" xfId="1081" xr:uid="{D4D0B191-D8F4-43AA-9AE2-0E616F708B2B}"/>
    <cellStyle name="_Plug_PBC Lenina mine support for adjs  6m 2004 10" xfId="1082" xr:uid="{89C5137A-E27B-48CD-9EDA-ED7E4A2DE65F}"/>
    <cellStyle name="_Plug_PBC Lenina mine support for adjs  6m 2004 2" xfId="1083" xr:uid="{97A590AF-B179-49AF-AF96-AE3B7142C293}"/>
    <cellStyle name="_Plug_PBC Lenina mine support for adjs  6m 2004 3" xfId="1084" xr:uid="{E47A6AF1-A7E0-48C9-85D0-FEAB8B0BFED7}"/>
    <cellStyle name="_Plug_PBC Lenina mine support for adjs  6m 2004 4" xfId="1085" xr:uid="{D0E13E70-8B17-4394-89DF-980D7F68295C}"/>
    <cellStyle name="_Plug_PBC Lenina mine support for adjs  6m 2004 5" xfId="1086" xr:uid="{50D9C684-286F-47FC-8B1B-72284F4F71D0}"/>
    <cellStyle name="_Plug_PBC Lenina mine support for adjs  6m 2004 6" xfId="1087" xr:uid="{A0A610E7-1F5E-47D5-9225-1B873A0AA8C6}"/>
    <cellStyle name="_Plug_PBC Lenina mine support for adjs  6m 2004 7" xfId="1088" xr:uid="{CF588745-893E-4CC7-B0FC-A74B52D3C931}"/>
    <cellStyle name="_Plug_PBC Lenina mine support for adjs  6m 2004 8" xfId="1089" xr:uid="{16CE2DF4-CF12-4437-AC4A-BAB9785F459C}"/>
    <cellStyle name="_Plug_PBC Lenina mine support for adjs  6m 2004 9" xfId="1090" xr:uid="{7797B7E6-C19F-430A-B97A-1BBF495DBBA2}"/>
    <cellStyle name="_Plug_PBC Lenina mine support for adjs  6m 2004_1. Финансовая отчетность" xfId="1091" xr:uid="{44804D7C-6CAF-46A8-84F8-4AD9277AECD4}"/>
    <cellStyle name="_Plug_PBC Lenina mine support for adjs  6m 2004_1. Финансовая отчетность 10" xfId="1092" xr:uid="{5F3EF092-B91C-41FD-81C7-62E93B90CE9A}"/>
    <cellStyle name="_Plug_PBC Lenina mine support for adjs  6m 2004_1. Финансовая отчетность 11" xfId="1093" xr:uid="{6B33853A-1DB7-4690-A057-9E2EE2BDE4C2}"/>
    <cellStyle name="_Plug_PBC Lenina mine support for adjs  6m 2004_1. Финансовая отчетность 12" xfId="1094" xr:uid="{26EA98B0-3370-4251-9A59-7E93F03DD8FF}"/>
    <cellStyle name="_Plug_PBC Lenina mine support for adjs  6m 2004_1. Финансовая отчетность 2" xfId="1095" xr:uid="{2427569D-6C5B-4932-B236-AC26840785F7}"/>
    <cellStyle name="_Plug_PBC Lenina mine support for adjs  6m 2004_1. Финансовая отчетность 3" xfId="1096" xr:uid="{241D41FF-A761-4993-B051-08F07CD6A6FD}"/>
    <cellStyle name="_Plug_PBC Lenina mine support for adjs  6m 2004_1. Финансовая отчетность 4" xfId="1097" xr:uid="{BBAC7F6D-0D79-40B0-B938-9865B354761E}"/>
    <cellStyle name="_Plug_PBC Lenina mine support for adjs  6m 2004_1. Финансовая отчетность 5" xfId="1098" xr:uid="{75E8848E-63AC-4974-883A-E12246EC5BA9}"/>
    <cellStyle name="_Plug_PBC Lenina mine support for adjs  6m 2004_1. Финансовая отчетность 6" xfId="1099" xr:uid="{0232B658-710D-4917-AF73-E6A5CF816A20}"/>
    <cellStyle name="_Plug_PBC Lenina mine support for adjs  6m 2004_1. Финансовая отчетность 7" xfId="1100" xr:uid="{4B378897-B8EC-489B-9A6B-199F14AFC4F3}"/>
    <cellStyle name="_Plug_PBC Lenina mine support for adjs  6m 2004_1. Финансовая отчетность 8" xfId="1101" xr:uid="{255F2234-F440-41BB-AB1A-3D4A28C9F089}"/>
    <cellStyle name="_Plug_PBC Lenina mine support for adjs  6m 2004_1. Финансовая отчетность 9" xfId="1102" xr:uid="{8E22FC4D-8D30-43F3-8048-69CFFD0CED6C}"/>
    <cellStyle name="_Plug_Transformation_Lenina mine_12m2003_NGW adj" xfId="1103" xr:uid="{6C826512-AC3F-4F67-837A-E6C4C7B5275E}"/>
    <cellStyle name="_Plug_Transformation_Sibirginskiy mine_6m2004 NGW" xfId="1104" xr:uid="{D517D62B-7063-4902-8410-7FFE9681E21F}"/>
    <cellStyle name="_Plug_ГААП 1 полугодие от Том.раз." xfId="1105" xr:uid="{090CBA6B-80AB-4F13-B079-87E1BC7E97DE}"/>
    <cellStyle name="_Plug_ГААП 6 месяцев 2004г Ленина испр" xfId="1106" xr:uid="{538C0013-0FA4-466D-98D4-E602597DB5CC}"/>
    <cellStyle name="_Plug_ГААП 6 месяцев 2004г Ленина испр 10" xfId="1107" xr:uid="{6737E5E4-176A-48DA-A136-A450BC0DB113}"/>
    <cellStyle name="_Plug_ГААП 6 месяцев 2004г Ленина испр 2" xfId="1108" xr:uid="{9FE15DB8-8C89-4312-93B8-A7BA8F4DE619}"/>
    <cellStyle name="_Plug_ГААП 6 месяцев 2004г Ленина испр 3" xfId="1109" xr:uid="{6AD076BB-280A-41B2-9925-0D62FDC0D4F6}"/>
    <cellStyle name="_Plug_ГААП 6 месяцев 2004г Ленина испр 4" xfId="1110" xr:uid="{ED93B1CD-DBCC-46EF-9001-5D583817C5EB}"/>
    <cellStyle name="_Plug_ГААП 6 месяцев 2004г Ленина испр 5" xfId="1111" xr:uid="{2220B05F-6A6F-4F42-8F42-AE8BFF8289CA}"/>
    <cellStyle name="_Plug_ГААП 6 месяцев 2004г Ленина испр 6" xfId="1112" xr:uid="{5E2356A3-9C0F-4B39-8479-E007B7B7696F}"/>
    <cellStyle name="_Plug_ГААП 6 месяцев 2004г Ленина испр 7" xfId="1113" xr:uid="{83A5C489-D274-4F1C-A048-2B1C9F3D4618}"/>
    <cellStyle name="_Plug_ГААП 6 месяцев 2004г Ленина испр 8" xfId="1114" xr:uid="{92830EDF-6C8B-4673-9B6D-38216E0919D7}"/>
    <cellStyle name="_Plug_ГААП 6 месяцев 2004г Ленина испр 9" xfId="1115" xr:uid="{D5AEBA81-E913-41BC-8BDB-ADAEAD62D8E9}"/>
    <cellStyle name="_Plug_ГААП 6 месяцев 2004г Ленина испр_1. Финансовая отчетность" xfId="1116" xr:uid="{FDC554FB-C85D-4679-8ABD-D93FE6DE1188}"/>
    <cellStyle name="_Plug_ГААП 6 месяцев 2004г Ленина испр_1. Финансовая отчетность 10" xfId="1117" xr:uid="{3DA1CDD5-2222-4264-9F2E-148970A74BD3}"/>
    <cellStyle name="_Plug_ГААП 6 месяцев 2004г Ленина испр_1. Финансовая отчетность 11" xfId="1118" xr:uid="{75DAAF61-222E-4038-8EBF-32CE4E76E4A5}"/>
    <cellStyle name="_Plug_ГААП 6 месяцев 2004г Ленина испр_1. Финансовая отчетность 12" xfId="1119" xr:uid="{091C1969-2C61-43AE-B058-895E6C3FFF79}"/>
    <cellStyle name="_Plug_ГААП 6 месяцев 2004г Ленина испр_1. Финансовая отчетность 2" xfId="1120" xr:uid="{4FF2A29F-A409-4018-B2F6-DB723F78ED47}"/>
    <cellStyle name="_Plug_ГААП 6 месяцев 2004г Ленина испр_1. Финансовая отчетность 3" xfId="1121" xr:uid="{08EACC7C-7B53-4F81-9214-B1E0D077370A}"/>
    <cellStyle name="_Plug_ГААП 6 месяцев 2004г Ленина испр_1. Финансовая отчетность 4" xfId="1122" xr:uid="{7573942D-E3B8-43BB-845E-7067824928FF}"/>
    <cellStyle name="_Plug_ГААП 6 месяцев 2004г Ленина испр_1. Финансовая отчетность 5" xfId="1123" xr:uid="{701F8E69-498E-4D14-A1AA-80D68C32B544}"/>
    <cellStyle name="_Plug_ГААП 6 месяцев 2004г Ленина испр_1. Финансовая отчетность 6" xfId="1124" xr:uid="{A19DEB1E-8699-4CA4-A054-784265A39249}"/>
    <cellStyle name="_Plug_ГААП 6 месяцев 2004г Ленина испр_1. Финансовая отчетность 7" xfId="1125" xr:uid="{EAFD57F8-2B7B-411C-87CB-A783FB5A0B5A}"/>
    <cellStyle name="_Plug_ГААП 6 месяцев 2004г Ленина испр_1. Финансовая отчетность 8" xfId="1126" xr:uid="{CC7C2701-96CD-44C9-A9C6-9432E8DCD7B0}"/>
    <cellStyle name="_Plug_ГААП 6 месяцев 2004г Ленина испр_1. Финансовая отчетность 9" xfId="1127" xr:uid="{2C0E9E74-790D-467D-947A-D9EE3030E584}"/>
    <cellStyle name="_Plug_Дополнение к  GAAP 1 полуг 2004 г" xfId="1128" xr:uid="{FFAE45B6-4768-4161-B099-2A4B322F5292}"/>
    <cellStyle name="_Plug_Дополнение к  GAAP 1 полуг 2004 г 10" xfId="1129" xr:uid="{29CCBE62-1888-4F1B-95A6-D7CA47871D29}"/>
    <cellStyle name="_Plug_Дополнение к  GAAP 1 полуг 2004 г 2" xfId="1130" xr:uid="{7A44C4B8-9099-40BF-AA07-59E6BF378D97}"/>
    <cellStyle name="_Plug_Дополнение к  GAAP 1 полуг 2004 г 3" xfId="1131" xr:uid="{F9476EF3-2DCC-4435-A717-C839522492BD}"/>
    <cellStyle name="_Plug_Дополнение к  GAAP 1 полуг 2004 г 4" xfId="1132" xr:uid="{BA50E822-1499-44BC-988C-9BBA116F813D}"/>
    <cellStyle name="_Plug_Дополнение к  GAAP 1 полуг 2004 г 5" xfId="1133" xr:uid="{7AC6F738-FD0B-4F78-A6D5-5D4CFCB80E57}"/>
    <cellStyle name="_Plug_Дополнение к  GAAP 1 полуг 2004 г 6" xfId="1134" xr:uid="{189464B1-94A0-4C70-9B4F-79D3DB6CE42C}"/>
    <cellStyle name="_Plug_Дополнение к  GAAP 1 полуг 2004 г 7" xfId="1135" xr:uid="{1C5F8CC4-0259-4400-B5BB-AFD1F9A24C42}"/>
    <cellStyle name="_Plug_Дополнение к  GAAP 1 полуг 2004 г 8" xfId="1136" xr:uid="{1B916864-E992-4E51-A3BC-37BD93A2BE3F}"/>
    <cellStyle name="_Plug_Дополнение к  GAAP 1 полуг 2004 г 9" xfId="1137" xr:uid="{A04A6B10-AE37-4143-A3C1-F1B60E0C73EB}"/>
    <cellStyle name="_Plug_Дополнение к  GAAP 1 полуг 2004 г_1. Финансовая отчетность" xfId="1138" xr:uid="{F2B97681-F613-49E6-B452-DBC6DFB8EFA8}"/>
    <cellStyle name="_Plug_Дополнение к  GAAP 1 полуг 2004 г_1. Финансовая отчетность 10" xfId="1139" xr:uid="{15F83540-CD71-442C-9BA2-52878D01FCBD}"/>
    <cellStyle name="_Plug_Дополнение к  GAAP 1 полуг 2004 г_1. Финансовая отчетность 11" xfId="1140" xr:uid="{2B441F22-1E98-4B3F-8500-DAC711268C0C}"/>
    <cellStyle name="_Plug_Дополнение к  GAAP 1 полуг 2004 г_1. Финансовая отчетность 12" xfId="1141" xr:uid="{4C636227-B795-4D1F-BF94-446C83CA0A78}"/>
    <cellStyle name="_Plug_Дополнение к  GAAP 1 полуг 2004 г_1. Финансовая отчетность 2" xfId="1142" xr:uid="{9A963125-0008-4D9C-A0AA-08BFB42661F2}"/>
    <cellStyle name="_Plug_Дополнение к  GAAP 1 полуг 2004 г_1. Финансовая отчетность 3" xfId="1143" xr:uid="{4285C346-1F57-4392-A341-90BA61AFDFA6}"/>
    <cellStyle name="_Plug_Дополнение к  GAAP 1 полуг 2004 г_1. Финансовая отчетность 4" xfId="1144" xr:uid="{EB36D4BE-6EE7-4113-A763-6D42BC797165}"/>
    <cellStyle name="_Plug_Дополнение к  GAAP 1 полуг 2004 г_1. Финансовая отчетность 5" xfId="1145" xr:uid="{7C8C50D4-B42F-4DCF-B041-6B7999D50C7A}"/>
    <cellStyle name="_Plug_Дополнение к  GAAP 1 полуг 2004 г_1. Финансовая отчетность 6" xfId="1146" xr:uid="{FA137BD0-054C-46F9-BA0A-BDE8B128A3E0}"/>
    <cellStyle name="_Plug_Дополнение к  GAAP 1 полуг 2004 г_1. Финансовая отчетность 7" xfId="1147" xr:uid="{845860EA-5923-44F4-950D-640D47BC6756}"/>
    <cellStyle name="_Plug_Дополнение к  GAAP 1 полуг 2004 г_1. Финансовая отчетность 8" xfId="1148" xr:uid="{87F52370-A67E-4D4B-AA98-D52F3C5DE707}"/>
    <cellStyle name="_Plug_Дополнение к  GAAP 1 полуг 2004 г_1. Финансовая отчетность 9" xfId="1149" xr:uid="{96C9A4AF-B15A-4D5E-8D9A-45119E70EE3F}"/>
    <cellStyle name="_Plug_РВС ГААП 6 мес 03 Ленина" xfId="1150" xr:uid="{7EB06DBC-2E54-43D6-834C-0334669E35CA}"/>
    <cellStyle name="_Plug_РВС_ ш. Ленина_01.03.04 adj" xfId="1151" xr:uid="{AB5B9571-2FD9-47FE-B052-5D9AE6130F45}"/>
    <cellStyle name="_Plug_Р-з Сибиргинский 6 мес 2004 GAAP" xfId="1152" xr:uid="{D922CED7-1585-41A8-B5F5-4A279785BB2C}"/>
    <cellStyle name="_Plug_Ф3" xfId="1153" xr:uid="{D8B568A4-790A-407F-99DD-0198A658C3A2}"/>
    <cellStyle name="_Plug_Шахта_Сибиргинская" xfId="1154" xr:uid="{57D5204B-8A19-448A-9111-65152F46D33F}"/>
    <cellStyle name="_Plug_Шахта_Сибиргинская 10" xfId="1155" xr:uid="{579E6F8B-5513-4DCD-B4B4-40C3BF48D4B9}"/>
    <cellStyle name="_Plug_Шахта_Сибиргинская 2" xfId="1156" xr:uid="{0D826C3B-3D06-4DB8-AD7A-1668D3F6B7D9}"/>
    <cellStyle name="_Plug_Шахта_Сибиргинская 3" xfId="1157" xr:uid="{3146AD52-91F3-4093-A583-E6732F290BA0}"/>
    <cellStyle name="_Plug_Шахта_Сибиргинская 4" xfId="1158" xr:uid="{37A56D82-7DCD-4274-A434-E4E0C1120E6B}"/>
    <cellStyle name="_Plug_Шахта_Сибиргинская 5" xfId="1159" xr:uid="{B21CE103-9688-429B-B9D9-F6C5F484C8CB}"/>
    <cellStyle name="_Plug_Шахта_Сибиргинская 6" xfId="1160" xr:uid="{6DDFFCBB-A16A-4F33-860B-6BF6292CD137}"/>
    <cellStyle name="_Plug_Шахта_Сибиргинская 7" xfId="1161" xr:uid="{8800723E-1CB7-48C4-8DDC-894FFBFECB6C}"/>
    <cellStyle name="_Plug_Шахта_Сибиргинская 8" xfId="1162" xr:uid="{B0DC6276-53C2-4A13-AA4F-7C3401D24905}"/>
    <cellStyle name="_Plug_Шахта_Сибиргинская 9" xfId="1163" xr:uid="{257DF449-A30C-4DFA-9F2D-C4BD5839C871}"/>
    <cellStyle name="_Plug_Шахта_Сибиргинская_1. Финансовая отчетность" xfId="1164" xr:uid="{1D4043EA-747A-4598-AC78-F969F478DD73}"/>
    <cellStyle name="_Plug_Шахта_Сибиргинская_1. Финансовая отчетность 10" xfId="1165" xr:uid="{937FA195-9606-4C7C-A6C6-DAFE515AFF24}"/>
    <cellStyle name="_Plug_Шахта_Сибиргинская_1. Финансовая отчетность 11" xfId="1166" xr:uid="{9F5F4E83-F865-444A-A5E6-96029E1814B8}"/>
    <cellStyle name="_Plug_Шахта_Сибиргинская_1. Финансовая отчетность 12" xfId="1167" xr:uid="{30FC933E-2F66-4CE6-BFA1-D533593F403F}"/>
    <cellStyle name="_Plug_Шахта_Сибиргинская_1. Финансовая отчетность 2" xfId="1168" xr:uid="{A4076C90-9E78-4E3C-947E-2724C4C030A4}"/>
    <cellStyle name="_Plug_Шахта_Сибиргинская_1. Финансовая отчетность 3" xfId="1169" xr:uid="{C529AAD1-ED5B-4C27-8A11-E0B080865B3A}"/>
    <cellStyle name="_Plug_Шахта_Сибиргинская_1. Финансовая отчетность 4" xfId="1170" xr:uid="{F5FE4131-D7DD-44D2-8FCB-E16B77FDB6F9}"/>
    <cellStyle name="_Plug_Шахта_Сибиргинская_1. Финансовая отчетность 5" xfId="1171" xr:uid="{CF525087-7A98-4FDE-9724-C5E855B6AA7A}"/>
    <cellStyle name="_Plug_Шахта_Сибиргинская_1. Финансовая отчетность 6" xfId="1172" xr:uid="{CE5FA42C-B5AD-4224-A4EE-B72CEC0B7A80}"/>
    <cellStyle name="_Plug_Шахта_Сибиргинская_1. Финансовая отчетность 7" xfId="1173" xr:uid="{B0F1DA11-1F16-42BE-A770-48B12DF6DB55}"/>
    <cellStyle name="_Plug_Шахта_Сибиргинская_1. Финансовая отчетность 8" xfId="1174" xr:uid="{37CAB2D3-6A44-46D6-9067-9B031273172A}"/>
    <cellStyle name="_Plug_Шахта_Сибиргинская_1. Финансовая отчетность 9" xfId="1175" xr:uid="{FD7330D9-3781-4529-9FEA-A02A6CDDC87F}"/>
    <cellStyle name="_PM calculation and allocation" xfId="1176" xr:uid="{CB3BD102-3145-41F0-91F1-AC72275EBA03}"/>
    <cellStyle name="_ppe recon 5mtd20061" xfId="1177" xr:uid="{12B027E4-2DBA-4090-8531-E05581530CF3}"/>
    <cellStyle name="_PPE Roll-Fwd" xfId="1178" xr:uid="{B924BE5D-19C1-4FCB-9E04-0041BBF6FC29}"/>
    <cellStyle name="_Presentation OB 2006-2005" xfId="1179" xr:uid="{4E8655CF-82BC-4056-94DC-52E7ECF452AC}"/>
    <cellStyle name="_PRICE_1C" xfId="1180" xr:uid="{827D30C6-C5E7-416D-8CE8-74C544DDBE83}"/>
    <cellStyle name="_Q.Loans" xfId="1181" xr:uid="{BCD74353-D015-48EE-AA15-0869B7969E10}"/>
    <cellStyle name="_Q.Loans 6m 2009" xfId="1182" xr:uid="{24BF11FB-9496-4D95-9CBF-F4078A759617}"/>
    <cellStyle name="_Q100 Lead" xfId="1183" xr:uid="{8D99E5AE-5DD1-427E-ACAB-115D89098F9B}"/>
    <cellStyle name="_R_Salary" xfId="1184" xr:uid="{9CAF8AA5-5F8B-4AE6-B287-A124588162F4}"/>
    <cellStyle name="_Reconciliation of fin and prelim fs" xfId="1185" xr:uid="{BF0FC1DE-05D2-4DB2-BCDA-97FFEC73AFC0}"/>
    <cellStyle name="_Refinery_O.Taxes_my version" xfId="1186" xr:uid="{485CE481-42CF-4AF5-92E5-9230F68E5040}"/>
    <cellStyle name="_Refinery_O.Taxes_my version_A5.2-IFRS 7" xfId="1187" xr:uid="{E74D1093-9815-4B5D-8682-8A93A4B5287D}"/>
    <cellStyle name="_Refinery_O.Taxes_my version_Sheet1" xfId="1188" xr:uid="{86DE4987-7AD5-4D11-8E7E-4935D65925E9}"/>
    <cellStyle name="_Revised Transformation schedule_2005_04 June" xfId="1189" xr:uid="{C9ADF2BE-D745-4DF4-9711-9222390A6165}"/>
    <cellStyle name="_Rosa CAP 2006" xfId="1190" xr:uid="{C20AAE1D-97D7-477A-8623-9427D58DDF4C}"/>
    <cellStyle name="_SA_Consolidated_TB_14.02.07" xfId="1191" xr:uid="{6EFAAB66-8C0E-461F-B095-DC012785B1EC}"/>
    <cellStyle name="_SAD" xfId="1192" xr:uid="{DA47A053-707A-4296-8B81-FBEA23F17B87}"/>
    <cellStyle name="_Salary" xfId="1193" xr:uid="{E3ADE057-F4B4-4531-A988-8CADCC5B832E}"/>
    <cellStyle name="_Salary and related taxes" xfId="1194" xr:uid="{A4CE6C64-3836-4209-BF3B-065FC94528F7}"/>
    <cellStyle name="_Salary payable Test" xfId="1195" xr:uid="{D020139D-33B9-4376-AD19-5B876990A554}"/>
    <cellStyle name="_Salary payable Test 10" xfId="1196" xr:uid="{CFDC6970-DBF0-4D72-B975-B11C09A37AA5}"/>
    <cellStyle name="_Salary payable Test 2" xfId="1197" xr:uid="{ECFE2A55-64D2-4E7B-8CC8-E351F59FE7FE}"/>
    <cellStyle name="_Salary payable Test 3" xfId="1198" xr:uid="{7C633217-FA2E-4744-91A1-09452C4F8279}"/>
    <cellStyle name="_Salary payable Test 4" xfId="1199" xr:uid="{6BEF5D21-C12B-4A8B-A526-FA43DAD13B2D}"/>
    <cellStyle name="_Salary payable Test 5" xfId="1200" xr:uid="{C8392AD7-9D0A-4A52-99A7-DC0C3F1A2687}"/>
    <cellStyle name="_Salary payable Test 6" xfId="1201" xr:uid="{5E4E3842-9DB3-40C8-8E4A-6F2E1B2BE19D}"/>
    <cellStyle name="_Salary payable Test 7" xfId="1202" xr:uid="{A4DBCDA8-E53C-4CB5-964B-A5893DC06F8F}"/>
    <cellStyle name="_Salary payable Test 8" xfId="1203" xr:uid="{002DDD3C-C5BA-482A-A2BF-E91B07E01A1E}"/>
    <cellStyle name="_Salary payable Test 9" xfId="1204" xr:uid="{9EACBD10-AAA9-4F28-B222-7E01F80610F7}"/>
    <cellStyle name="_Salary payable Test_1. Финансовая отчетность" xfId="1205" xr:uid="{92B17267-4FFD-4650-B293-4E611FD229D0}"/>
    <cellStyle name="_Salary payable Test_1. Финансовая отчетность 10" xfId="1206" xr:uid="{3B01F2D3-6AC8-4359-BBDF-02D9010158CA}"/>
    <cellStyle name="_Salary payable Test_1. Финансовая отчетность 11" xfId="1207" xr:uid="{627BBCC8-9042-4F78-82AF-07CC2E0040DF}"/>
    <cellStyle name="_Salary payable Test_1. Финансовая отчетность 12" xfId="1208" xr:uid="{9E34B145-3487-4971-9B22-0D6A6C44D3C8}"/>
    <cellStyle name="_Salary payable Test_1. Финансовая отчетность 2" xfId="1209" xr:uid="{46A72B0C-E5EA-45D6-9D91-3893FA544171}"/>
    <cellStyle name="_Salary payable Test_1. Финансовая отчетность 3" xfId="1210" xr:uid="{4BA87FB5-C6D9-4A74-8B28-3F2E670679AE}"/>
    <cellStyle name="_Salary payable Test_1. Финансовая отчетность 4" xfId="1211" xr:uid="{EBE7A373-53D1-4423-8ECC-F37BB6D50E90}"/>
    <cellStyle name="_Salary payable Test_1. Финансовая отчетность 5" xfId="1212" xr:uid="{771F4CD7-E7DD-4937-80F3-9CCD8E75961E}"/>
    <cellStyle name="_Salary payable Test_1. Финансовая отчетность 6" xfId="1213" xr:uid="{440ABC02-97F7-48D2-8141-B3B1F076B6A2}"/>
    <cellStyle name="_Salary payable Test_1. Финансовая отчетность 7" xfId="1214" xr:uid="{04C2054F-252D-4F71-A0E9-0B15E160945A}"/>
    <cellStyle name="_Salary payable Test_1. Финансовая отчетность 8" xfId="1215" xr:uid="{72425F80-6683-47C4-9E9C-7A87F07B0E83}"/>
    <cellStyle name="_Salary payable Test_1. Финансовая отчетность 9" xfId="1216" xr:uid="{C719A970-E3A8-432F-87A4-103638097FBD}"/>
    <cellStyle name="_SalaryGRKSubsidiaries" xfId="1217" xr:uid="{BF07315C-9AFD-4695-8A00-33AC5DAF6D22}"/>
    <cellStyle name="_Sales vouching IK" xfId="1218" xr:uid="{0D668961-4F10-4379-8632-D837D37975EC}"/>
    <cellStyle name="_Scope allocaiton_TH NV" xfId="1219" xr:uid="{D9097B67-8631-40AF-8EF9-2CEF0A88C258}"/>
    <cellStyle name="_SeaWest2005-07-16 (Ellen Sun)" xfId="1220" xr:uid="{D059B50D-547D-4D94-8180-1BB40DE76AFD}"/>
    <cellStyle name="_Sheet1" xfId="1221" xr:uid="{FD497E2B-C469-4B9B-A20C-14E06DAFE11F}"/>
    <cellStyle name="_Sheet1 2" xfId="1222" xr:uid="{B504524C-BB62-42EC-BC6B-65BEE5F78042}"/>
    <cellStyle name="_Sheet1 3" xfId="1223" xr:uid="{A801A76B-AA06-4B6A-9EA3-BD008C3561D1}"/>
    <cellStyle name="_Sheet1 4" xfId="1224" xr:uid="{FB8AD56F-8000-4377-83EE-B901BDB308ED}"/>
    <cellStyle name="_Sheet1_09.Cash_5months2006" xfId="1225" xr:uid="{4384B8AD-4091-441E-AF19-3EABDEA8203B}"/>
    <cellStyle name="_Sheet1_1" xfId="1226" xr:uid="{1B2D61EC-A760-4E10-86F6-788E2D365FA7}"/>
    <cellStyle name="_Sheet1_1 2" xfId="1227" xr:uid="{DC21DE80-2B47-4261-B2A9-0F6F228A7E3B}"/>
    <cellStyle name="_Sheet1_1 3" xfId="1228" xr:uid="{590D5462-F49A-42DD-8FED-79037573B431}"/>
    <cellStyle name="_Sheet1_1 4" xfId="1229" xr:uid="{379DED0D-D0E5-4EF9-AD21-4AE3BB96875F}"/>
    <cellStyle name="_Sheet1_1 5" xfId="1230" xr:uid="{2F1EB150-745E-4D40-AB2D-EC8D144EA0EA}"/>
    <cellStyle name="_Sheet1_1 6" xfId="1231" xr:uid="{69EB34DB-5F1F-45C8-AE59-EF662A6386E2}"/>
    <cellStyle name="_Sheet1_1_K.FA_10m2008" xfId="1232" xr:uid="{D3E2A75E-657E-480E-8F6C-0794E7874619}"/>
    <cellStyle name="_Sheet1_1_K1.PPE_31.12.08(year end)" xfId="1233" xr:uid="{E3CCDC55-D996-4757-9626-EFAE0ECE6DE1}"/>
    <cellStyle name="_Sheet1_2" xfId="1234" xr:uid="{C1C7C0EC-58FB-4474-946F-EE3E7C70976A}"/>
    <cellStyle name="_Sheet1_A4. TS 30 June 2006" xfId="1235" xr:uid="{68241EA1-6473-43E3-8D78-B3448F63E13B}"/>
    <cellStyle name="_Sheet1_A4. TS 30 June 2006 10" xfId="1236" xr:uid="{BA1820CD-6778-49A7-A0EC-09BA6750E098}"/>
    <cellStyle name="_Sheet1_A4. TS 30 June 2006 2" xfId="1237" xr:uid="{4CB88EE5-9557-4CF4-8158-EAA33A78292B}"/>
    <cellStyle name="_Sheet1_A4. TS 30 June 2006 3" xfId="1238" xr:uid="{C5803094-32B0-42F8-8CAC-367512F1855A}"/>
    <cellStyle name="_Sheet1_A4. TS 30 June 2006 4" xfId="1239" xr:uid="{E22C2BE4-1FE5-4EF7-9FCE-E040C6985231}"/>
    <cellStyle name="_Sheet1_A4. TS 30 June 2006 5" xfId="1240" xr:uid="{C83B8CC2-B894-4852-B5BC-06971A31C3DC}"/>
    <cellStyle name="_Sheet1_A4. TS 30 June 2006 6" xfId="1241" xr:uid="{592DE8DD-664C-497A-A5F0-E2CA8CE438D0}"/>
    <cellStyle name="_Sheet1_A4. TS 30 June 2006 7" xfId="1242" xr:uid="{35D8C5BE-C72D-4AC8-8AD6-FA7E2CAD79F8}"/>
    <cellStyle name="_Sheet1_A4. TS 30 June 2006 8" xfId="1243" xr:uid="{A470625E-6ED8-492A-AACC-3AC3F20AFAA3}"/>
    <cellStyle name="_Sheet1_A4. TS 30 June 2006 9" xfId="1244" xr:uid="{CE4E48C2-F1AA-4C97-89C1-DFC61CDC01A4}"/>
    <cellStyle name="_Sheet1_A4. TS 30 June 2006_1. Финансовая отчетность" xfId="1245" xr:uid="{4B9F2963-8474-4ED9-8BEA-8C4D68C89E9C}"/>
    <cellStyle name="_Sheet1_A4. TS 30 June 2006_1. Финансовая отчетность 10" xfId="1246" xr:uid="{06824BCC-15DA-49FB-9B21-BF4F62E3AD4B}"/>
    <cellStyle name="_Sheet1_A4. TS 30 June 2006_1. Финансовая отчетность 11" xfId="1247" xr:uid="{E204B30F-B468-479F-BE53-C67C0367412A}"/>
    <cellStyle name="_Sheet1_A4. TS 30 June 2006_1. Финансовая отчетность 12" xfId="1248" xr:uid="{6440E1AE-32C6-46C6-A0E5-FAA650B13292}"/>
    <cellStyle name="_Sheet1_A4. TS 30 June 2006_1. Финансовая отчетность 2" xfId="1249" xr:uid="{E5F3985D-6E86-4804-B021-3B94848C05BF}"/>
    <cellStyle name="_Sheet1_A4. TS 30 June 2006_1. Финансовая отчетность 3" xfId="1250" xr:uid="{5688E8AA-BAD0-4FC3-8A0C-E503C5919FD7}"/>
    <cellStyle name="_Sheet1_A4. TS 30 June 2006_1. Финансовая отчетность 4" xfId="1251" xr:uid="{775576E8-2B27-47B2-B46C-D21E8DB78C38}"/>
    <cellStyle name="_Sheet1_A4. TS 30 June 2006_1. Финансовая отчетность 5" xfId="1252" xr:uid="{E71B4C15-665B-4637-8265-AEE7CED0D1D8}"/>
    <cellStyle name="_Sheet1_A4. TS 30 June 2006_1. Финансовая отчетность 6" xfId="1253" xr:uid="{EF794933-AD76-4537-A453-DF58F0594940}"/>
    <cellStyle name="_Sheet1_A4. TS 30 June 2006_1. Финансовая отчетность 7" xfId="1254" xr:uid="{9BA8FD8A-8E59-4606-A896-AC56D3278F6E}"/>
    <cellStyle name="_Sheet1_A4. TS 30 June 2006_1. Финансовая отчетность 8" xfId="1255" xr:uid="{8A2FA9F4-C74D-4A92-B46A-FC6F83BDB2A9}"/>
    <cellStyle name="_Sheet1_A4. TS 30 June 2006_1. Финансовая отчетность 9" xfId="1256" xr:uid="{17A634CD-3B6E-4304-88C7-563A42269618}"/>
    <cellStyle name="_Sheet1_CAP 1" xfId="1257" xr:uid="{F1281C85-02A3-49F4-B1B3-8C82D7AA4537}"/>
    <cellStyle name="_Sheet1_CAP 1 10" xfId="1258" xr:uid="{1F5A42E9-D49B-4FA2-B9D7-6B81993B51C3}"/>
    <cellStyle name="_Sheet1_CAP 1 2" xfId="1259" xr:uid="{D49B041E-3C82-4ACA-A8E5-04DEB2720E6D}"/>
    <cellStyle name="_Sheet1_CAP 1 3" xfId="1260" xr:uid="{D3959E2D-88EB-4340-B65C-D08070575B04}"/>
    <cellStyle name="_Sheet1_CAP 1 4" xfId="1261" xr:uid="{67213481-71A7-488E-B2A9-95E7A2E2D0D2}"/>
    <cellStyle name="_Sheet1_CAP 1 5" xfId="1262" xr:uid="{D7852DCF-2D35-4E25-BD3B-630263EC5D61}"/>
    <cellStyle name="_Sheet1_CAP 1 6" xfId="1263" xr:uid="{EB88B970-9791-458C-BA8F-4D20B654A638}"/>
    <cellStyle name="_Sheet1_CAP 1 7" xfId="1264" xr:uid="{185CC0F5-0F53-40A2-8C29-6F3AF663045C}"/>
    <cellStyle name="_Sheet1_CAP 1 8" xfId="1265" xr:uid="{D1A85220-1AE0-48EA-85A2-E3C99213599C}"/>
    <cellStyle name="_Sheet1_CAP 1 9" xfId="1266" xr:uid="{47897C12-6AE0-4126-8D28-2FE8216B385F}"/>
    <cellStyle name="_Sheet1_CAP 1_1. Финансовая отчетность" xfId="1267" xr:uid="{C92B53D2-C085-40B2-BE7A-048B570C65EF}"/>
    <cellStyle name="_Sheet1_CAP 1_1. Финансовая отчетность 10" xfId="1268" xr:uid="{C41B5799-420C-4925-9D1B-DA16F5E4C1E6}"/>
    <cellStyle name="_Sheet1_CAP 1_1. Финансовая отчетность 11" xfId="1269" xr:uid="{DA02A271-2822-4792-9E15-AD98A2026271}"/>
    <cellStyle name="_Sheet1_CAP 1_1. Финансовая отчетность 12" xfId="1270" xr:uid="{E8F9CA39-AC30-488E-9B93-BFE3F089C29B}"/>
    <cellStyle name="_Sheet1_CAP 1_1. Финансовая отчетность 2" xfId="1271" xr:uid="{9097386F-4CCD-41E8-927B-3D516A2B1860}"/>
    <cellStyle name="_Sheet1_CAP 1_1. Финансовая отчетность 3" xfId="1272" xr:uid="{BC8B1E0C-196E-4AE1-A71C-97EA539DA779}"/>
    <cellStyle name="_Sheet1_CAP 1_1. Финансовая отчетность 4" xfId="1273" xr:uid="{2C32F524-94D1-4479-A2B3-BA4FADFBA639}"/>
    <cellStyle name="_Sheet1_CAP 1_1. Финансовая отчетность 5" xfId="1274" xr:uid="{185FE393-555C-4AB5-BFA1-1907C8DAFC15}"/>
    <cellStyle name="_Sheet1_CAP 1_1. Финансовая отчетность 6" xfId="1275" xr:uid="{1D09A2F1-9D0C-4A21-9908-BB9B5AA8BC27}"/>
    <cellStyle name="_Sheet1_CAP 1_1. Финансовая отчетность 7" xfId="1276" xr:uid="{BC534574-8DDA-4FAA-AD71-0CA39A3C6079}"/>
    <cellStyle name="_Sheet1_CAP 1_1. Финансовая отчетность 8" xfId="1277" xr:uid="{EB0D2CB0-D952-4365-93EC-6EAD0985D5B4}"/>
    <cellStyle name="_Sheet1_CAP 1_1. Финансовая отчетность 9" xfId="1278" xr:uid="{23F59502-B5A0-46FE-98B1-1EAD82D51CE2}"/>
    <cellStyle name="_Sheet1_Elimination entries check" xfId="1279" xr:uid="{9B67B7FA-91C3-4972-9133-1BDAD894807E}"/>
    <cellStyle name="_Sheet1_Elimination entries check 10" xfId="1280" xr:uid="{8DB4C220-88FE-4B6A-936B-BA4F357A7FA1}"/>
    <cellStyle name="_Sheet1_Elimination entries check 2" xfId="1281" xr:uid="{06890259-1DBE-4100-A340-D2A6776B7F53}"/>
    <cellStyle name="_Sheet1_Elimination entries check 3" xfId="1282" xr:uid="{B9C83706-0E67-4675-93DC-C58092892C3D}"/>
    <cellStyle name="_Sheet1_Elimination entries check 4" xfId="1283" xr:uid="{5E9BCDB3-D411-4F0B-A508-4F095FD8C88F}"/>
    <cellStyle name="_Sheet1_Elimination entries check 5" xfId="1284" xr:uid="{37E8CCB5-F85C-4E64-B4BB-7EF10242E4FF}"/>
    <cellStyle name="_Sheet1_Elimination entries check 6" xfId="1285" xr:uid="{FA5489F5-CBFE-4177-810A-72BA5E2EA9D9}"/>
    <cellStyle name="_Sheet1_Elimination entries check 7" xfId="1286" xr:uid="{3F32D0E9-2F13-4EAA-9320-740DE3E93917}"/>
    <cellStyle name="_Sheet1_Elimination entries check 8" xfId="1287" xr:uid="{CBFD43AD-8240-4FC7-B42C-B6CCF6268C4F}"/>
    <cellStyle name="_Sheet1_Elimination entries check 9" xfId="1288" xr:uid="{2DB32C95-612B-44B3-B779-8D03FE4545F0}"/>
    <cellStyle name="_Sheet1_Elimination entries check_1. Финансовая отчетность" xfId="1289" xr:uid="{F56D153A-892E-4720-BE78-BDB074285FB5}"/>
    <cellStyle name="_Sheet1_Elimination entries check_1. Финансовая отчетность 10" xfId="1290" xr:uid="{480CD388-B3C7-4633-AF0F-CF51BACB29B2}"/>
    <cellStyle name="_Sheet1_Elimination entries check_1. Финансовая отчетность 11" xfId="1291" xr:uid="{61773CE1-EA41-434B-86B0-A2D74A292CAC}"/>
    <cellStyle name="_Sheet1_Elimination entries check_1. Финансовая отчетность 12" xfId="1292" xr:uid="{5E221E01-06EF-4A2B-8C7F-A411D8B68010}"/>
    <cellStyle name="_Sheet1_Elimination entries check_1. Финансовая отчетность 2" xfId="1293" xr:uid="{E6C8A621-BACD-4C60-B80A-E1271C4293B7}"/>
    <cellStyle name="_Sheet1_Elimination entries check_1. Финансовая отчетность 3" xfId="1294" xr:uid="{F46BF8DF-4DC9-4832-B329-CB4FB51E1A79}"/>
    <cellStyle name="_Sheet1_Elimination entries check_1. Финансовая отчетность 4" xfId="1295" xr:uid="{642870F4-BC93-4450-A125-BA37F0A8C6F3}"/>
    <cellStyle name="_Sheet1_Elimination entries check_1. Финансовая отчетность 5" xfId="1296" xr:uid="{C578F484-61EC-491B-8659-7FF0F6FC9947}"/>
    <cellStyle name="_Sheet1_Elimination entries check_1. Финансовая отчетность 6" xfId="1297" xr:uid="{C2388185-D7DC-4CDA-89FF-E619D9DE04ED}"/>
    <cellStyle name="_Sheet1_Elimination entries check_1. Финансовая отчетность 7" xfId="1298" xr:uid="{E6858BC5-2198-4D61-9D7D-5FB53B17261F}"/>
    <cellStyle name="_Sheet1_Elimination entries check_1. Финансовая отчетность 8" xfId="1299" xr:uid="{8399274A-AD16-43E3-AE41-0CD72E32AF06}"/>
    <cellStyle name="_Sheet1_Elimination entries check_1. Финансовая отчетность 9" xfId="1300" xr:uid="{21C847DE-C967-4E5B-9212-0BB89B5FB367}"/>
    <cellStyle name="_Sheet1_fin inc_exp template" xfId="1301" xr:uid="{73C04F24-BC61-46A4-95BE-9B8B245A3271}"/>
    <cellStyle name="_Sheet1_fin inc_exp template 10" xfId="1302" xr:uid="{19D0C058-C72F-4D50-871C-4BA6C8ACB1C7}"/>
    <cellStyle name="_Sheet1_fin inc_exp template 2" xfId="1303" xr:uid="{DD23287E-5ABA-4A57-90A2-11C2D36EABF3}"/>
    <cellStyle name="_Sheet1_fin inc_exp template 3" xfId="1304" xr:uid="{04846DD9-BA32-4169-9828-6AE3C89499F3}"/>
    <cellStyle name="_Sheet1_fin inc_exp template 4" xfId="1305" xr:uid="{9EA4A8AA-D6ED-4DE3-BB95-3D532C8DB221}"/>
    <cellStyle name="_Sheet1_fin inc_exp template 5" xfId="1306" xr:uid="{07DE4828-7991-482B-AD05-087964530C4E}"/>
    <cellStyle name="_Sheet1_fin inc_exp template 6" xfId="1307" xr:uid="{626E39CA-0E3F-452C-8C98-8A760772729E}"/>
    <cellStyle name="_Sheet1_fin inc_exp template 7" xfId="1308" xr:uid="{5888FEAA-54FD-4479-96CA-F7DC2C0E0CE2}"/>
    <cellStyle name="_Sheet1_fin inc_exp template 8" xfId="1309" xr:uid="{0DD3D747-00BE-4F77-8313-EF86F6EAB953}"/>
    <cellStyle name="_Sheet1_fin inc_exp template 9" xfId="1310" xr:uid="{3DC541D7-887E-40AF-ABB6-25FA6399F026}"/>
    <cellStyle name="_Sheet1_fin inc_exp template_1. Финансовая отчетность" xfId="1311" xr:uid="{A42430E9-21AE-4D9D-ABA1-318E8A171B1C}"/>
    <cellStyle name="_Sheet1_fin inc_exp template_1. Финансовая отчетность 10" xfId="1312" xr:uid="{F679C21D-014E-41BA-B68F-1850412045BE}"/>
    <cellStyle name="_Sheet1_fin inc_exp template_1. Финансовая отчетность 11" xfId="1313" xr:uid="{A15248C3-10BE-45C5-9196-A6E26B45AE3F}"/>
    <cellStyle name="_Sheet1_fin inc_exp template_1. Финансовая отчетность 12" xfId="1314" xr:uid="{95823930-5D7E-4289-908A-3584B3EA627E}"/>
    <cellStyle name="_Sheet1_fin inc_exp template_1. Финансовая отчетность 2" xfId="1315" xr:uid="{E7BDE8E8-2CB2-4848-BBFA-09F0104D3993}"/>
    <cellStyle name="_Sheet1_fin inc_exp template_1. Финансовая отчетность 3" xfId="1316" xr:uid="{84485C83-492C-48AB-B47E-00A853F26E78}"/>
    <cellStyle name="_Sheet1_fin inc_exp template_1. Финансовая отчетность 4" xfId="1317" xr:uid="{F84CA86F-9731-4228-8601-FDBA9C0FAB02}"/>
    <cellStyle name="_Sheet1_fin inc_exp template_1. Финансовая отчетность 5" xfId="1318" xr:uid="{C75A0AE0-B45A-445B-B83D-17CEEBCC827B}"/>
    <cellStyle name="_Sheet1_fin inc_exp template_1. Финансовая отчетность 6" xfId="1319" xr:uid="{6679833A-8A9C-4D3A-A8F9-4C526D3368EF}"/>
    <cellStyle name="_Sheet1_fin inc_exp template_1. Финансовая отчетность 7" xfId="1320" xr:uid="{2CC7EEC1-54BE-41CB-AC27-92521AD610B6}"/>
    <cellStyle name="_Sheet1_fin inc_exp template_1. Финансовая отчетность 8" xfId="1321" xr:uid="{4FDC37A0-3351-41AE-9EAD-85DBBD447FD7}"/>
    <cellStyle name="_Sheet1_fin inc_exp template_1. Финансовая отчетность 9" xfId="1322" xr:uid="{D6392241-AF6B-46D3-AE91-1EC99A99F8D1}"/>
    <cellStyle name="_Sheet1_IFRS7_Consolidated 2008" xfId="1323" xr:uid="{985404B9-4730-4995-AAC6-EBF228F493B7}"/>
    <cellStyle name="_Sheet1_K.FA_10m2008" xfId="1324" xr:uid="{0FA2885B-9BC5-4F58-B1C0-15AAAA0A9635}"/>
    <cellStyle name="_Sheet1_K.PPE_9m2008" xfId="1325" xr:uid="{C5F5CBC4-54DB-4AD9-A251-69F26A50A6A4}"/>
    <cellStyle name="_Sheet1_OPEX analysis" xfId="1326" xr:uid="{5BBEC58A-1114-41A8-A0DE-7F91D6FA7C02}"/>
    <cellStyle name="_Sheet1_Sheet1" xfId="1327" xr:uid="{B8C4A836-1245-4D66-9546-EDD954E2A722}"/>
    <cellStyle name="_Sheet1_U1.380" xfId="1328" xr:uid="{E8C3921C-E704-40BE-A3FC-D3DF1E15C473}"/>
    <cellStyle name="_Sheet1_U1.380 10" xfId="1329" xr:uid="{05D9E1B3-A71E-4E68-9F41-29B163A18D38}"/>
    <cellStyle name="_Sheet1_U1.380 2" xfId="1330" xr:uid="{C93CC057-9A08-409A-AFCC-A3A5745B0916}"/>
    <cellStyle name="_Sheet1_U1.380 3" xfId="1331" xr:uid="{33757A5A-2839-4B57-9C39-5303A1C80BAA}"/>
    <cellStyle name="_Sheet1_U1.380 4" xfId="1332" xr:uid="{B50B1047-5B18-480A-9790-E309EC7D2DC2}"/>
    <cellStyle name="_Sheet1_U1.380 5" xfId="1333" xr:uid="{A33231FA-0362-4CF4-89CE-861C0E770661}"/>
    <cellStyle name="_Sheet1_U1.380 6" xfId="1334" xr:uid="{1DA2833C-0835-4441-93B5-D5C0540AE996}"/>
    <cellStyle name="_Sheet1_U1.380 7" xfId="1335" xr:uid="{79628AD0-6EB7-49E2-B570-2FF639873F9D}"/>
    <cellStyle name="_Sheet1_U1.380 8" xfId="1336" xr:uid="{709DBFB7-E814-478D-A7FF-6F6380EDBA81}"/>
    <cellStyle name="_Sheet1_U1.380 9" xfId="1337" xr:uid="{C75CCCF9-C520-4755-AD72-2DCBE8A10EE2}"/>
    <cellStyle name="_Sheet1_U1.380_1. Финансовая отчетность" xfId="1338" xr:uid="{CF1533C8-7CAB-467C-A755-81B0567B7A5C}"/>
    <cellStyle name="_Sheet1_U1.380_1. Финансовая отчетность 10" xfId="1339" xr:uid="{5307320C-E9C0-464D-A4E1-B287E3631CCE}"/>
    <cellStyle name="_Sheet1_U1.380_1. Финансовая отчетность 11" xfId="1340" xr:uid="{C807C879-DFCB-42A2-B217-FF1DB51340EE}"/>
    <cellStyle name="_Sheet1_U1.380_1. Финансовая отчетность 12" xfId="1341" xr:uid="{3308E4A5-7CA3-4B25-9C92-BA950D2F0055}"/>
    <cellStyle name="_Sheet1_U1.380_1. Финансовая отчетность 2" xfId="1342" xr:uid="{4E1086D3-EB67-4D9C-9CEC-C090BF14FAD9}"/>
    <cellStyle name="_Sheet1_U1.380_1. Финансовая отчетность 3" xfId="1343" xr:uid="{C0FF7C2D-7AF1-4FEC-989F-A4290AF9CB46}"/>
    <cellStyle name="_Sheet1_U1.380_1. Финансовая отчетность 4" xfId="1344" xr:uid="{7EB6D3C9-54AE-4DA2-A037-CFBAA985361C}"/>
    <cellStyle name="_Sheet1_U1.380_1. Финансовая отчетность 5" xfId="1345" xr:uid="{2B677E6B-4EBA-4B49-A0D2-E2DFD1BB2E8F}"/>
    <cellStyle name="_Sheet1_U1.380_1. Финансовая отчетность 6" xfId="1346" xr:uid="{98CF0BB9-9A40-4FB2-9894-55218E7E6981}"/>
    <cellStyle name="_Sheet1_U1.380_1. Финансовая отчетность 7" xfId="1347" xr:uid="{88802E89-90C0-4CF3-93CF-4F64AA05FB64}"/>
    <cellStyle name="_Sheet1_U1.380_1. Финансовая отчетность 8" xfId="1348" xr:uid="{1CDA42BF-F0C3-4414-8DD1-3E2BE005B0F8}"/>
    <cellStyle name="_Sheet1_U1.380_1. Финансовая отчетность 9" xfId="1349" xr:uid="{763F68D6-1A24-46B0-A20C-CDB8AED98808}"/>
    <cellStyle name="_Sheet1_Запрос (LLP's)" xfId="1350" xr:uid="{B61C347B-71BA-40D6-A115-FF3388DF1BAD}"/>
    <cellStyle name="_Sheet1_Запрос (LLP's) 10" xfId="1351" xr:uid="{09EC8845-0BDF-41CB-8C64-5E11366DC48D}"/>
    <cellStyle name="_Sheet1_Запрос (LLP's) 2" xfId="1352" xr:uid="{AF3A3DA0-7750-4951-B4F9-95B92D7451CE}"/>
    <cellStyle name="_Sheet1_Запрос (LLP's) 3" xfId="1353" xr:uid="{0FD6AF12-1263-4884-977F-C68D28036523}"/>
    <cellStyle name="_Sheet1_Запрос (LLP's) 4" xfId="1354" xr:uid="{43FCB57F-0DC3-4307-A88B-55AF549FE29C}"/>
    <cellStyle name="_Sheet1_Запрос (LLP's) 5" xfId="1355" xr:uid="{A35DAB69-3B7B-4BA9-B722-88A278229A03}"/>
    <cellStyle name="_Sheet1_Запрос (LLP's) 6" xfId="1356" xr:uid="{076248BD-3C17-4A35-8F4F-2847C7C96636}"/>
    <cellStyle name="_Sheet1_Запрос (LLP's) 7" xfId="1357" xr:uid="{85B92315-F762-4190-A432-40D42F96DA37}"/>
    <cellStyle name="_Sheet1_Запрос (LLP's) 8" xfId="1358" xr:uid="{B38D4AE6-237B-4D0F-A526-73FCC24449AC}"/>
    <cellStyle name="_Sheet1_Запрос (LLP's) 9" xfId="1359" xr:uid="{8284732D-54E0-44C9-9D10-3C19560497A8}"/>
    <cellStyle name="_Sheet1_Запрос (LLP's)_1. Финансовая отчетность" xfId="1360" xr:uid="{092E4254-70F2-4512-9DC2-229E63B0F90A}"/>
    <cellStyle name="_Sheet1_Запрос (LLP's)_1. Финансовая отчетность 10" xfId="1361" xr:uid="{D24D5401-98ED-41F8-8773-D5725A68F132}"/>
    <cellStyle name="_Sheet1_Запрос (LLP's)_1. Финансовая отчетность 11" xfId="1362" xr:uid="{34BB37E9-9529-4162-AF4A-699E5A6AA556}"/>
    <cellStyle name="_Sheet1_Запрос (LLP's)_1. Финансовая отчетность 12" xfId="1363" xr:uid="{2590FD04-FFE8-41DF-A088-4C900A6C8873}"/>
    <cellStyle name="_Sheet1_Запрос (LLP's)_1. Финансовая отчетность 2" xfId="1364" xr:uid="{CD58B1C1-8EFC-418A-AF3D-36290E34E336}"/>
    <cellStyle name="_Sheet1_Запрос (LLP's)_1. Финансовая отчетность 3" xfId="1365" xr:uid="{F9C6DE23-0A8D-4F96-8427-DF1B51180410}"/>
    <cellStyle name="_Sheet1_Запрос (LLP's)_1. Финансовая отчетность 4" xfId="1366" xr:uid="{35C49099-0F19-4156-BF0D-95AB9110163D}"/>
    <cellStyle name="_Sheet1_Запрос (LLP's)_1. Финансовая отчетность 5" xfId="1367" xr:uid="{192AAC87-A03F-4CA1-854A-6D33061E21BE}"/>
    <cellStyle name="_Sheet1_Запрос (LLP's)_1. Финансовая отчетность 6" xfId="1368" xr:uid="{28EB4159-F1CC-46B6-A05D-E7704DDCC2FE}"/>
    <cellStyle name="_Sheet1_Запрос (LLP's)_1. Финансовая отчетность 7" xfId="1369" xr:uid="{C3608216-A737-48E6-A0E9-ECC88326D78A}"/>
    <cellStyle name="_Sheet1_Запрос (LLP's)_1. Финансовая отчетность 8" xfId="1370" xr:uid="{39B97A51-59C7-4BA6-8E59-684F55C6BD6D}"/>
    <cellStyle name="_Sheet1_Запрос (LLP's)_1. Финансовая отчетность 9" xfId="1371" xr:uid="{BA4A4857-DCFF-4C4F-BB80-8AC07D1C3DDA}"/>
    <cellStyle name="_Sheet2" xfId="1372" xr:uid="{25AEBA00-F7D4-4E28-8C7F-D3EB35BA1FB0}"/>
    <cellStyle name="_Sheet2 2" xfId="1373" xr:uid="{AFFDC0B9-15CD-46A7-9DAC-135B1F852760}"/>
    <cellStyle name="_Sheet3" xfId="1374" xr:uid="{329C92A1-B1A4-4F52-8291-EC064C1E433F}"/>
    <cellStyle name="_Sheet3_1" xfId="1375" xr:uid="{018559BB-7E69-42C9-B748-7082C1910257}"/>
    <cellStyle name="_Sheet5" xfId="1376" xr:uid="{1AA23FBC-F25F-4736-AE87-2C08BE333664}"/>
    <cellStyle name="_Significant accounts_2008_12m" xfId="1377" xr:uid="{BB7A1F28-C937-4730-B078-5AFF9AFD89F5}"/>
    <cellStyle name="_SMZ conversion April 2007 (23.05.2007)" xfId="1378" xr:uid="{827E6EF8-1C97-420F-AC8D-1EA168727CDF}"/>
    <cellStyle name="_SMZ conversion March 2006 20.04.2006" xfId="1379" xr:uid="{7476885B-ACA4-4427-B874-B777AE0A73A1}"/>
    <cellStyle name="_SMZ conversion May 2006 (uploaded) 26.06.2006" xfId="1380" xr:uid="{730DBFCB-56FE-43F5-B779-1991824DCC3B}"/>
    <cellStyle name="_SMZ conversion YTD Feb 2006 21.03.2006 DK (with feed back) adjusted to 2005" xfId="1381" xr:uid="{FB252999-E502-4EA3-8592-1F45008E2E8D}"/>
    <cellStyle name="_Social sphere objects Emba" xfId="1382" xr:uid="{0143D609-94CB-4663-9152-10C7905C108F}"/>
    <cellStyle name="_support for adj" xfId="1383" xr:uid="{06D44D14-1D2D-4B63-9942-18E4C2D32B96}"/>
    <cellStyle name="_TAX CAP 2006_VAT table" xfId="1384" xr:uid="{E814117D-1F8B-427B-9F3C-95CAE6FFDFC8}"/>
    <cellStyle name="_Tax MW" xfId="1385" xr:uid="{F19F213C-6000-464C-A679-0A81474B7D50}"/>
    <cellStyle name="_TAXES (branches)" xfId="1386" xr:uid="{58D06C87-1F34-4915-8D60-2BDA7F6C2D71}"/>
    <cellStyle name="_Taxes_aktaris 06 2" xfId="1387" xr:uid="{13A91A13-B334-4791-B1F9-AE12016BEA5E}"/>
    <cellStyle name="_Taxes_aktaris 06 2 10" xfId="1388" xr:uid="{8C7D629C-F761-4412-9232-C9385F72BE8C}"/>
    <cellStyle name="_Taxes_aktaris 06 2 2" xfId="1389" xr:uid="{9C1EA57C-E158-4B49-88F6-9D8363E43CFE}"/>
    <cellStyle name="_Taxes_aktaris 06 2 3" xfId="1390" xr:uid="{A00660DC-D630-4BA9-9745-843E8120F8EB}"/>
    <cellStyle name="_Taxes_aktaris 06 2 4" xfId="1391" xr:uid="{E6668C04-65F3-49EE-824F-48C8851186A6}"/>
    <cellStyle name="_Taxes_aktaris 06 2 5" xfId="1392" xr:uid="{819687A0-2444-4D17-81F6-DFBAC6B626C9}"/>
    <cellStyle name="_Taxes_aktaris 06 2 6" xfId="1393" xr:uid="{88BA7D48-7169-4CBD-8C3B-BCB45BB270FF}"/>
    <cellStyle name="_Taxes_aktaris 06 2 7" xfId="1394" xr:uid="{02369E76-64FE-4E32-B1E3-E155645BE577}"/>
    <cellStyle name="_Taxes_aktaris 06 2 8" xfId="1395" xr:uid="{0EA10CD9-6D87-45B7-B9F0-B7503B4FA6C2}"/>
    <cellStyle name="_Taxes_aktaris 06 2 9" xfId="1396" xr:uid="{41E06D1C-6ADF-4F1E-8DBD-7CB9DA01B071}"/>
    <cellStyle name="_Taxes_aktaris 06 2_1. Финансовая отчетность" xfId="1397" xr:uid="{C6B7FD80-33F0-42AC-B663-4CC5F68EE22E}"/>
    <cellStyle name="_Taxes_aktaris 06 2_1. Финансовая отчетность 10" xfId="1398" xr:uid="{0ACAE517-F1BA-4E9C-8F18-DDB9BB174346}"/>
    <cellStyle name="_Taxes_aktaris 06 2_1. Финансовая отчетность 11" xfId="1399" xr:uid="{449A5329-E3ED-47BE-956B-D0E9951AE976}"/>
    <cellStyle name="_Taxes_aktaris 06 2_1. Финансовая отчетность 12" xfId="1400" xr:uid="{5C1110C8-785B-4875-BCAA-5ED90F348EFF}"/>
    <cellStyle name="_Taxes_aktaris 06 2_1. Финансовая отчетность 2" xfId="1401" xr:uid="{0CB1FCCA-1FBF-48E6-9246-F66E2DE51F18}"/>
    <cellStyle name="_Taxes_aktaris 06 2_1. Финансовая отчетность 3" xfId="1402" xr:uid="{FC405119-3A20-46D8-AF29-7720795EF89F}"/>
    <cellStyle name="_Taxes_aktaris 06 2_1. Финансовая отчетность 4" xfId="1403" xr:uid="{BBFE39AA-67FC-44BA-9AD4-8CB7D0A24380}"/>
    <cellStyle name="_Taxes_aktaris 06 2_1. Финансовая отчетность 5" xfId="1404" xr:uid="{441D9BD8-01E9-4958-9477-2B05AF5AE85D}"/>
    <cellStyle name="_Taxes_aktaris 06 2_1. Финансовая отчетность 6" xfId="1405" xr:uid="{96E539F0-54D5-4BA8-8060-79483AA34546}"/>
    <cellStyle name="_Taxes_aktaris 06 2_1. Финансовая отчетность 7" xfId="1406" xr:uid="{6A6F17C1-F271-4FEF-A97E-7209A2C57A46}"/>
    <cellStyle name="_Taxes_aktaris 06 2_1. Финансовая отчетность 8" xfId="1407" xr:uid="{E9C68916-B801-4387-8E1B-BBD20AA4BDE1}"/>
    <cellStyle name="_Taxes_aktaris 06 2_1. Финансовая отчетность 9" xfId="1408" xr:uid="{91B85EDA-2787-46F7-8614-41ADE34DD8AC}"/>
    <cellStyle name="_Tier 1 draft" xfId="1409" xr:uid="{1B5479F2-3857-4E0F-AFF9-08E7DEB1F560}"/>
    <cellStyle name="_Transfer Berik O. Taxes KRG" xfId="1410" xr:uid="{D4A47B9B-0032-4641-9C89-EE7FB472238F}"/>
    <cellStyle name="_TS AJE 2004 with supporting cal'ns_FINAL" xfId="1411" xr:uid="{8F1B9C67-E4A9-41EE-A4DD-6BAB6D86C58F}"/>
    <cellStyle name="_U CWIP 5MTD2006" xfId="1412" xr:uid="{962DE28B-4C5F-4CAA-ADF4-311CDFB0763F}"/>
    <cellStyle name="_U Fixed Assets 5MTD2006" xfId="1413" xr:uid="{DD10E966-7F9D-40FF-8CF6-4C435CC54F33}"/>
    <cellStyle name="_U Property, plant and equipment 5MTD2006" xfId="1414" xr:uid="{C0FB8397-D87F-42D2-A02A-96BFD56E7591}"/>
    <cellStyle name="_U1.1 Revenue TH KMG YE 2006 " xfId="1415" xr:uid="{FE18A7BA-1D3B-4AC3-9255-8D56FBF43387}"/>
    <cellStyle name="_U1.Revenue 2006" xfId="1416" xr:uid="{29CF7734-E7D0-4FF1-BBC6-85557E04BEBE}"/>
    <cellStyle name="_U1.Revenues" xfId="1417" xr:uid="{02BBD9CC-1192-48AB-BAD7-7BA8E98AABE7}"/>
    <cellStyle name="_U2.1 Payroll" xfId="1418" xr:uid="{F78761E7-57CE-4837-BE7A-C66C8B1BF8D2}"/>
    <cellStyle name="_U2.300AA" xfId="1419" xr:uid="{40FA70B6-D966-4529-BB64-D36FD1926481}"/>
    <cellStyle name="_U2.BT payroll analytics" xfId="1420" xr:uid="{79DAFC03-02A7-422F-BC06-8EF40B7C830F}"/>
    <cellStyle name="_U2.BT payroll analytics 10" xfId="1421" xr:uid="{00B18870-F0C1-47E5-99EB-7FC0A31E5CB0}"/>
    <cellStyle name="_U2.BT payroll analytics 2" xfId="1422" xr:uid="{C8C7BDDF-9BB6-4E94-9437-F3033AB3E2AD}"/>
    <cellStyle name="_U2.BT payroll analytics 3" xfId="1423" xr:uid="{D271DBC3-CA10-4C13-BD63-86EB5346387F}"/>
    <cellStyle name="_U2.BT payroll analytics 4" xfId="1424" xr:uid="{D44258ED-09A3-49A3-BEEE-7E737BF11879}"/>
    <cellStyle name="_U2.BT payroll analytics 5" xfId="1425" xr:uid="{79DDF8E6-2A9C-4D79-8FC3-9F8928FA24C8}"/>
    <cellStyle name="_U2.BT payroll analytics 6" xfId="1426" xr:uid="{E917FD36-E971-49D8-926A-3D9537C01B8A}"/>
    <cellStyle name="_U2.BT payroll analytics 7" xfId="1427" xr:uid="{E48B689A-9412-4BCF-A29D-CD5A03B0D474}"/>
    <cellStyle name="_U2.BT payroll analytics 8" xfId="1428" xr:uid="{456A17C2-9EE1-4733-90F1-075F37F0BB6A}"/>
    <cellStyle name="_U2.BT payroll analytics 9" xfId="1429" xr:uid="{03E64EF4-C855-42CE-AE47-E47F204ADBD7}"/>
    <cellStyle name="_U2.BT payroll analytics_1. Финансовая отчетность" xfId="1430" xr:uid="{C27B13C8-F997-4802-B457-77C4EAA01488}"/>
    <cellStyle name="_U2.BT payroll analytics_1. Финансовая отчетность 10" xfId="1431" xr:uid="{8ECD037F-E265-4FC7-A336-8C2FC735FCFC}"/>
    <cellStyle name="_U2.BT payroll analytics_1. Финансовая отчетность 11" xfId="1432" xr:uid="{068D22E4-BF93-423E-895D-66591B40763D}"/>
    <cellStyle name="_U2.BT payroll analytics_1. Финансовая отчетность 12" xfId="1433" xr:uid="{8C83EF97-4D21-4AF6-BFEA-DDBFC18D7C49}"/>
    <cellStyle name="_U2.BT payroll analytics_1. Финансовая отчетность 2" xfId="1434" xr:uid="{75825D63-272D-450C-A11C-8DAFDC95CC2A}"/>
    <cellStyle name="_U2.BT payroll analytics_1. Финансовая отчетность 3" xfId="1435" xr:uid="{9887C813-55EB-4533-A271-9FE2DC95B684}"/>
    <cellStyle name="_U2.BT payroll analytics_1. Финансовая отчетность 4" xfId="1436" xr:uid="{7DDA8280-EC92-4C12-BC90-EC6330B49032}"/>
    <cellStyle name="_U2.BT payroll analytics_1. Финансовая отчетность 5" xfId="1437" xr:uid="{97B88191-1FD2-48D4-8F3E-C3695E02D2BD}"/>
    <cellStyle name="_U2.BT payroll analytics_1. Финансовая отчетность 6" xfId="1438" xr:uid="{C7976043-0EC7-4CEC-BDB1-3F8C32BB288B}"/>
    <cellStyle name="_U2.BT payroll analytics_1. Финансовая отчетность 7" xfId="1439" xr:uid="{0733086F-715B-4142-858A-8D6FE4BEAAD1}"/>
    <cellStyle name="_U2.BT payroll analytics_1. Финансовая отчетность 8" xfId="1440" xr:uid="{6121C114-8F46-4539-9ED5-B98B40F3CE9A}"/>
    <cellStyle name="_U2.BT payroll analytics_1. Финансовая отчетность 9" xfId="1441" xr:uid="{9BA3FB64-CB4C-4BC9-8E98-BBF7FA0B0BAB}"/>
    <cellStyle name="_U2.Cost of Sales" xfId="1442" xr:uid="{834796FD-4FA9-46D2-B37B-5016F710CE6D}"/>
    <cellStyle name="_U2.Payroll" xfId="1443" xr:uid="{DB41937B-3127-4774-968B-486CF6024173}"/>
    <cellStyle name="_U2-110-SubLead" xfId="1444" xr:uid="{6EA2246A-DFE9-4B5C-8E95-EFD716877C03}"/>
    <cellStyle name="_U2-300" xfId="1445" xr:uid="{288ADF29-FF72-4CAE-9ABD-D27F41860EF7}"/>
    <cellStyle name="_U6.Other Income &amp; Expenses 12m2006" xfId="1446" xr:uid="{605FD546-5B99-4A92-A180-63EC77D61870}"/>
    <cellStyle name="_UA. Revenue_9m2008" xfId="1447" xr:uid="{2FA8CE33-A182-4A69-B4A7-89C41DAC07BD}"/>
    <cellStyle name="_UB.100 Lead" xfId="1448" xr:uid="{A4A1D977-CD5F-4D8F-AACE-AF607A551FE6}"/>
    <cellStyle name="_Vacation Provision" xfId="1449" xr:uid="{0CB7776F-ACDE-4CB9-97FE-F0F93DB2F1FC}"/>
    <cellStyle name="_VD.1.001" xfId="1450" xr:uid="{A73ABE71-6055-43D7-AF8C-1D1D14A0C940}"/>
    <cellStyle name="_VD1.301" xfId="1451" xr:uid="{102D7142-932D-42D8-A660-23401D15FA88}"/>
    <cellStyle name="_VD1.303_IFRS JE_17" xfId="1452" xr:uid="{CF3FC2C2-E20C-40CA-BC3C-D805A311B5B2}"/>
    <cellStyle name="_vypl_июнь" xfId="1453" xr:uid="{2FFFEF53-4C82-4549-B66E-FA731131E158}"/>
    <cellStyle name="_WHT" xfId="1454" xr:uid="{B5344A84-5336-4107-84AD-DDC7223922E4}"/>
    <cellStyle name="_Worksheet in 2235 AES EKIBASTUZ _ IFRS 2003-2005" xfId="1455" xr:uid="{C1F8F7F5-93F3-43B6-9D3D-F2D8C262643B}"/>
    <cellStyle name="_Worksheet in 2245 DT_FCC" xfId="1456" xr:uid="{C5683891-4A10-4818-A8F4-7AE259FA9303}"/>
    <cellStyle name="_Worksheet in 2263 IFRS transfromation check Deloitte AES EKIBASTUZ updated August 17, 2006" xfId="1457" xr:uid="{75B9533B-1259-4F82-B353-A647734D8AB5}"/>
    <cellStyle name="_X Intangible assets 5MTD2005" xfId="1458" xr:uid="{9EC57C74-876D-4752-9BF0-BFD1EFAF91F4}"/>
    <cellStyle name="_X1.1000 Reconciliation of taxes" xfId="1459" xr:uid="{2AA81864-90DF-479A-861C-CB68FAA9CE00}"/>
    <cellStyle name="_X1.1000 Reconciliation of taxes (TS 34)" xfId="1460" xr:uid="{9AF68C09-A0AC-4696-AA4D-F00E82B52563}"/>
    <cellStyle name="_YE CIT and DT" xfId="1461" xr:uid="{63C43801-2A55-4262-B7EF-170F3669E8B1}"/>
    <cellStyle name="_YE O. Taxes KMGD" xfId="1462" xr:uid="{DB090F7B-979A-4CC1-B2FD-700EE49A8156}"/>
    <cellStyle name="_YE_N_AR and AP_Reviewed" xfId="1463" xr:uid="{1B95F047-091E-40AA-AFE5-3D9F3F3BC16A}"/>
    <cellStyle name="_YE_U6 a_G&amp;A of Almaty 2007" xfId="1464" xr:uid="{677CB75E-E611-437F-ABDF-06B6ACD5A204}"/>
    <cellStyle name="_YTD July_Kalitva my" xfId="1465" xr:uid="{0B44C661-0C71-4001-82C2-D9DF56875305}"/>
    <cellStyle name="_Z4.1.1_off-balance_YE" xfId="1466" xr:uid="{24456382-3814-451B-A367-ABE5337A9D07}"/>
    <cellStyle name="_Zapasnoi COS" xfId="1467" xr:uid="{78687F53-095E-4C97-BADA-0B7079F50DAE}"/>
    <cellStyle name="_А Основные средства 6 месяцев 2006 года (1)" xfId="1468" xr:uid="{D82658D9-2A4D-4805-BAA9-0CE494AB17BF}"/>
    <cellStyle name="_А Основные средства 6 месяцев 2006 года (1)1" xfId="1469" xr:uid="{09A4DDFC-991F-4987-862F-F0D7BFED302F}"/>
    <cellStyle name="_АНУ" xfId="1470" xr:uid="{172D73BB-96E9-425C-BB99-9717576E9C02}"/>
    <cellStyle name="_АФ ЦАУ" xfId="1471" xr:uid="{D9797557-B8B2-4C40-96AD-F9952EC8BD59}"/>
    <cellStyle name="_Б_КазМортрансфлот_4 without Teniz Service_2005" xfId="1472" xr:uid="{9D2BF4B8-BB9B-4C09-8BC2-9402AC59990D}"/>
    <cellStyle name="_Баланс 1 полугодие  2009_ахмедина" xfId="1473" xr:uid="{D44ACBC6-774E-465E-8053-6420565F4962}"/>
    <cellStyle name="_Баланс за 9месяцев   2006г МСФО 16.10.2006" xfId="1474" xr:uid="{EE9849D5-F4CA-40A3-9325-A0A27EB2A3F2}"/>
    <cellStyle name="_баланс-2кв 06г.Акыл" xfId="1475" xr:uid="{EF6CE6E5-0C53-4864-AF0B-EEBF1A082958}"/>
    <cellStyle name="_БКМПО 23-05_1" xfId="1476" xr:uid="{2549A881-C312-4EDD-95EA-09C79B537552}"/>
    <cellStyle name="_БКМПО 23-05_1_C03. A4. TS_KTG v 2" xfId="1477" xr:uid="{EE969A7F-2423-4D63-896A-46CABF01DDB1}"/>
    <cellStyle name="_БКМПО 23-05_1_Sheet1" xfId="1478" xr:uid="{BB078899-29EF-4963-95A2-68F22DBDC26D}"/>
    <cellStyle name="_Внутрегруповой деб. и кред за 2005г." xfId="1479" xr:uid="{E71F4145-7ED1-4AAE-9049-8BFCBB9E26EC}"/>
    <cellStyle name="_Дозакл 5 мес.2000" xfId="1480" xr:uid="{A0E8804D-E363-47E8-B83A-F6BE98DB1110}"/>
    <cellStyle name="_Дочки BS-за 2004г. и 6-м.05г MT" xfId="1481" xr:uid="{90EE11C4-24A5-49E4-B7C2-DF6A5F8123E1}"/>
    <cellStyle name="_Е120-130 свод" xfId="1482" xr:uid="{CF58A314-76B9-4D91-B4F5-747B0174C176}"/>
    <cellStyle name="_За I полугодие 2008г" xfId="1483" xr:uid="{ED216902-BAF2-4693-A26A-25C654AD6AFC}"/>
    <cellStyle name="_Запрос (LLP's)" xfId="1484" xr:uid="{4ED3F104-8117-4BFB-98DE-5A95E7F167A4}"/>
    <cellStyle name="_Инв, отсроч налоги, налоги, ОДДС" xfId="1485" xr:uid="{D422477E-FF0D-43B6-BA5B-3AA0E6671506}"/>
    <cellStyle name="_кальк" xfId="1486" xr:uid="{A4FDB513-2D40-49EB-9F3C-19539EA4B9D2}"/>
    <cellStyle name="_Капитал 2005 г. неконсол." xfId="1487" xr:uid="{C1181798-CBB1-4AA0-8B77-F21A25BBE060}"/>
    <cellStyle name="_КМГ-Алатау Фин. отчетность за 2005" xfId="1488" xr:uid="{DE217FE0-E6A4-4549-8110-6520BF5C5E5B}"/>
    <cellStyle name="_Книга1" xfId="1489" xr:uid="{E704C7EA-F84E-42F6-B33C-32D6F432F7BD}"/>
    <cellStyle name="_Книга2" xfId="1490" xr:uid="{7C1D517A-95F9-45FB-B72F-7027EBA173B4}"/>
    <cellStyle name="_Книга2 2" xfId="1491" xr:uid="{EB5C0FB7-578E-407A-BAA0-13535565A640}"/>
    <cellStyle name="_Книга2_Консолидация_0 для составления отчетности" xfId="1492" xr:uid="{D0C57A34-9007-4561-A921-0000F3DEB5E5}"/>
    <cellStyle name="_Книга3" xfId="1493" xr:uid="{F4629517-1C16-4BF3-BF07-5B55C62BA633}"/>
    <cellStyle name="_Книга3_New Form10_2" xfId="1494" xr:uid="{F129E949-BD05-43AC-979C-70B53F6F380C}"/>
    <cellStyle name="_Книга3_Nsi" xfId="1495" xr:uid="{4B05D2F6-973B-40E0-85AF-96A4AF3593F5}"/>
    <cellStyle name="_Книга3_Nsi_1" xfId="1496" xr:uid="{84ED3D0D-CD9B-4324-AEFB-81952A315D40}"/>
    <cellStyle name="_Книга3_Nsi_139" xfId="1497" xr:uid="{6D51BBBF-1713-4902-A2DE-654A281D1643}"/>
    <cellStyle name="_Книга3_Nsi_140" xfId="1498" xr:uid="{5C329F0C-594B-4471-832C-469BD9E12F57}"/>
    <cellStyle name="_Книга3_Nsi_140(Зах)" xfId="1499" xr:uid="{B071E6DB-2D16-4266-9AF0-10986227A86A}"/>
    <cellStyle name="_Книга3_Nsi_140_mod" xfId="1500" xr:uid="{588F4534-72D0-495C-A475-49319F797F8C}"/>
    <cellStyle name="_Книга3_Summary" xfId="1501" xr:uid="{D9AAF3AD-396F-4571-AE5B-23C60756EEC8}"/>
    <cellStyle name="_Книга3_Tax_form_1кв_3" xfId="1502" xr:uid="{F60D2E73-F4C8-433D-86A1-2557814B5725}"/>
    <cellStyle name="_Книга3_БКЭ" xfId="1503" xr:uid="{3EAE9A34-CC56-43FD-B51C-D1A68DC4A7FF}"/>
    <cellStyle name="_Книга5" xfId="1504" xr:uid="{688097FD-A11F-4064-85E7-0E63FCA367CA}"/>
    <cellStyle name="_Книга5_C03. A4. TS_KTG v 2" xfId="1505" xr:uid="{B4E80106-5EA9-4DD3-BEAE-58E95B0DB923}"/>
    <cellStyle name="_Книга5_Sheet1" xfId="1506" xr:uid="{E94A978E-F808-48D5-BCBB-1E8EA6A3E925}"/>
    <cellStyle name="_Книга7" xfId="1507" xr:uid="{DFAC1BE3-B5EF-40F3-997A-F84F5DABB067}"/>
    <cellStyle name="_Книга7_New Form10_2" xfId="1508" xr:uid="{3AFB470A-7158-48AB-B3D1-F406D4FBBC8B}"/>
    <cellStyle name="_Книга7_Nsi" xfId="1509" xr:uid="{EF7E0054-41DE-4462-91D5-18552EA049D2}"/>
    <cellStyle name="_Книга7_Nsi_1" xfId="1510" xr:uid="{425EC946-9228-4635-9E40-2FED2ED25593}"/>
    <cellStyle name="_Книга7_Nsi_139" xfId="1511" xr:uid="{04D3693E-0473-4268-BC24-4445F99B69DB}"/>
    <cellStyle name="_Книга7_Nsi_140" xfId="1512" xr:uid="{4C4842D9-8ADD-4337-88C1-90850D33E336}"/>
    <cellStyle name="_Книга7_Nsi_140(Зах)" xfId="1513" xr:uid="{1859287F-4F0B-48D3-8F7A-9D92484C5D68}"/>
    <cellStyle name="_Книга7_Nsi_140_mod" xfId="1514" xr:uid="{A1C48D00-B11D-486B-B8D6-E992BEEAC1F3}"/>
    <cellStyle name="_Книга7_Summary" xfId="1515" xr:uid="{50AFAAC4-6E64-48F0-9C87-7FD845EE54DE}"/>
    <cellStyle name="_Книга7_Tax_form_1кв_3" xfId="1516" xr:uid="{BBEDC6E9-C432-4178-B340-272BC69AA798}"/>
    <cellStyle name="_Книга7_БКЭ" xfId="1517" xr:uid="{084FFB0A-8D71-4345-A5C2-1F7CE0E9EC51}"/>
    <cellStyle name="_Консол  фин отчет  по МСФО за 2005г с измен" xfId="1518" xr:uid="{7826E50F-962B-441F-BC37-6A90FB30AE65}"/>
    <cellStyle name="_Консол  фин отчет  по МСФО за 4-месяц   2006г (2)" xfId="1519" xr:uid="{847EAB57-EC8A-428B-B899-7E754C8BAC51}"/>
    <cellStyle name="_Консол  фин отчет  по МСФО за 5-м  2005г " xfId="1520" xr:uid="{C76CEEAE-EC92-46DE-A951-63C9C8EE8E35}"/>
    <cellStyle name="_Консолид Фин.Отч.РД КМГдля КМГ за 1 полугодие 2005г оконч." xfId="1521" xr:uid="{A6645909-CDEB-4D80-998A-EE8AF6C1F572}"/>
    <cellStyle name="_Консолидация_0" xfId="1522" xr:uid="{0B8C3939-B1DF-49D8-A2FE-F914AFDEFAD0}"/>
    <cellStyle name="_Консолидация_0 для составления отчетности" xfId="1523" xr:uid="{7EECE6AF-B86C-4691-BBEF-BF23E1E381D7}"/>
    <cellStyle name="_Консолидация_30.06.06" xfId="1524" xr:uid="{2014D90B-FCD2-4D92-8317-8AB744F32B14}"/>
    <cellStyle name="_консолидированная Фин. отчетность ТД КМГ 2 кв 2007 год" xfId="1525" xr:uid="{A3EE736A-A1B2-47A9-99EE-6D3C0590EFE5}"/>
    <cellStyle name="_Копия Tax MW" xfId="1526" xr:uid="{A5B48CB1-6381-4A3D-9904-4EC462C3984E}"/>
    <cellStyle name="_Копия баланс на 01 07 07 (3)" xfId="1527" xr:uid="{0080B326-5F39-4545-B506-E26DDBC408BD}"/>
    <cellStyle name="_Копия Консол  фин отчет  по МСФО за 2005г с измен_Aliya" xfId="1528" xr:uid="{1A664CCD-EF23-4865-BBFC-A4721736D6CC}"/>
    <cellStyle name="_Краткое опис.нкс" xfId="1529" xr:uid="{37B4A02C-6F15-4261-B4F8-304A86286467}"/>
    <cellStyle name="_Лист1" xfId="1530" xr:uid="{556F31B9-094E-45E9-8A1F-2B62102EA132}"/>
    <cellStyle name="_Лист10" xfId="1531" xr:uid="{41922713-DA7E-4469-816F-FE4AE464BF0F}"/>
    <cellStyle name="_Лист10_C03. A4. TS_KTG v 2" xfId="1532" xr:uid="{B7261799-1542-44CC-8A1E-4A75888B67ED}"/>
    <cellStyle name="_Лист10_Sheet1" xfId="1533" xr:uid="{D8370CA9-C2C9-43A1-92B1-C271416350D0}"/>
    <cellStyle name="_Лист11" xfId="1534" xr:uid="{03D3220B-F1AD-4626-9B92-CDC7D699C55A}"/>
    <cellStyle name="_Лист11_C03. A4. TS_KTG v 2" xfId="1535" xr:uid="{AA53316F-A1E5-444B-9128-6D72340400AA}"/>
    <cellStyle name="_Лист11_Sheet1" xfId="1536" xr:uid="{686B145C-05EC-46FC-91FA-35F0916518F3}"/>
    <cellStyle name="_Лист6" xfId="1537" xr:uid="{87921506-6884-432E-A515-37343692DCF0}"/>
    <cellStyle name="_МН_Анна" xfId="1538" xr:uid="{09AF91D3-49C2-4ACD-A814-1D3AE2FA6110}"/>
    <cellStyle name="_МН_Анна_C03. A4. TS_KTG v 2" xfId="1539" xr:uid="{FB05A003-53A9-48F5-A85A-21495BC45941}"/>
    <cellStyle name="_МН_Анна_Sheet1" xfId="1540" xr:uid="{8EBF61A4-D66C-4ACB-A5DB-E7AF7F91CDAA}"/>
    <cellStyle name="_МН_Гуля2" xfId="1541" xr:uid="{77C17687-8115-4B06-8425-B9EFFE7B5AE8}"/>
    <cellStyle name="_МН_Гуля2_C03. A4. TS_KTG v 2" xfId="1542" xr:uid="{09409126-F44C-4D10-B3D8-A90E0BA567D6}"/>
    <cellStyle name="_МН_Гуля2_Sheet1" xfId="1543" xr:uid="{138503AF-BEB1-4854-9DFB-AF4531FDBC32}"/>
    <cellStyle name="_МНУ " xfId="1544" xr:uid="{796A8A4A-4B35-4804-BFE6-237761EE7811}"/>
    <cellStyle name="_Модель по кодам_оконч. 2005" xfId="1545" xr:uid="{BF2888B1-A487-41DF-989C-7DBCC65169E4}"/>
    <cellStyle name="_Неиспользуемые доп.Материалы по 2 базам на 11.07.2006(Обновленный)" xfId="1546" xr:uid="{0714E131-3A20-46C7-A78B-E9D8C9103C9E}"/>
    <cellStyle name="_НЗП на 2003г." xfId="1547" xr:uid="{053AEB28-7C7E-47DB-AB06-4F9F6664DBE1}"/>
    <cellStyle name="_НЗП на 2003г._C03. A4. TS_KTG v 2" xfId="1548" xr:uid="{E5ABE979-B2ED-416A-B6BC-C6AE74BE12D4}"/>
    <cellStyle name="_НЗП на 2003г._Sheet1" xfId="1549" xr:uid="{20C2E259-E637-4C78-9E38-AAFEB39CC33B}"/>
    <cellStyle name="_НКС 171006" xfId="1550" xr:uid="{6B6CC0DC-EE35-48F7-86BC-8FA723795E13}"/>
    <cellStyle name="_нкс 2кв" xfId="1551" xr:uid="{12364DAC-A8F4-413A-B074-FF0B561D4A4C}"/>
    <cellStyle name="_нкс 3 кв" xfId="1552" xr:uid="{6171E5A9-7A33-4137-9ED0-88ACC18BC63B}"/>
    <cellStyle name="_НКС11" xfId="1553" xr:uid="{E6EAFB41-6001-42C2-8308-B07FD91FCBBE}"/>
    <cellStyle name="_о.с. и тмз на01.06.06г." xfId="1554" xr:uid="{BCE00854-DAC2-4CB7-968D-7A8AA9641F5A}"/>
    <cellStyle name="_Оборотка Восток new" xfId="1555" xr:uid="{F87FEDD4-B953-406D-8097-39A2A210FA1D}"/>
    <cellStyle name="_ОДДС" xfId="1556" xr:uid="{8C90A896-FA69-4C1D-A5F5-6EE544060880}"/>
    <cellStyle name="_Озен Елес  Информация к аудиту за  2005 г" xfId="1557" xr:uid="{8C53BCC7-85C8-400D-B852-2E968356BE17}"/>
    <cellStyle name="_ОЗР1" xfId="1558" xr:uid="{67E64AC8-57B1-406B-9979-ED15BC997833}"/>
    <cellStyle name="_ОЗР1_C03. A4. TS_KTG v 2" xfId="1559" xr:uid="{B0AB26C4-9A16-4722-888D-91E83A4ECEE2}"/>
    <cellStyle name="_ОЗР1_Sheet1" xfId="1560" xr:uid="{296B9E1A-1CB8-4A87-8C9A-14A8B364DFC1}"/>
    <cellStyle name="_ОС за 2004" xfId="1561" xr:uid="{5D2A2C30-9D2C-400C-A2D0-08700D267476}"/>
    <cellStyle name="_отдельная отчетность РД КМГ за 2005гс изм.." xfId="1562" xr:uid="{DB3D7E99-1C10-4D79-9F54-CFA48995FE32}"/>
    <cellStyle name="_Отсроченный налог по КПН 2007г.Окончат." xfId="1563" xr:uid="{99F6D2ED-D40B-47FA-A8C0-2E1156946BEC}"/>
    <cellStyle name="_Отсроченный налог по КПН 2007г.Окончат._C03. A4. TS_KTG v 2" xfId="1564" xr:uid="{7C781C7F-07D2-4DD4-826A-D590A2124FCD}"/>
    <cellStyle name="_Отсроченный налог по КПН 2007г.Окончат._Sheet1" xfId="1565" xr:uid="{A99EE8F8-8AAF-4055-803D-EB7B193545AD}"/>
    <cellStyle name="_ОТЧЕТ для ДКФ    06 04 05  (6)" xfId="1566" xr:uid="{EB8003E1-F359-4C58-AFAC-2C9F76E88A0D}"/>
    <cellStyle name="_Отчет Форма 2 за 1-е плгд. 2006г.ЗФ на 21.07.2006г.ЗФ" xfId="1567" xr:uid="{23E5E085-8F23-4EE5-BB46-6C8FB4323B0D}"/>
    <cellStyle name="_Отчет Форма 2 за 9 мес.2006г.на 20.10.2006г.ЗФ" xfId="1568" xr:uid="{0AE222BE-D6DC-4DD4-8695-6AE4298138C6}"/>
    <cellStyle name="_ПамятьГИС" xfId="1569" xr:uid="{F3E0DD42-0FEB-488B-8F2E-B7CA3E63B6D7}"/>
    <cellStyle name="_Перерасчет долевого дохода по доч ТОО" xfId="1570" xr:uid="{291F15A0-3D17-4F87-B444-E7856906515B}"/>
    <cellStyle name="_Перечень необходимой информации (CAP)" xfId="1571" xr:uid="{CE035B43-BA70-48AA-B636-66C1DD0FD9E5}"/>
    <cellStyle name="_План развития ПТС на 2005-2010 (связи станционной части)" xfId="1572" xr:uid="{90622E56-EBFA-49D5-90CD-24CF8CFF6054}"/>
    <cellStyle name="_Прил 8Кратк. долг.деб.зд" xfId="1573" xr:uid="{1A7E2757-D7CB-473C-BBED-AC7947D6E7F7}"/>
    <cellStyle name="_Прил.  5 к за 2-кв-2006" xfId="1574" xr:uid="{5728BB87-F081-44EE-A939-BC7B2FE4F921}"/>
    <cellStyle name="_Прил.  5 к за 2-кв-20061" xfId="1575" xr:uid="{181A315A-526C-4B16-84B0-CE2241C16575}"/>
    <cellStyle name="_Прил.-5 за 2-квар." xfId="1576" xr:uid="{E6FCB120-9E3E-4872-B048-D60BC2135588}"/>
    <cellStyle name="_прил12-04" xfId="1577" xr:uid="{101EF8C4-3519-4549-8278-C4774C594C49}"/>
    <cellStyle name="_Прил9 кред.задолж.2квар.2006" xfId="1578" xr:uid="{1BFF4EE7-08F8-4AAF-A07A-C17BC2020040}"/>
    <cellStyle name="_Прил9 кред.задолж.2квар.20061" xfId="1579" xr:uid="{0A07C16F-5904-48F6-9785-DAC613333CE8}"/>
    <cellStyle name="_прилож. 8 120 стр1" xfId="1580" xr:uid="{1D4E8EEB-F70E-42FA-AD6B-D44CC31570A5}"/>
    <cellStyle name="_прилож.9за 2кварт.20064" xfId="1581" xr:uid="{531DC99C-1478-4893-B2C1-6BB2583F4FDC}"/>
    <cellStyle name="_Приложение 7Долг.деб.зад-ть" xfId="1582" xr:uid="{9385D21A-042D-4AE2-AA33-04753C25FC6D}"/>
    <cellStyle name="_Приложения 6" xfId="1583" xr:uid="{59781302-1E0C-4D62-BE47-28FB8661E0EA}"/>
    <cellStyle name="_Приложения к формам отчетов за июнь 2006г" xfId="1584" xr:uid="{DC766E8F-CC53-46C0-96B0-86C77B296492}"/>
    <cellStyle name="_Приложения к формам отчетов за май 2006г (свод)" xfId="1585" xr:uid="{14537484-0706-47B5-B235-979EB705CB4D}"/>
    <cellStyle name="_Приложения к формам отчетов2" xfId="1586" xr:uid="{3443CF24-DAB6-453D-BFC8-4C1E5224B5D3}"/>
    <cellStyle name="_приход ОС" xfId="1587" xr:uid="{33EB5004-C221-465F-80F7-36C2BE1E13DE}"/>
    <cellStyle name="_Публикация 2005" xfId="1588" xr:uid="{848FE783-1D72-45E4-AA39-186910B14E78}"/>
    <cellStyle name="_Публикация 2005_A5.2-IFRS 7" xfId="1589" xr:uid="{A6245BC4-3136-41CC-A8E3-47DF613DD648}"/>
    <cellStyle name="_Публикация 2005_Sheet1" xfId="1590" xr:uid="{81B0430C-E4BC-4154-ACFE-F1A4612CEAA3}"/>
    <cellStyle name="_Рабочая таблица 1 полугодие 2007 года" xfId="1591" xr:uid="{EF8E8C19-163F-4921-A87B-A22A7072C6D8}"/>
    <cellStyle name="_Рабочая таблица 9 месяцев 2007 года" xfId="1592" xr:uid="{79332659-2AFA-454C-9580-812789D257DE}"/>
    <cellStyle name="_Расчёт единичных смет" xfId="1593" xr:uid="{52B7801F-178F-438D-8334-E2FA97CE3647}"/>
    <cellStyle name="_расш. к балансу 1 кв.посл1" xfId="1594" xr:uid="{CDA7CB39-4484-4A56-8852-9B475236E5FB}"/>
    <cellStyle name="_расш. к балансу 2 кв.посл" xfId="1595" xr:uid="{F9A00FA6-F0A2-40D1-BC4F-AD8AA9BB0C73}"/>
    <cellStyle name="_Расшифровки аудиторам за 9 мес.2006 г." xfId="1596" xr:uid="{48B9DBB9-40C3-4658-AA39-9903A4C488BF}"/>
    <cellStyle name="_РАСШИФРОВКИ К БАЛАНСУ 2 КВ." xfId="1597" xr:uid="{81C184E2-D218-49E5-AF5F-1981AEF35DF4}"/>
    <cellStyle name="_Расшифровки СМИ(консалид) за 2004 год" xfId="1598" xr:uid="{DA3BB0DA-2EC3-4E36-9839-0FEAFB562462}"/>
    <cellStyle name="_Расшифровки_1кв_2002" xfId="1599" xr:uid="{4A5F970D-2295-4DD9-AAAB-D9D9A251FD56}"/>
    <cellStyle name="_сверка для аудитора" xfId="1600" xr:uid="{757F4780-671C-4B36-A15A-C23C077AE356}"/>
    <cellStyle name="_сверка для аудитора_A5.2-IFRS 7" xfId="1601" xr:uid="{F08D2EB1-9FB3-4C8F-9EFC-61BFD51B5129}"/>
    <cellStyle name="_сверка для аудитора_Sheet1" xfId="1602" xr:uid="{55FBC4B7-3456-4D2B-8B64-5E5ECCF7CA19}"/>
    <cellStyle name="_Связанные стороны дебиторка и кредиторка 2007" xfId="1603" xr:uid="{39709F3D-A63C-4385-846C-0518CEC86F4F}"/>
    <cellStyle name="_Скорр.бюдж. 2006 г.(с КТО 24.10.)" xfId="1604" xr:uid="{77491C76-381C-4005-A7E5-845B95CEB2E4}"/>
    <cellStyle name="_стр 491" xfId="1605" xr:uid="{1B6FAC59-C34B-446B-8186-30D1B97F42A3}"/>
    <cellStyle name="_Таблица по НДС Асхат" xfId="1606" xr:uid="{D7B6701A-E15B-41A4-B76B-D485C891C4B7}"/>
    <cellStyle name="_ТМЗ Прил.-5 за 2-полуг.06г." xfId="1607" xr:uid="{B332F845-14E3-402C-B111-009C8DE64F81}"/>
    <cellStyle name="_ТОО Эмбаэнергомунай -2005г" xfId="1608" xr:uid="{BB0244E2-106C-43CB-ADC3-1598F343F436}"/>
    <cellStyle name="_Трансформация 25 04 05" xfId="1609" xr:uid="{9EBD0028-6C81-47A7-A0B7-AB4ABEBBA2E6}"/>
    <cellStyle name="_УНУ" xfId="1610" xr:uid="{54DF325B-E7CE-4B22-A679-242A3AE74FDC}"/>
    <cellStyle name="_Фин расшифровки (6) июнь 2005  СМЗ" xfId="1611" xr:uid="{6032D390-EA3C-4968-B830-A77696B644F7}"/>
    <cellStyle name="_финотчетность ТОО ПКОП за 9 месяцев 2007" xfId="1612" xr:uid="{ECBAF4A9-AB8A-4352-96CD-634AEB4BBE78}"/>
    <cellStyle name="_Форма 29 сч" xfId="1613" xr:uid="{DF905097-6EA9-4134-9DD8-A3704AD89B33}"/>
    <cellStyle name="_Форма 29 сч_C03. A4. TS_KTG v 2" xfId="1614" xr:uid="{0948DF73-EA17-432E-BC27-9729362A66A8}"/>
    <cellStyle name="_Форма 29 сч_Sheet1" xfId="1615" xr:uid="{8E44A8D1-D5A2-4892-A95D-1144FAB36D4B}"/>
    <cellStyle name="_форма по ОС" xfId="1616" xr:uid="{0A106F30-279D-450E-A563-60CFEB4FDAFB}"/>
    <cellStyle name="_форма по ОС2" xfId="1617" xr:uid="{0BF5A101-25E0-4984-9923-C5452C5F8585}"/>
    <cellStyle name="_Формы для заводов" xfId="1618" xr:uid="{286AF2D8-82A5-44F8-AAC0-E24E7ACA516F}"/>
    <cellStyle name="_Формы для заводов_C03. A4. TS_KTG v 2" xfId="1619" xr:uid="{67C31A58-99A5-4B2D-982F-DD7547B91087}"/>
    <cellStyle name="_Формы для заводов_Sheet1" xfId="1620" xr:uid="{27E22116-F61B-4BBC-B2C4-F613A5A68CFA}"/>
    <cellStyle name="_Формы за 6-м.2006г. (1,2,3)" xfId="1621" xr:uid="{DEDAFB58-A86E-4CC0-B3B3-B1622ABD66CC}"/>
    <cellStyle name="_Формы МСФО доработ.14 12 05 ЗА 12 МЕСЯЦЕВ" xfId="1622" xr:uid="{DA80488B-A5F9-4AA6-BD4C-9B2F22202E24}"/>
    <cellStyle name="_Формы МСФОс для ДЧП(проект) 1" xfId="1623" xr:uid="{CD9F2F33-DDA1-4D6A-A700-268390E1E78D}"/>
    <cellStyle name="_Формы МСФОс для ДЧП(проект) 1 пг 2006" xfId="1624" xr:uid="{8B672D5E-7240-40D9-A402-B9A1E864CC93}"/>
    <cellStyle name="_Формы МСФОс для ДЧП(расш) " xfId="1625" xr:uid="{915CAA5D-7EF6-4C1A-9609-AC49C6F57BDF}"/>
    <cellStyle name="_Формы МСФОсамый последний" xfId="1626" xr:uid="{86BC8C2B-7929-4567-9322-BE96AE59BE04}"/>
    <cellStyle name="_ФОРМЫ Приложения к формам отчетов" xfId="1627" xr:uid="{B2602A5F-C959-4352-B909-AFE6A8C3652B}"/>
    <cellStyle name="_Формы финанс отчетноти по Холдингу по МСФО за  2006  xls" xfId="1628" xr:uid="{D224FABD-0946-40BD-9AEE-C3F91906CF9C}"/>
    <cellStyle name="_формы финотчетности" xfId="1629" xr:uid="{EF4DCF6B-8D9C-480B-A443-CC1E6CC2249C}"/>
    <cellStyle name="_ЦА 2 полугодие 220706 изм" xfId="1630" xr:uid="{62539BC2-6F91-489D-9ADF-0D3D83F9E72B}"/>
    <cellStyle name="_ЦА баланс ПОСЛ 220706" xfId="1631" xr:uid="{92445864-05E7-4C5B-BD29-4D7C941F3302}"/>
    <cellStyle name="_ЦА Форма3 161006" xfId="1632" xr:uid="{5737ECF2-09FA-41B7-9891-261F0ED69A32}"/>
    <cellStyle name="_ЦА Форма3 200706" xfId="1633" xr:uid="{EAA17903-DC41-4311-B59B-15431DCA979B}"/>
    <cellStyle name="_ЦА Форма3 250706" xfId="1634" xr:uid="{8176FAB2-5A1A-4C03-AA99-13233119D845}"/>
    <cellStyle name="_ЦА формы аудит ЗФ 9мв 2006 091106" xfId="1635" xr:uid="{781168AC-30AB-4B7E-9C74-FC3599AF1681}"/>
    <cellStyle name="_Элиминирование в форме №2" xfId="1636" xr:uid="{C605784E-79E5-4BAF-8E68-28653BD71E31}"/>
    <cellStyle name="”€ќђќ‘ћ‚›‰" xfId="1637" xr:uid="{BE437F6E-F619-4815-9B53-F19047054D04}"/>
    <cellStyle name="”€ќђќ‘ћ‚›‰ 2" xfId="1638" xr:uid="{706D0E26-9B2F-42A3-947C-93D6E326D3AD}"/>
    <cellStyle name="”€ќђќ‘ћ‚›‰ 3" xfId="1639" xr:uid="{03AC1D51-6BF3-4851-8B84-0F8276A7DCDC}"/>
    <cellStyle name="”€ќђќ‘ћ‚›‰ 4" xfId="1640" xr:uid="{FF9B2BFB-1C2C-449E-BC65-78942BD2F793}"/>
    <cellStyle name="”€ќђќ‘ћ‚›‰ 5" xfId="1641" xr:uid="{091E9588-62C8-4702-A1A0-1F09B1BD2DD2}"/>
    <cellStyle name="”€љ‘€ђћ‚ђќќ›‰" xfId="1642" xr:uid="{1F50C94B-724D-48DE-BE9F-6BC44A69B459}"/>
    <cellStyle name="”€љ‘€ђћ‚ђќќ›‰ 2" xfId="1643" xr:uid="{C93D87E8-2865-4472-B483-BF9687BD6AE1}"/>
    <cellStyle name="”€љ‘€ђћ‚ђќќ›‰ 3" xfId="1644" xr:uid="{B6524480-2C58-4600-8BEF-4DCA6E722DF4}"/>
    <cellStyle name="”€љ‘€ђћ‚ђќќ›‰ 4" xfId="1645" xr:uid="{EB567D6C-D4AF-4F7D-9E7C-AE87A09C4FDC}"/>
    <cellStyle name="”€љ‘€ђћ‚ђќќ›‰ 5" xfId="1646" xr:uid="{984AF5C2-15E0-41F1-99F9-C1EAB2F5A2CA}"/>
    <cellStyle name="”ќђќ‘ћ‚›‰" xfId="1647" xr:uid="{2C0427A9-E216-44D8-A28B-841BFBA0894B}"/>
    <cellStyle name="”ќђќ‘ћ‚›‰ 10" xfId="1648" xr:uid="{867028A5-FFAA-42A1-A278-79AD8BA36779}"/>
    <cellStyle name="”ќђќ‘ћ‚›‰ 10 2" xfId="1649" xr:uid="{823ADD86-ACA0-4A81-A327-2A32F844556A}"/>
    <cellStyle name="”ќђќ‘ћ‚›‰ 11" xfId="1650" xr:uid="{45A06CF4-EFBE-46BB-9AD0-7AD1BC97214F}"/>
    <cellStyle name="”ќђќ‘ћ‚›‰ 12" xfId="1651" xr:uid="{371AF9F5-A8AE-4421-B164-1F4D99159800}"/>
    <cellStyle name="”ќђќ‘ћ‚›‰ 13" xfId="1652" xr:uid="{31AEF3E1-C59B-4307-8D2E-1776BD0DA0C1}"/>
    <cellStyle name="”ќђќ‘ћ‚›‰ 14" xfId="1653" xr:uid="{F7A2E61F-B0FE-4772-B86C-30D201829305}"/>
    <cellStyle name="”ќђќ‘ћ‚›‰ 15" xfId="1654" xr:uid="{0271965D-97ED-48B2-82DF-862DEF310515}"/>
    <cellStyle name="”ќђќ‘ћ‚›‰ 16" xfId="1655" xr:uid="{F69DA59F-C408-4CF5-AA96-BF74F0D48217}"/>
    <cellStyle name="”ќђќ‘ћ‚›‰ 17" xfId="1656" xr:uid="{976C7A63-CADE-4958-A5CF-591ADED77F6C}"/>
    <cellStyle name="”ќђќ‘ћ‚›‰ 18" xfId="1657" xr:uid="{73F44892-E70E-4445-BECF-E98576E6B34B}"/>
    <cellStyle name="”ќђќ‘ћ‚›‰ 2" xfId="1658" xr:uid="{793EE92D-0B8B-41B9-946F-1F7B9E171D5E}"/>
    <cellStyle name="”ќђќ‘ћ‚›‰ 2 2" xfId="1659" xr:uid="{F60DEC1F-A48D-4811-AC8F-93D95E4ACFF0}"/>
    <cellStyle name="”ќђќ‘ћ‚›‰ 3" xfId="1660" xr:uid="{8B026A20-588E-4DB5-B1A3-4D8B41186C71}"/>
    <cellStyle name="”ќђќ‘ћ‚›‰ 3 2" xfId="1661" xr:uid="{C7F4AE4C-8705-4473-903A-0D8E4C72ABFA}"/>
    <cellStyle name="”ќђќ‘ћ‚›‰ 4" xfId="1662" xr:uid="{9F44FE70-78B3-47F6-8FAE-57A7875DC078}"/>
    <cellStyle name="”ќђќ‘ћ‚›‰ 4 2" xfId="1663" xr:uid="{F1BC8AF6-7414-47E4-80BC-67E6D3B497D2}"/>
    <cellStyle name="”ќђќ‘ћ‚›‰ 5" xfId="1664" xr:uid="{6758CF6D-8FB6-449A-818C-3DFDBB18B9B6}"/>
    <cellStyle name="”ќђќ‘ћ‚›‰ 5 2" xfId="1665" xr:uid="{B3FF3077-3C32-4A9C-9EF4-8B2CC7F0BF8A}"/>
    <cellStyle name="”ќђќ‘ћ‚›‰ 6" xfId="1666" xr:uid="{326972FE-0C3D-4CF3-9A22-B97155DC9F0B}"/>
    <cellStyle name="”ќђќ‘ћ‚›‰ 6 2" xfId="1667" xr:uid="{23F5AF53-817C-428D-8C3D-5A3FAF6665EC}"/>
    <cellStyle name="”ќђќ‘ћ‚›‰ 7" xfId="1668" xr:uid="{439AED73-B5BF-4D3C-85D8-8652CF754A64}"/>
    <cellStyle name="”ќђќ‘ћ‚›‰ 7 2" xfId="1669" xr:uid="{0FFED757-1F30-4752-961A-113292E1AEE4}"/>
    <cellStyle name="”ќђќ‘ћ‚›‰ 8" xfId="1670" xr:uid="{8A4898E0-416B-473F-90E9-4BCA9B2F387A}"/>
    <cellStyle name="”ќђќ‘ћ‚›‰ 8 2" xfId="1671" xr:uid="{60165B1D-649A-4D7D-917B-FA96EEA55F00}"/>
    <cellStyle name="”ќђќ‘ћ‚›‰ 9" xfId="1672" xr:uid="{A251C181-5C38-4A84-993C-1B503F5EC5E9}"/>
    <cellStyle name="”ќђќ‘ћ‚›‰ 9 2" xfId="1673" xr:uid="{B6ABCFEB-6987-4802-B5CA-C4618DD039AF}"/>
    <cellStyle name="”ќђќ‘ћ‚›‰_1. Финансовая отчетность" xfId="1674" xr:uid="{56BDB6B9-0A39-486F-8309-AE055751AE2C}"/>
    <cellStyle name="”љ‘ђћ‚ђќќ›‰" xfId="1675" xr:uid="{E95DC957-D1A3-4C1F-8C97-FD5F1998F831}"/>
    <cellStyle name="”љ‘ђћ‚ђќќ›‰ 10" xfId="1676" xr:uid="{2F6360B8-C839-4C67-BF1C-7A97588ED53E}"/>
    <cellStyle name="”љ‘ђћ‚ђќќ›‰ 10 2" xfId="1677" xr:uid="{CAB381CA-8C27-4214-97AC-1D3708D767F9}"/>
    <cellStyle name="”љ‘ђћ‚ђќќ›‰ 11" xfId="1678" xr:uid="{8C4084EA-08EE-40EB-88D8-C33E0DFCF59A}"/>
    <cellStyle name="”љ‘ђћ‚ђќќ›‰ 12" xfId="1679" xr:uid="{C6DBF481-4732-487F-869F-40C5FEFD7777}"/>
    <cellStyle name="”љ‘ђћ‚ђќќ›‰ 13" xfId="1680" xr:uid="{5A5C0E83-7415-4EA4-8E51-A359C7727483}"/>
    <cellStyle name="”љ‘ђћ‚ђќќ›‰ 14" xfId="1681" xr:uid="{A90A984E-3AC6-49B9-AC77-544169215DF3}"/>
    <cellStyle name="”љ‘ђћ‚ђќќ›‰ 15" xfId="1682" xr:uid="{31BF5353-AE4B-4559-8899-371E9B3ACBE3}"/>
    <cellStyle name="”љ‘ђћ‚ђќќ›‰ 16" xfId="1683" xr:uid="{839711D9-109C-4DCE-8C3D-C1E04DB82C2B}"/>
    <cellStyle name="”љ‘ђћ‚ђќќ›‰ 17" xfId="1684" xr:uid="{A20642CA-4690-45C1-A4F9-76EBF7169B5A}"/>
    <cellStyle name="”љ‘ђћ‚ђќќ›‰ 18" xfId="1685" xr:uid="{5A0290C3-C6E9-4DEE-BDCB-2BC16F361B61}"/>
    <cellStyle name="”љ‘ђћ‚ђќќ›‰ 2" xfId="1686" xr:uid="{25F39ABD-944E-4BBE-87D0-9467AFFA00EF}"/>
    <cellStyle name="”љ‘ђћ‚ђќќ›‰ 2 2" xfId="1687" xr:uid="{E0BB394D-11E5-4865-82DB-6CF81A65BBED}"/>
    <cellStyle name="”љ‘ђћ‚ђќќ›‰ 3" xfId="1688" xr:uid="{16996ACF-9517-4CE3-AB3C-5FA7B97A1131}"/>
    <cellStyle name="”љ‘ђћ‚ђќќ›‰ 3 2" xfId="1689" xr:uid="{B37B88E2-555E-4801-8CBB-AEA826DD57E1}"/>
    <cellStyle name="”љ‘ђћ‚ђќќ›‰ 4" xfId="1690" xr:uid="{98F4D6C7-70CD-44D2-A48F-03D1A1B7EB9A}"/>
    <cellStyle name="”љ‘ђћ‚ђќќ›‰ 4 2" xfId="1691" xr:uid="{A490079D-60DF-463E-8D61-FDD69560961B}"/>
    <cellStyle name="”љ‘ђћ‚ђќќ›‰ 5" xfId="1692" xr:uid="{445CA594-54BF-4F95-A623-BD91B9F81135}"/>
    <cellStyle name="”љ‘ђћ‚ђќќ›‰ 5 2" xfId="1693" xr:uid="{9AD17CA9-1005-4AE1-B704-D7E183E3C7E1}"/>
    <cellStyle name="”љ‘ђћ‚ђќќ›‰ 6" xfId="1694" xr:uid="{D9234DBB-38D6-402E-9209-5B4119D76385}"/>
    <cellStyle name="”љ‘ђћ‚ђќќ›‰ 6 2" xfId="1695" xr:uid="{2E76A9EF-4412-4B25-B108-66777171719B}"/>
    <cellStyle name="”љ‘ђћ‚ђќќ›‰ 7" xfId="1696" xr:uid="{8D0DF162-0B3B-4BEF-9589-5EA8AE339D89}"/>
    <cellStyle name="”љ‘ђћ‚ђќќ›‰ 7 2" xfId="1697" xr:uid="{E71838F5-BB09-4402-9B2C-AF7E873059DE}"/>
    <cellStyle name="”љ‘ђћ‚ђќќ›‰ 8" xfId="1698" xr:uid="{6FEBA755-B957-4E93-85C2-A2F71A0161CC}"/>
    <cellStyle name="”љ‘ђћ‚ђќќ›‰ 8 2" xfId="1699" xr:uid="{EBAE9193-8026-44D6-84D4-67289F6111A2}"/>
    <cellStyle name="”љ‘ђћ‚ђќќ›‰ 9" xfId="1700" xr:uid="{1B234DC8-F1F9-449C-BA5C-882A00C14C59}"/>
    <cellStyle name="”љ‘ђћ‚ђќќ›‰ 9 2" xfId="1701" xr:uid="{E811A6C6-B86A-4A0E-8A3C-00C09F90D6FC}"/>
    <cellStyle name="”љ‘ђћ‚ђќќ›‰_1. Финансовая отчетность" xfId="1702" xr:uid="{C80F7587-E70E-4346-82DE-D09A6B8B10D9}"/>
    <cellStyle name="„…ќ…†ќ›‰" xfId="1703" xr:uid="{B7249021-F88F-45BD-924F-6A1D50541D00}"/>
    <cellStyle name="„…ќ…†ќ›‰ 10" xfId="1704" xr:uid="{2CDB2AF5-EF18-46A1-87D9-55C753A4113F}"/>
    <cellStyle name="„…ќ…†ќ›‰ 10 2" xfId="1705" xr:uid="{54A1DAA0-DD15-4A0B-BF2F-BE176AF0CD29}"/>
    <cellStyle name="„…ќ…†ќ›‰ 11" xfId="1706" xr:uid="{00087B69-3040-4ADE-8FC3-A618841E4688}"/>
    <cellStyle name="„…ќ…†ќ›‰ 12" xfId="1707" xr:uid="{8C0E92FF-6986-4E33-BF86-B1791C260E8F}"/>
    <cellStyle name="„…ќ…†ќ›‰ 13" xfId="1708" xr:uid="{1B597FCA-EC06-4829-9822-50702101AFF7}"/>
    <cellStyle name="„…ќ…†ќ›‰ 14" xfId="1709" xr:uid="{7BEFB9A9-9E80-4DB8-A014-EB9947298493}"/>
    <cellStyle name="„…ќ…†ќ›‰ 15" xfId="1710" xr:uid="{C836F571-425E-473E-B038-9D41F4E752E3}"/>
    <cellStyle name="„…ќ…†ќ›‰ 16" xfId="1711" xr:uid="{6A3BC1F4-4CC5-471B-9F53-AC3F60BB52D9}"/>
    <cellStyle name="„…ќ…†ќ›‰ 17" xfId="1712" xr:uid="{2A4F5471-9E8E-41C8-9F09-2662A0677C75}"/>
    <cellStyle name="„…ќ…†ќ›‰ 18" xfId="1713" xr:uid="{C0A40F79-1F3D-4F2E-A9C4-152330016524}"/>
    <cellStyle name="„…ќ…†ќ›‰ 2" xfId="1714" xr:uid="{52C59C40-2B77-4510-A427-71DB0A89F1C2}"/>
    <cellStyle name="„…ќ…†ќ›‰ 2 2" xfId="1715" xr:uid="{D4A96D24-756D-4447-9A9C-AB150AEC6416}"/>
    <cellStyle name="„…ќ…†ќ›‰ 3" xfId="1716" xr:uid="{F3E64562-5F22-47D3-974E-62CD2C8F3405}"/>
    <cellStyle name="„…ќ…†ќ›‰ 3 2" xfId="1717" xr:uid="{E68666C2-B37F-41D0-8A4E-2840F3F198E9}"/>
    <cellStyle name="„…ќ…†ќ›‰ 4" xfId="1718" xr:uid="{99E23FEC-9D46-4DAE-BEB5-0BBFF8C3AC47}"/>
    <cellStyle name="„…ќ…†ќ›‰ 4 2" xfId="1719" xr:uid="{C360039A-A1B2-4365-81C9-41C4E6465A5A}"/>
    <cellStyle name="„…ќ…†ќ›‰ 5" xfId="1720" xr:uid="{371909E1-D90D-483F-BE3D-C530AEFA37A9}"/>
    <cellStyle name="„…ќ…†ќ›‰ 5 2" xfId="1721" xr:uid="{6E0BE713-B575-4ACF-8DF7-1CF93E20F441}"/>
    <cellStyle name="„…ќ…†ќ›‰ 6" xfId="1722" xr:uid="{109A77B6-F981-4ADE-81B9-4A29C9518973}"/>
    <cellStyle name="„…ќ…†ќ›‰ 6 2" xfId="1723" xr:uid="{44F0F462-BE1E-4821-BAC4-817C85ED7062}"/>
    <cellStyle name="„…ќ…†ќ›‰ 7" xfId="1724" xr:uid="{ED586B7E-6C5E-4B1A-B67C-03D68846EB2B}"/>
    <cellStyle name="„…ќ…†ќ›‰ 7 2" xfId="1725" xr:uid="{7231A297-6633-4D8D-94BB-92B0A37AE357}"/>
    <cellStyle name="„…ќ…†ќ›‰ 8" xfId="1726" xr:uid="{E6AEF8FD-506C-49DF-A7DB-92C47114E63B}"/>
    <cellStyle name="„…ќ…†ќ›‰ 8 2" xfId="1727" xr:uid="{98EA8434-20A5-410B-A38D-FB393EF7A043}"/>
    <cellStyle name="„…ќ…†ќ›‰ 9" xfId="1728" xr:uid="{97F1DFBC-D0A5-4F76-A840-45380F28F6DC}"/>
    <cellStyle name="„…ќ…†ќ›‰ 9 2" xfId="1729" xr:uid="{6FB63771-67DA-42BA-BD5C-5725DC2D98E6}"/>
    <cellStyle name="„…ќ…†ќ›‰_1. Финансовая отчетность" xfId="1730" xr:uid="{779C5422-7DD9-4BFF-87BD-7B64381F9A78}"/>
    <cellStyle name="£ BP" xfId="1731" xr:uid="{78E6B31A-6384-4CA8-9CAA-0C9B76D54DD4}"/>
    <cellStyle name="£ BP 2" xfId="1732" xr:uid="{5C5CAEB3-A33B-459E-BA6A-7679D7BD6BD3}"/>
    <cellStyle name="¥ JY" xfId="1733" xr:uid="{04CC2EF9-4A30-45FD-9DD0-CA146B27D884}"/>
    <cellStyle name="¥ JY 2" xfId="1734" xr:uid="{CC8A6033-8D34-4CFB-BDA7-9DDF5A32CD6A}"/>
    <cellStyle name="€’ћѓћ‚›‰" xfId="1735" xr:uid="{93085F97-0C24-4DC8-95F3-928F98C24D70}"/>
    <cellStyle name="€’ћѓћ‚›‰ 2" xfId="1736" xr:uid="{885A5B9D-D66E-4BDB-B3A5-984FDE4E604D}"/>
    <cellStyle name="€’ћѓћ‚›‰ 3" xfId="1737" xr:uid="{34988D3D-0098-4342-930C-1BE8AEBA2A14}"/>
    <cellStyle name="€’ћѓћ‚›‰ 4" xfId="1738" xr:uid="{D530A862-1BC8-443E-9301-58A5834F7303}"/>
    <cellStyle name="€’ћѓћ‚›‰ 5" xfId="1739" xr:uid="{9E1015B0-B7CA-46C8-9303-21D77993BF87}"/>
    <cellStyle name="=C:\WINNT\SYSTEM32\COMMAND.COM" xfId="1740" xr:uid="{18D79A11-0DE4-49E3-B2C2-E91D4E537AFF}"/>
    <cellStyle name="=C:\WINNT\SYSTEM32\COMMAND.COM 2" xfId="1741" xr:uid="{E1AA9AFE-A9BD-4337-9740-4C8258ADA3BB}"/>
    <cellStyle name="=C:\WINNT35\SYSTEM32\COMMAND.COM" xfId="1742" xr:uid="{9E972CA8-65B2-42E4-B371-7190CFA09700}"/>
    <cellStyle name="‡ђѓћ‹ћ‚ћљ1" xfId="1743" xr:uid="{472E78C4-C222-4EAB-B073-DC42A7536B3D}"/>
    <cellStyle name="‡ђѓћ‹ћ‚ћљ1 10" xfId="1744" xr:uid="{C61B7690-8C0F-4910-A4E2-59F8D7FCE3FD}"/>
    <cellStyle name="‡ђѓћ‹ћ‚ћљ1 2" xfId="1745" xr:uid="{911C4F07-3917-4111-AED0-8EF4B74A1B24}"/>
    <cellStyle name="‡ђѓћ‹ћ‚ћљ1 3" xfId="1746" xr:uid="{AF4DB602-D65B-4165-9169-23E9F045067F}"/>
    <cellStyle name="‡ђѓћ‹ћ‚ћљ1 4" xfId="1747" xr:uid="{F3624448-2CE5-4787-91A0-79ED9D74A403}"/>
    <cellStyle name="‡ђѓћ‹ћ‚ћљ1 5" xfId="1748" xr:uid="{4C847018-BAED-4F02-9087-EAC1439F1490}"/>
    <cellStyle name="‡ђѓћ‹ћ‚ћљ1 6" xfId="1749" xr:uid="{743D8E41-14D1-45DF-BAF1-F3E77754C95A}"/>
    <cellStyle name="‡ђѓћ‹ћ‚ћљ1 7" xfId="1750" xr:uid="{A9C7F1B2-DBC0-47C2-9EFE-8E71337BEE3D}"/>
    <cellStyle name="‡ђѓћ‹ћ‚ћљ1 8" xfId="1751" xr:uid="{875926A0-6A0A-4E3E-9400-6B17F537AA9B}"/>
    <cellStyle name="‡ђѓћ‹ћ‚ћљ1 9" xfId="1752" xr:uid="{7E1B4B31-2AC3-4E22-B5E7-08B94E6EC4AF}"/>
    <cellStyle name="‡ђѓћ‹ћ‚ћљ1_1. Финансовая отчетность" xfId="1753" xr:uid="{0756361D-0173-432F-A3F3-AE7FB7EDF008}"/>
    <cellStyle name="‡ђѓћ‹ћ‚ћљ2" xfId="1754" xr:uid="{40FF7C1A-83E7-4FAD-BE2E-9855F2F94382}"/>
    <cellStyle name="‡ђѓћ‹ћ‚ћљ2 10" xfId="1755" xr:uid="{DC9C6BFD-F5C6-4F9B-9F2A-DC4872B458F5}"/>
    <cellStyle name="‡ђѓћ‹ћ‚ћљ2 2" xfId="1756" xr:uid="{468162E4-DFC7-4BCD-95AA-88F36A25452A}"/>
    <cellStyle name="‡ђѓћ‹ћ‚ћљ2 3" xfId="1757" xr:uid="{104344CA-0CFD-4EF3-A25E-1F55EF8DA5F9}"/>
    <cellStyle name="‡ђѓћ‹ћ‚ћљ2 4" xfId="1758" xr:uid="{C425DA39-94BD-43CD-84B1-12F6042F0972}"/>
    <cellStyle name="‡ђѓћ‹ћ‚ћљ2 5" xfId="1759" xr:uid="{A823A8FD-E971-47AE-ABE5-FE4FC7B6DD5D}"/>
    <cellStyle name="‡ђѓћ‹ћ‚ћљ2 6" xfId="1760" xr:uid="{71E46796-B551-4414-92F3-40FA4F9524F2}"/>
    <cellStyle name="‡ђѓћ‹ћ‚ћљ2 7" xfId="1761" xr:uid="{362A37FB-8B9C-4CE5-951B-FBDD7BA136F7}"/>
    <cellStyle name="‡ђѓћ‹ћ‚ћљ2 8" xfId="1762" xr:uid="{DF08A550-0B2A-4547-8759-928D1F5F1C1B}"/>
    <cellStyle name="‡ђѓћ‹ћ‚ћљ2 9" xfId="1763" xr:uid="{F46BC60D-39B0-4C7D-A5B3-BB2482A1955F}"/>
    <cellStyle name="‡ђѓћ‹ћ‚ћљ2_1. Финансовая отчетность" xfId="1764" xr:uid="{FF03CD6F-A30D-4EC2-928F-283732A621A0}"/>
    <cellStyle name="•WЏЂ_ЉO‰?—a‹?" xfId="1765" xr:uid="{A0714C2E-BF71-4981-99BC-FF3C4CEFCD1F}"/>
    <cellStyle name="’ћѓћ‚›‰" xfId="1766" xr:uid="{7DB6BE15-0981-4471-B979-34BD02B4FF76}"/>
    <cellStyle name="’ћѓћ‚›‰ 10" xfId="1767" xr:uid="{76BCEFC4-5468-4A33-8B62-C634711E07D8}"/>
    <cellStyle name="’ћѓћ‚›‰ 2" xfId="1768" xr:uid="{0A3B4817-0870-4339-9411-1801E893DA10}"/>
    <cellStyle name="’ћѓћ‚›‰ 3" xfId="1769" xr:uid="{326286CF-A415-4E0B-83DB-091C574F4AC9}"/>
    <cellStyle name="’ћѓћ‚›‰ 4" xfId="1770" xr:uid="{107049E2-6E82-4A2F-8C66-0F20247F5689}"/>
    <cellStyle name="’ћѓћ‚›‰ 5" xfId="1771" xr:uid="{2624BFB8-0532-46BE-A31B-085D5D5B1113}"/>
    <cellStyle name="’ћѓћ‚›‰ 6" xfId="1772" xr:uid="{8C43ADCC-928B-4CEE-B1E5-A46AD3CD275B}"/>
    <cellStyle name="’ћѓћ‚›‰ 7" xfId="1773" xr:uid="{A3939800-A735-404C-AD38-3F34D7DC9036}"/>
    <cellStyle name="’ћѓћ‚›‰ 8" xfId="1774" xr:uid="{941C58EA-DD66-46C6-B362-83E9DC1948A0}"/>
    <cellStyle name="’ћѓћ‚›‰ 9" xfId="1775" xr:uid="{340A9D44-69CF-48B1-AB8E-9E54ABD69FFB}"/>
    <cellStyle name="’ћѓћ‚›‰_1. Финансовая отчетность" xfId="1776" xr:uid="{A2CE466B-C172-472B-883F-FDD3CB7A2AEB}"/>
    <cellStyle name="" xfId="1777" xr:uid="{E6C9F35C-0BE4-4FFE-AFC9-7CF3D1D58BF5}"/>
    <cellStyle name="" xfId="1778" xr:uid="{B32B7B42-FFB7-4200-ABE3-2C413DE59630}"/>
    <cellStyle name=" 10" xfId="1779" xr:uid="{A73F711A-6117-427F-87CA-630AFF6DB32C}"/>
    <cellStyle name=" 10" xfId="1780" xr:uid="{240667C5-4A9B-412D-8A0B-BE6085E2749D}"/>
    <cellStyle name=" 11" xfId="1781" xr:uid="{33AFB950-3730-4528-9239-98B45DAD51CD}"/>
    <cellStyle name=" 11" xfId="1782" xr:uid="{FA10540A-1EE1-4022-87B7-7EE509514A3E}"/>
    <cellStyle name=" 2" xfId="1783" xr:uid="{B00842E6-3F0A-4AEB-A512-937EBC43D777}"/>
    <cellStyle name=" 2" xfId="1784" xr:uid="{7FAD7F59-DDFC-43CA-9F8E-B82B77D977B0}"/>
    <cellStyle name=" 3" xfId="1785" xr:uid="{81DF8A01-C55B-4113-95F5-5C5CDE22DCC0}"/>
    <cellStyle name=" 3" xfId="1786" xr:uid="{E3B517DE-85F7-40D5-B382-1292867BAC5C}"/>
    <cellStyle name=" 4" xfId="1787" xr:uid="{E9CADA3F-B95E-40EC-AE4A-8BB48ED93964}"/>
    <cellStyle name=" 4" xfId="1788" xr:uid="{EBA7A62A-0BC9-40B6-99CA-357D19BA1FE9}"/>
    <cellStyle name=" 5" xfId="1789" xr:uid="{83B4611B-5A7C-442C-A9BA-64C361CF2F34}"/>
    <cellStyle name=" 5" xfId="1790" xr:uid="{FB4B8558-7AE0-4E83-A928-437FAC94F9FB}"/>
    <cellStyle name=" 6" xfId="1791" xr:uid="{F94137C6-594C-49AC-AE07-DCF94B62FFC2}"/>
    <cellStyle name=" 6" xfId="1792" xr:uid="{49B40A47-1220-44C6-87C7-4EEE572DCB90}"/>
    <cellStyle name=" 7" xfId="1793" xr:uid="{D57F125D-6E2E-4560-8D0C-B240D6C1D866}"/>
    <cellStyle name=" 7" xfId="1794" xr:uid="{AB8E2B6D-9570-4807-9578-5D9095A26B95}"/>
    <cellStyle name=" 8" xfId="1795" xr:uid="{E6CA94DD-3E33-449C-B3A7-A34C2124B68E}"/>
    <cellStyle name=" 8" xfId="1796" xr:uid="{BA5995FE-9BDB-45C1-8DA2-6453FC14CB8E}"/>
    <cellStyle name=" 9" xfId="1797" xr:uid="{7AA443C6-D115-43C5-8DBD-69FA08C16E36}"/>
    <cellStyle name=" 9" xfId="1798" xr:uid="{5365C83C-2F13-411D-ACAC-8870FB80CFE2}"/>
    <cellStyle name="" xfId="1799" xr:uid="{5BD5EDE9-549E-4311-A436-F73AA271E18A}"/>
    <cellStyle name="" xfId="1800" xr:uid="{817B01A1-82D9-41F2-AE93-2138B2B7FF10}"/>
    <cellStyle name=" 10" xfId="1801" xr:uid="{1F43AA33-5181-4174-805A-715EC3A26DE5}"/>
    <cellStyle name=" 10" xfId="1802" xr:uid="{3BAAD143-76FA-4BB1-985F-C5AF194FA0DE}"/>
    <cellStyle name=" 11" xfId="1803" xr:uid="{880960F5-FE37-4EAF-B030-2352ED807C9D}"/>
    <cellStyle name=" 11" xfId="1804" xr:uid="{F507BA74-3F59-4414-A950-ACD1F95C9F29}"/>
    <cellStyle name=" 2" xfId="1805" xr:uid="{01735D61-59BF-464E-95DC-BE495C766551}"/>
    <cellStyle name=" 2" xfId="1806" xr:uid="{B2E838B9-6CB8-48C6-8571-C736C41F8C8D}"/>
    <cellStyle name=" 3" xfId="1807" xr:uid="{26DB284C-3C66-428C-8578-C8B1C0C763BC}"/>
    <cellStyle name=" 3" xfId="1808" xr:uid="{E96C65EE-2032-4AC1-BBC9-180F1BFABE3E}"/>
    <cellStyle name=" 4" xfId="1809" xr:uid="{2854FF96-45A9-48D3-981A-9F49AB5F8666}"/>
    <cellStyle name=" 4" xfId="1810" xr:uid="{C71C61F4-F207-4EB0-B7FD-5248F3D10063}"/>
    <cellStyle name=" 5" xfId="1811" xr:uid="{77A4D485-EC56-4BC4-A8DB-2AC42D652610}"/>
    <cellStyle name=" 5" xfId="1812" xr:uid="{278CE2A7-F5A1-48EC-94D5-4585786CC05E}"/>
    <cellStyle name=" 6" xfId="1813" xr:uid="{FAAC5B1F-7EB6-49EA-B8BE-E211189150B5}"/>
    <cellStyle name=" 6" xfId="1814" xr:uid="{BA66E750-3ABE-47E5-9313-EBA2EF4267CD}"/>
    <cellStyle name=" 7" xfId="1815" xr:uid="{ABB6CB2F-A6BE-411A-9BEC-57B8C70BBB5B}"/>
    <cellStyle name=" 7" xfId="1816" xr:uid="{0BA0C554-5AEA-45C6-B776-554C9293CFB6}"/>
    <cellStyle name=" 8" xfId="1817" xr:uid="{AEC47CF5-A935-47C9-A567-2CD1A7018879}"/>
    <cellStyle name=" 8" xfId="1818" xr:uid="{F7F0D735-792F-44A6-A618-9A40647A5EEE}"/>
    <cellStyle name=" 9" xfId="1819" xr:uid="{3888E48D-4DE9-4307-9297-EAD2DA9451D9}"/>
    <cellStyle name=" 9" xfId="1820" xr:uid="{81128838-EB4D-4DD0-97E7-47AC699D2522}"/>
    <cellStyle name="" xfId="1821" xr:uid="{4D9B4EB7-D2EB-4078-B737-5C655729CEE7}"/>
    <cellStyle name=" 10" xfId="1822" xr:uid="{FD125D29-01A7-4163-8049-FBECB995AA85}"/>
    <cellStyle name=" 11" xfId="1823" xr:uid="{D3F10C52-CC72-476D-8F56-E2F560B2616F}"/>
    <cellStyle name=" 2" xfId="1824" xr:uid="{EC726517-0085-4DE8-A763-60B1F3DEF97F}"/>
    <cellStyle name=" 3" xfId="1825" xr:uid="{CDB94768-9D5A-460C-A9CD-815D5CBA2393}"/>
    <cellStyle name=" 4" xfId="1826" xr:uid="{7F8C51FF-6A94-41EC-A976-2B37B5F807E2}"/>
    <cellStyle name=" 5" xfId="1827" xr:uid="{E527FF1F-B7AE-4954-9CEF-17F86D68903F}"/>
    <cellStyle name=" 6" xfId="1828" xr:uid="{7BDA36EC-B9B3-406A-A55D-5AE996DD9C22}"/>
    <cellStyle name=" 7" xfId="1829" xr:uid="{4168C0C0-1988-4451-AECD-A89F3C784E36}"/>
    <cellStyle name=" 8" xfId="1830" xr:uid="{ADC84889-30F6-4F6D-A342-8AA8A4A9864C}"/>
    <cellStyle name=" 9" xfId="1831" xr:uid="{00D7915F-DCAD-4A04-8E90-C8C6C3D4C116}"/>
    <cellStyle name="1" xfId="1832" xr:uid="{DA683046-970C-4537-9765-CCC802EDCCD1}"/>
    <cellStyle name="1 10" xfId="1833" xr:uid="{5E1DC14B-F058-477B-9AD2-15191EEE710F}"/>
    <cellStyle name="1 11" xfId="1834" xr:uid="{1F841673-46D0-4C0F-8B76-7E7E7DD9017D}"/>
    <cellStyle name="1 2" xfId="1835" xr:uid="{510A3746-107A-4E68-9533-290074244069}"/>
    <cellStyle name="1 3" xfId="1836" xr:uid="{0D8A1792-1FF1-4D4A-8CC0-2663343FF410}"/>
    <cellStyle name="1 4" xfId="1837" xr:uid="{40FB82EE-CC7D-48E4-AD5A-156EF0A278CA}"/>
    <cellStyle name="1 5" xfId="1838" xr:uid="{E88A18FA-1242-40C5-B124-5E9EB7069EDA}"/>
    <cellStyle name="1 6" xfId="1839" xr:uid="{68B46999-0261-4535-8701-DAD612869F57}"/>
    <cellStyle name="1 7" xfId="1840" xr:uid="{96F9F18B-B0FC-4090-BD73-886704C3094C}"/>
    <cellStyle name="1 8" xfId="1841" xr:uid="{6405B279-32E5-4311-BBE1-25130E2AD326}"/>
    <cellStyle name="1 9" xfId="1842" xr:uid="{D1CDF586-2CE1-4D9F-8642-F9C8F0F493D8}"/>
    <cellStyle name="2" xfId="1843" xr:uid="{94278BCB-2B43-4597-B967-87D628834C63}"/>
    <cellStyle name="2 2" xfId="1844" xr:uid="{AC8267CD-1FEF-4FF7-ACF6-4DBFC531F7C8}"/>
    <cellStyle name="2 3" xfId="1845" xr:uid="{C5A06CF9-F14F-4A0C-8AAD-8DF4CE11D00F}"/>
    <cellStyle name="2 4" xfId="1846" xr:uid="{CBFBA2AB-D4D4-4947-A231-11608A8EACF5}"/>
    <cellStyle name="2 5" xfId="1847" xr:uid="{B85990C3-A34A-4B2B-894E-529D0BEC660B}"/>
    <cellStyle name="W_OÝaà" xfId="1848" xr:uid="{08BC36B8-1B51-4AD5-941E-919139C18F3F}"/>
    <cellStyle name="0,00;0;" xfId="1849" xr:uid="{D37AB64C-5E9B-4E22-8903-250CE2CD7747}"/>
    <cellStyle name="0,00;0; 2" xfId="1850" xr:uid="{316C1DBE-F605-4081-AD81-7209720781A4}"/>
    <cellStyle name="0,00;0; 3" xfId="1851" xr:uid="{BD72F0FE-F290-4185-A358-02C9F1AA0EBA}"/>
    <cellStyle name="0,00;0; 4" xfId="1852" xr:uid="{7DB6FF87-A4F3-468E-879F-98BCCBF85981}"/>
    <cellStyle name="0,00;0; 5" xfId="1853" xr:uid="{07741A63-E6EB-4423-A34A-4374CA68FA02}"/>
    <cellStyle name="0.0" xfId="1854" xr:uid="{E5BB5396-DE58-4089-87B5-191D0FD20F4B}"/>
    <cellStyle name="0_Decimal" xfId="1855" xr:uid="{1E7B5155-FA40-460F-9CE3-5AC1A2047E24}"/>
    <cellStyle name="0_Decimal_ MC" xfId="1856" xr:uid="{35FD3ED0-537C-4893-B6ED-D415B80DA1B8}"/>
    <cellStyle name="0_Decimal_2004OB MC" xfId="1857" xr:uid="{01C11B49-6F58-4EE8-A612-1904D9E2D04A}"/>
    <cellStyle name="0_Decimal_financez" xfId="1858" xr:uid="{C9F58F0D-D8C6-45C6-829D-76C11BFEE312}"/>
    <cellStyle name="0_Decimal_kz_dom_versus" xfId="1859" xr:uid="{F5E7A143-49D3-4A17-8719-57786F9C152F}"/>
    <cellStyle name="0_Decimal_LE curr impact" xfId="1860" xr:uid="{BA730B6F-8454-4C54-9EBD-9C6C70D141B7}"/>
    <cellStyle name="0_Decimal_LE rev &amp; Cost" xfId="1861" xr:uid="{A4E75F98-75CD-4DC0-8005-D04D4BBCE134}"/>
    <cellStyle name="0_Decimal_MC Vol.Mix Var" xfId="1862" xr:uid="{B0BF4046-AABF-4D34-80AA-A20A21F349A8}"/>
    <cellStyle name="0_Decimal_MC Vol.Mix Var LE" xfId="1863" xr:uid="{59553318-681A-4F60-880A-BCFB9C53754D}"/>
    <cellStyle name="0_Decimal_MC Vol.Mix Var OB" xfId="1864" xr:uid="{A796BF45-00F7-4FF8-977B-582A268E418D}"/>
    <cellStyle name="0_Decimal_ob price impact" xfId="1865" xr:uid="{1D3AD8F6-CEBB-41B2-B08F-A6030C0B7A4C}"/>
    <cellStyle name="0_Decimal_OCI" xfId="1866" xr:uid="{DF727D37-368B-4D2C-80DE-B7F0F9DC22B6}"/>
    <cellStyle name="0_Decimal_OCI Var analys OB" xfId="1867" xr:uid="{3F2E7390-8EA1-4345-83DE-ADCFFAC20AD7}"/>
    <cellStyle name="0_Decimal_P&amp;L - Kazakhstan" xfId="1868" xr:uid="{55A55B8D-DF5E-422E-BD57-238967408E3C}"/>
    <cellStyle name="0_Decimal_Rev" xfId="1869" xr:uid="{C587CDAA-183D-45FC-BBEF-0B827062106E}"/>
    <cellStyle name="0_Decimal_Rev vs RF" xfId="1870" xr:uid="{BEE60837-CB50-4976-9BA3-A3C31046C06B}"/>
    <cellStyle name="0_Decimal_Rv var OB" xfId="1871" xr:uid="{DCA643A8-09E9-46F2-96BB-60A2481A9188}"/>
    <cellStyle name="0_Decimal_Sheet1" xfId="1872" xr:uid="{444FB2BB-8EDA-4EF8-9B40-D3B1A2CB7D7E}"/>
    <cellStyle name="0_Decimal_Sheet2" xfId="1873" xr:uid="{71E26457-E5BD-4DE9-BEED-51E615A7DE70}"/>
    <cellStyle name="0_Decimal_Sheet3" xfId="1874" xr:uid="{894DCFFC-5243-4881-949B-92BAC25853D8}"/>
    <cellStyle name="0_Decimal_Sheet4" xfId="1875" xr:uid="{04125359-F40D-40BD-A7E4-6D02DB164EA1}"/>
    <cellStyle name="0_Decimal_Sheet5" xfId="1876" xr:uid="{96300561-44B5-4517-853F-75920A8EAB06}"/>
    <cellStyle name="0_Decimal_Sheet6" xfId="1877" xr:uid="{CA9C368A-6E7E-492F-9E17-5B20E112E189}"/>
    <cellStyle name="0_Decimal_Total79082002" xfId="1878" xr:uid="{C7D7A303-DF1E-4A69-814A-924EA2242BFB}"/>
    <cellStyle name="0_Decimal_Volume OB" xfId="1879" xr:uid="{C7AF8819-D235-478B-8537-081CF4DC1448}"/>
    <cellStyle name="0_Decimal_Volume, Revenue and CoS variances" xfId="1880" xr:uid="{74844D5A-2B1A-4ABB-A7DB-CE4F01F83971}"/>
    <cellStyle name="0_Decimal_Volumes and revenue, CoS total 1" xfId="1881" xr:uid="{90C41DAC-F766-47A7-ABCA-09769C736D9A}"/>
    <cellStyle name="1 000 Kc_List1" xfId="1882" xr:uid="{03B36A7D-E487-43CF-B50F-CD157FE57AA9}"/>
    <cellStyle name="1.0 TITLE" xfId="1883" xr:uid="{2DCBF079-89EF-4297-8B38-E880AB16A422}"/>
    <cellStyle name="1.1 TITLE" xfId="1884" xr:uid="{86B83437-8E79-4A3C-A157-93EB3AB826AB}"/>
    <cellStyle name="1_Decimal" xfId="1885" xr:uid="{DAE460CB-6556-4D28-989C-E280D2877D88}"/>
    <cellStyle name="1_Decimal_financez" xfId="1886" xr:uid="{8324BD4B-E870-48AB-A2EA-B5A8B1EC0587}"/>
    <cellStyle name="1Normal" xfId="1887" xr:uid="{B2C7C266-BD97-4E85-87BD-59D8CE4DBF24}"/>
    <cellStyle name="2_Decimal" xfId="1888" xr:uid="{C8826E0C-C8EB-4633-9FC2-3BCF94294AFC}"/>
    <cellStyle name="2_Decimal_financez" xfId="1889" xr:uid="{AE9BDE83-BCE6-4D07-9EFA-DCBBC83248A3}"/>
    <cellStyle name="2_Decimal_SP7908" xfId="1890" xr:uid="{4EAE9FC7-4138-4DE5-B1DF-E8D2F466CF07}"/>
    <cellStyle name="50%" xfId="1891" xr:uid="{5308030E-610D-4465-A066-EC4247B91E6A}"/>
    <cellStyle name="50% 2" xfId="1892" xr:uid="{84121581-63BC-4891-999F-AFE8E637261E}"/>
    <cellStyle name="50% 2 2" xfId="1893" xr:uid="{37D4EAF1-5152-4EDE-89B0-48126E0246D4}"/>
    <cellStyle name="50% 2 2 2" xfId="1894" xr:uid="{AB46FFAC-9544-4515-BE0F-E9CEAEB6803A}"/>
    <cellStyle name="50% 2 2 3" xfId="1895" xr:uid="{4DD82F68-AD26-4DBF-91F5-E91FF02643BD}"/>
    <cellStyle name="50% 2 3" xfId="1896" xr:uid="{33B44985-BCA4-4651-9665-3CEAED1B1B12}"/>
    <cellStyle name="50% 2 4" xfId="1897" xr:uid="{721B5D03-172C-4321-B296-D95C403B67B5}"/>
    <cellStyle name="50% 3" xfId="1898" xr:uid="{8FE4B7D7-128A-43A9-91D3-71D83057B120}"/>
    <cellStyle name="75%" xfId="1899" xr:uid="{8DBAEBE6-372D-4D48-91A0-4C994805EBD8}"/>
    <cellStyle name="75% 2" xfId="1900" xr:uid="{2E07C457-3E39-4381-ABCC-7D979AA6A37D}"/>
    <cellStyle name="75% 2 2" xfId="1901" xr:uid="{7D002FC6-6D8A-48C6-B71E-DD9B91A0ABED}"/>
    <cellStyle name="75% 2 2 2" xfId="1902" xr:uid="{9CA65E58-6F3D-4537-90C6-B1B14723540A}"/>
    <cellStyle name="75% 2 2 3" xfId="1903" xr:uid="{8A608F21-6035-4FD3-851C-7362B915ABDF}"/>
    <cellStyle name="75% 2 3" xfId="1904" xr:uid="{1B2D9648-C184-4DD9-A4DE-98E8C0B403D4}"/>
    <cellStyle name="75% 2 4" xfId="1905" xr:uid="{60E9EC1E-8742-41C8-A6CC-213FEDBDB163}"/>
    <cellStyle name="75% 3" xfId="1906" xr:uid="{2D3B4C7A-3E5C-4656-9BC0-CAEA9517B3F8}"/>
    <cellStyle name="8" xfId="1907" xr:uid="{4E968AD0-695D-496F-895D-928C724A6E1C}"/>
    <cellStyle name="8pt" xfId="1908" xr:uid="{32792973-4A57-4274-A7AA-544B24CFD585}"/>
    <cellStyle name="8pt 2" xfId="1909" xr:uid="{D0BBFAA8-B9E9-4CFE-9DB1-CA8378585CD9}"/>
    <cellStyle name="A3 297 x 420 mm" xfId="1910" xr:uid="{F2D257DB-9E8F-46FE-8784-FF9D6B7B48D0}"/>
    <cellStyle name="A3 297 x 420 mm 2" xfId="1911" xr:uid="{8DB658D1-1070-4090-A149-0CBC5B47E145}"/>
    <cellStyle name="Aaia?iue [0]_?anoiau" xfId="1912" xr:uid="{6D0579DA-71A7-4AC5-B15C-C3DC5B81FD53}"/>
    <cellStyle name="Aaia?iue_?anoiau" xfId="1913" xr:uid="{7CBCA5D0-136E-4A81-89AB-ECDCE33CF726}"/>
    <cellStyle name="Äåíåæíûé" xfId="1914" xr:uid="{FA75DA47-75F8-4266-AAB4-EB713479C2D6}"/>
    <cellStyle name="Äåíåæíûé [0]" xfId="1915" xr:uid="{94057137-0864-4CD7-807A-00DAED56974B}"/>
    <cellStyle name="Äåíåæíûé [0] 10" xfId="1916" xr:uid="{70801EF5-02FB-4BF1-9A84-AAC9A16CAC66}"/>
    <cellStyle name="Äåíåæíûé [0] 2" xfId="1917" xr:uid="{4A7BF076-A39F-422F-A553-A32DD714BA6D}"/>
    <cellStyle name="Äåíåæíûé [0] 3" xfId="1918" xr:uid="{339FAFA6-BA9D-4531-8558-BBB7B6CAFAF5}"/>
    <cellStyle name="Äåíåæíûé [0] 4" xfId="1919" xr:uid="{6C4D3999-B714-4F7C-B04C-0C53C6DB5FC2}"/>
    <cellStyle name="Äåíåæíûé [0] 5" xfId="1920" xr:uid="{0241ED48-2A92-45BF-9793-C5D04E027116}"/>
    <cellStyle name="Äåíåæíûé [0] 6" xfId="1921" xr:uid="{0AB2E175-50E4-404D-A50D-68A38C8EE122}"/>
    <cellStyle name="Äåíåæíûé [0] 7" xfId="1922" xr:uid="{84CADB79-F23E-40B3-BCAC-36149E3FDDE6}"/>
    <cellStyle name="Äåíåæíûé [0] 8" xfId="1923" xr:uid="{4017E600-D612-46B5-A276-5577B3F2BDA2}"/>
    <cellStyle name="Äåíåæíûé [0] 9" xfId="1924" xr:uid="{CED94711-CC29-4DF2-A703-345190603CE2}"/>
    <cellStyle name="Äåíåæíûé [0]_1. Финансовая отчетность" xfId="1925" xr:uid="{C5C4F257-BA62-4031-A4BA-ECB44C5F2D40}"/>
    <cellStyle name="Äåíåæíûé 10" xfId="1926" xr:uid="{19685440-F301-4DC2-A3F4-C0A78FCA8E99}"/>
    <cellStyle name="Äåíåæíûé 2" xfId="1927" xr:uid="{84E0A8CE-0BDB-4A40-A98D-A197DAD9BE27}"/>
    <cellStyle name="Äåíåæíûé 3" xfId="1928" xr:uid="{EBBCCEC2-CAC2-4E96-8ED8-F37B7D22C860}"/>
    <cellStyle name="Äåíåæíûé 4" xfId="1929" xr:uid="{BD79E7A7-B2D0-4E4F-A4B5-919B4A033139}"/>
    <cellStyle name="Äåíåæíûé 5" xfId="1930" xr:uid="{16E4F058-2FCF-419F-8F26-307A96E1C723}"/>
    <cellStyle name="Äåíåæíûé 6" xfId="1931" xr:uid="{71A1A9FF-13E5-4108-AC2D-906AC8E33DCA}"/>
    <cellStyle name="Äåíåæíûé 7" xfId="1932" xr:uid="{6B576F14-2873-4434-8204-5E1F8B82CF80}"/>
    <cellStyle name="Äåíåæíûé 8" xfId="1933" xr:uid="{656C4AC5-8E7A-46F8-9064-F0AA5F2FCE4C}"/>
    <cellStyle name="Äåíåæíûé 9" xfId="1934" xr:uid="{4AA2F2D6-226C-44ED-9195-E808BC23E22C}"/>
    <cellStyle name="Äåíåæíûé_1. Финансовая отчетность" xfId="1935" xr:uid="{6C4672A1-1AB2-4F60-BF86-77967531CA02}"/>
    <cellStyle name="ac" xfId="1936" xr:uid="{F779857A-450E-4C94-9593-4CCF2110A750}"/>
    <cellStyle name="Ăčďĺđńńűëęŕ" xfId="1937" xr:uid="{35B1FE7F-FC39-4FE5-82C6-FD7488991E6C}"/>
    <cellStyle name="AeE­ [0]_INQUIRY ¿µ¾÷AßAø " xfId="1938" xr:uid="{B26A58B1-30DD-40F4-AC41-0026F5B74FB6}"/>
    <cellStyle name="AeE­_INQUIRY ¿µ¾÷AßAø " xfId="1939" xr:uid="{5342D40B-E491-44A3-9D6E-2FDC59C23C2B}"/>
    <cellStyle name="Aeia?nnueea" xfId="1940" xr:uid="{DCE325EC-56A4-4B82-BCDE-D5E795028195}"/>
    <cellStyle name="Ãèïåðññûëêà" xfId="1941" xr:uid="{79DE2BCD-00A5-42D2-BC05-24DAA5A1125D}"/>
    <cellStyle name="arial12" xfId="1942" xr:uid="{E5260D3C-91FA-4B9F-BA08-DCFDFD7AA610}"/>
    <cellStyle name="arial14" xfId="1943" xr:uid="{36254BA6-FDBF-4088-B6F6-52CF2DA8C33B}"/>
    <cellStyle name="Assumption" xfId="1944" xr:uid="{16F3A86A-735C-4510-8613-C0FBB4E21866}"/>
    <cellStyle name="AÞ¸¶ [0]_INQUIRY ¿µ¾÷AßAø " xfId="1945" xr:uid="{2C1B508B-DEDB-4512-902A-B218F156A303}"/>
    <cellStyle name="AÞ¸¶_INQUIRY ¿µ¾÷AßAø " xfId="1946" xr:uid="{4C22FE33-B1CB-4B2D-B72E-EC123196EA1F}"/>
    <cellStyle name="Body" xfId="1947" xr:uid="{4F593C51-E946-40BB-97E3-ACD39E5F5B64}"/>
    <cellStyle name="Bold 11" xfId="1948" xr:uid="{126A263F-80B3-40AD-884C-C10AD6DDF8DB}"/>
    <cellStyle name="Bold/Border" xfId="1949" xr:uid="{BC1A565B-F184-417A-B8AA-E126564022D8}"/>
    <cellStyle name="Border" xfId="1950" xr:uid="{4008173D-C906-4957-859A-6A89CFFD6342}"/>
    <cellStyle name="Border 10" xfId="1951" xr:uid="{885DB49F-CBEF-45BE-B1A8-6BE071E46AC2}"/>
    <cellStyle name="Border 10 2" xfId="1952" xr:uid="{64B08415-B23A-471D-B8FE-CE07C3DC62E0}"/>
    <cellStyle name="Border 10 2 2" xfId="1953" xr:uid="{ABBEAB21-C437-4524-8F35-2E058A9764E3}"/>
    <cellStyle name="Border 10 2 2 2" xfId="1954" xr:uid="{15EBEBF2-E454-41F3-B7BF-07008A07DBBE}"/>
    <cellStyle name="Border 10 2 2 2 2" xfId="1955" xr:uid="{3080823C-D6CF-4AE2-8E19-B7ABC17CD7AD}"/>
    <cellStyle name="Border 10 2 2 2 2 2" xfId="1956" xr:uid="{08E7F8EE-FEB3-47A3-95A3-21AA05F269C6}"/>
    <cellStyle name="Border 10 2 2 2 2 2 2" xfId="1957" xr:uid="{D81F03BC-3C78-4817-8BE5-1E7BC390E2D0}"/>
    <cellStyle name="Border 10 2 2 2 2 3" xfId="1958" xr:uid="{90C43BEC-FBFB-413F-B004-0021F348E6F8}"/>
    <cellStyle name="Border 10 2 2 2 3" xfId="1959" xr:uid="{070D18B2-801E-4AE4-814E-318DBE0AF521}"/>
    <cellStyle name="Border 10 2 2 2 3 2" xfId="1960" xr:uid="{B220F3DD-A3D5-4934-94D9-F66E90D519FE}"/>
    <cellStyle name="Border 10 2 2 2 4" xfId="1961" xr:uid="{A28B2337-962A-4C6B-87FF-F5CAF22C978A}"/>
    <cellStyle name="Border 10 2 2 3" xfId="1962" xr:uid="{F72D026B-2F3F-41AD-BB50-F8AFDA0B34EF}"/>
    <cellStyle name="Border 10 2 2 3 2" xfId="1963" xr:uid="{5A660CFA-D63E-42FC-873F-FA8F567F9C2C}"/>
    <cellStyle name="Border 10 2 2 3 2 2" xfId="1964" xr:uid="{8ACE59CC-0934-41F6-A987-420B00C3467A}"/>
    <cellStyle name="Border 10 2 2 3 3" xfId="1965" xr:uid="{B10E119C-27F4-464A-BF36-0B275F3868D3}"/>
    <cellStyle name="Border 10 2 2 4" xfId="1966" xr:uid="{FF0D9B71-4C2A-4A15-B0F2-35E385F606F0}"/>
    <cellStyle name="Border 10 2 2 4 2" xfId="1967" xr:uid="{EB1547A9-824B-4CC0-A3D0-FFD9DAF6776C}"/>
    <cellStyle name="Border 10 2 2 4 3" xfId="1968" xr:uid="{037DA1F9-951C-4DD0-A140-D9F9ADDF2457}"/>
    <cellStyle name="Border 10 2 2 5" xfId="1969" xr:uid="{CDAE5FF7-E36D-460B-A6A2-A01B161D26BF}"/>
    <cellStyle name="Border 10 2 2 6" xfId="1970" xr:uid="{CC0732DC-D61E-4639-BD67-B3DB4E019A94}"/>
    <cellStyle name="Border 10 2 3" xfId="1971" xr:uid="{792FED3C-683F-4A94-AA9E-90DFABFF62BA}"/>
    <cellStyle name="Border 10 2 3 2" xfId="1972" xr:uid="{825E62DE-B8E2-4F41-8CEC-88504DB847AD}"/>
    <cellStyle name="Border 10 2 3 2 2" xfId="1973" xr:uid="{89252FAA-C75D-4FE3-AFE9-AEACC94A8883}"/>
    <cellStyle name="Border 10 2 3 2 2 2" xfId="1974" xr:uid="{510A0EB8-F5A0-46BF-A2D4-2A1F684761EF}"/>
    <cellStyle name="Border 10 2 3 2 3" xfId="1975" xr:uid="{8AD67491-2A5A-438D-BB23-EF95793D9B28}"/>
    <cellStyle name="Border 10 2 3 3" xfId="1976" xr:uid="{61485440-D7C5-4673-A163-37961687F9D2}"/>
    <cellStyle name="Border 10 2 3 3 2" xfId="1977" xr:uid="{49DAB0E4-E957-4D44-B0A0-3CE2F44D584A}"/>
    <cellStyle name="Border 10 2 3 4" xfId="1978" xr:uid="{EAAEBEDE-3256-4AD9-81BE-83CD04E1D572}"/>
    <cellStyle name="Border 10 2 4" xfId="1979" xr:uid="{CA21FBC5-7EE1-4FF2-80AB-97CD3A0CA5CC}"/>
    <cellStyle name="Border 10 2 4 2" xfId="1980" xr:uid="{51FA44F0-5B15-462E-82C4-1F052B3633F2}"/>
    <cellStyle name="Border 10 2 4 2 2" xfId="1981" xr:uid="{082A68B7-E9F9-45D2-ABA1-8442C9A17633}"/>
    <cellStyle name="Border 10 2 4 3" xfId="1982" xr:uid="{B1428BEB-476A-438F-A231-6E1D071F7454}"/>
    <cellStyle name="Border 10 2 5" xfId="1983" xr:uid="{13396B74-C106-44EA-BC4B-CCC99B735C26}"/>
    <cellStyle name="Border 10 2 5 2" xfId="1984" xr:uid="{938DBC64-3408-41D6-832F-23D9398E1B88}"/>
    <cellStyle name="Border 10 2 5 3" xfId="1985" xr:uid="{DE27B3FF-5497-4A69-941E-AA6B39C912A1}"/>
    <cellStyle name="Border 10 2 6" xfId="1986" xr:uid="{89B14712-7143-4932-9D87-27E2DEC4A0C5}"/>
    <cellStyle name="Border 10 2 7" xfId="1987" xr:uid="{5E0AE9B3-AF95-4CEE-AE41-59EDB95706F2}"/>
    <cellStyle name="Border 10 3" xfId="1988" xr:uid="{EE561057-44BC-41D5-9A2C-3CD11924518B}"/>
    <cellStyle name="Border 10 3 2" xfId="1989" xr:uid="{BCC08EC6-CEAF-487A-97E9-7E7FEC6F398B}"/>
    <cellStyle name="Border 10 3 2 2" xfId="1990" xr:uid="{AB3EC77A-B580-46A0-9649-47DB5A96ABA4}"/>
    <cellStyle name="Border 10 3 2 2 2" xfId="1991" xr:uid="{6CDF7CFE-6A52-4508-BE0B-3144BA93B5BC}"/>
    <cellStyle name="Border 10 3 2 3" xfId="1992" xr:uid="{4DD40F75-E989-4715-A585-D6AC10204417}"/>
    <cellStyle name="Border 10 3 3" xfId="1993" xr:uid="{A6953D83-A2DC-4C2A-8A16-8A58C4350DC6}"/>
    <cellStyle name="Border 10 3 3 2" xfId="1994" xr:uid="{E1EB8E4A-A26E-4080-9D5C-255C926DCBCF}"/>
    <cellStyle name="Border 10 3 4" xfId="1995" xr:uid="{FDFDFA0F-8D1F-4EAF-A4CF-6F2624F23D5D}"/>
    <cellStyle name="Border 10 4" xfId="1996" xr:uid="{B88720CE-64BC-49CB-B807-A8AC8216A851}"/>
    <cellStyle name="Border 10 4 2" xfId="1997" xr:uid="{95F9C2F3-9062-451B-BF93-A91B6FAD9BE0}"/>
    <cellStyle name="Border 10 4 2 2" xfId="1998" xr:uid="{3BA6C54C-CF18-4E7F-A48F-58D3A365B346}"/>
    <cellStyle name="Border 10 4 3" xfId="1999" xr:uid="{79D84764-37EB-4767-9802-FBF54D68CFFA}"/>
    <cellStyle name="Border 10 5" xfId="2000" xr:uid="{2407CB61-157A-4754-9B79-2018F1C432CF}"/>
    <cellStyle name="Border 10 5 2" xfId="2001" xr:uid="{E2F0D5B9-FF60-4DAF-8EC1-9EF94A004CA8}"/>
    <cellStyle name="Border 10 5 3" xfId="2002" xr:uid="{365B5CEE-AA6B-482D-ADBC-86C053434437}"/>
    <cellStyle name="Border 10 6" xfId="2003" xr:uid="{288CDAA0-54BB-46A6-8484-F0F8536FBC27}"/>
    <cellStyle name="Border 10 7" xfId="2004" xr:uid="{E211AB7F-2852-49D2-BDF5-9E2CB649CA0A}"/>
    <cellStyle name="Border 11" xfId="2005" xr:uid="{E8EDF02B-B27D-4C22-8EC2-772B34F4B7E3}"/>
    <cellStyle name="Border 11 2" xfId="2006" xr:uid="{F9405BED-4B82-4C9F-B37D-0B3BCCFCE46C}"/>
    <cellStyle name="Border 11 2 2" xfId="2007" xr:uid="{05EA7E1A-7471-45AB-ACD0-FAB28178D230}"/>
    <cellStyle name="Border 11 2 2 2" xfId="2008" xr:uid="{12DB8BED-C49C-439C-B967-A3007EBEFC01}"/>
    <cellStyle name="Border 11 2 2 2 2" xfId="2009" xr:uid="{8D2DBBCE-3D18-46A3-84D8-53DF6A9E84C4}"/>
    <cellStyle name="Border 11 2 2 2 2 2" xfId="2010" xr:uid="{63D4A442-7001-4909-9854-C0555CD61A4E}"/>
    <cellStyle name="Border 11 2 2 2 3" xfId="2011" xr:uid="{F975B0A5-4489-4963-8B8E-5A38FA93B3D5}"/>
    <cellStyle name="Border 11 2 2 3" xfId="2012" xr:uid="{0CCD5E8F-4A0A-4A47-8F04-E243EF89D0F1}"/>
    <cellStyle name="Border 11 2 2 3 2" xfId="2013" xr:uid="{4C0024B5-6E9A-49CE-9294-2090907532B5}"/>
    <cellStyle name="Border 11 2 2 4" xfId="2014" xr:uid="{BF9C5D35-33EC-4312-9909-F251D86BD55C}"/>
    <cellStyle name="Border 11 2 3" xfId="2015" xr:uid="{113FC238-BEF8-430B-8B28-6463B6EC8307}"/>
    <cellStyle name="Border 11 2 3 2" xfId="2016" xr:uid="{E82C4A31-F377-433A-9FA6-9015BEEA03D1}"/>
    <cellStyle name="Border 11 2 3 2 2" xfId="2017" xr:uid="{8A9B62D2-DB5E-4AE6-B56C-065B6C2289FE}"/>
    <cellStyle name="Border 11 2 3 3" xfId="2018" xr:uid="{4613D44E-AE5A-4AC0-A56E-6844E78A2287}"/>
    <cellStyle name="Border 11 2 4" xfId="2019" xr:uid="{36FCC6A1-8A65-4A1E-8FFD-D791A9085A40}"/>
    <cellStyle name="Border 11 2 4 2" xfId="2020" xr:uid="{75053D96-AEF0-47A2-98EF-6F0129A885CF}"/>
    <cellStyle name="Border 11 2 4 3" xfId="2021" xr:uid="{91B01DB4-52D2-4B03-840A-CDB1698CCA68}"/>
    <cellStyle name="Border 11 2 5" xfId="2022" xr:uid="{02CD9524-83CA-4BC1-A900-CD7F37C674F8}"/>
    <cellStyle name="Border 11 2 6" xfId="2023" xr:uid="{E5A98E77-FC14-4EED-8A3F-9589A8621666}"/>
    <cellStyle name="Border 11 3" xfId="2024" xr:uid="{D0E697E3-04F6-48AF-A47C-606F4197F33F}"/>
    <cellStyle name="Border 11 3 2" xfId="2025" xr:uid="{60048C94-40E2-4743-9A90-AF623FECB478}"/>
    <cellStyle name="Border 11 3 2 2" xfId="2026" xr:uid="{961DD226-14A1-4871-B554-9AD13E9405DC}"/>
    <cellStyle name="Border 11 3 2 2 2" xfId="2027" xr:uid="{F3631DC6-8D98-4FBB-8A3F-2166FB2F082D}"/>
    <cellStyle name="Border 11 3 2 2 2 2" xfId="2028" xr:uid="{E0E8A998-27C6-4686-A72E-56EAF8FEEAB8}"/>
    <cellStyle name="Border 11 3 2 2 3" xfId="2029" xr:uid="{D3E229E6-51D9-4EBE-B840-950B0191ABAC}"/>
    <cellStyle name="Border 11 3 2 3" xfId="2030" xr:uid="{18B0F66A-3937-46B4-A434-0B817A3A22CA}"/>
    <cellStyle name="Border 11 3 2 3 2" xfId="2031" xr:uid="{EF1D6FA6-A197-4B33-8A52-1D3E50BE0AA7}"/>
    <cellStyle name="Border 11 3 2 4" xfId="2032" xr:uid="{ECEB0811-DC0E-4F88-91DB-BF17B81A051D}"/>
    <cellStyle name="Border 11 3 3" xfId="2033" xr:uid="{B51F6208-C88C-48EE-9575-6F0221E677A7}"/>
    <cellStyle name="Border 11 3 3 2" xfId="2034" xr:uid="{A41F4556-8572-4C46-8F96-CBFF2CD16DA1}"/>
    <cellStyle name="Border 11 3 3 2 2" xfId="2035" xr:uid="{5D65E386-1D73-4737-8FE0-8B61CB46CCE5}"/>
    <cellStyle name="Border 11 3 3 3" xfId="2036" xr:uid="{7ECD9ED6-5853-4776-84C4-C2059472B4CF}"/>
    <cellStyle name="Border 11 3 4" xfId="2037" xr:uid="{B7FB2368-6A14-4D6D-8369-A412707A07D5}"/>
    <cellStyle name="Border 11 3 4 2" xfId="2038" xr:uid="{03B996EE-64C9-4740-AAE0-24AF20AD4A7E}"/>
    <cellStyle name="Border 11 3 4 3" xfId="2039" xr:uid="{3D9AE498-BA7B-4BD0-A375-B61AFF5F4DC6}"/>
    <cellStyle name="Border 11 3 5" xfId="2040" xr:uid="{613312BE-8325-4DD7-B4A8-C5976B233E81}"/>
    <cellStyle name="Border 11 3 6" xfId="2041" xr:uid="{5FC0B629-7701-4437-8C17-126A0D7DC9CD}"/>
    <cellStyle name="Border 11 4" xfId="2042" xr:uid="{C63AABC4-D783-483C-A385-7587BB2FB2FC}"/>
    <cellStyle name="Border 11 4 2" xfId="2043" xr:uid="{98E5E520-E761-4D14-83A0-87B3F7B8DCF4}"/>
    <cellStyle name="Border 11 4 2 2" xfId="2044" xr:uid="{9FAB6599-AB25-438C-9115-0A7CA951B46B}"/>
    <cellStyle name="Border 11 4 2 2 2" xfId="2045" xr:uid="{13D6F5C8-371B-4E01-AD0A-8B5115F85523}"/>
    <cellStyle name="Border 11 4 2 3" xfId="2046" xr:uid="{6B40550C-9334-4F87-BD15-C755D69C2A73}"/>
    <cellStyle name="Border 11 4 3" xfId="2047" xr:uid="{FDF18480-BAFB-4F0D-BA0C-1C493DADDCEC}"/>
    <cellStyle name="Border 11 4 3 2" xfId="2048" xr:uid="{E61016BF-0EAA-42BE-A330-DE00632D1A9A}"/>
    <cellStyle name="Border 11 4 4" xfId="2049" xr:uid="{00DDF294-437E-478E-AC56-8F4D76218492}"/>
    <cellStyle name="Border 11 5" xfId="2050" xr:uid="{D7F3309E-3BEB-480E-BC3C-E1B39EF339F1}"/>
    <cellStyle name="Border 11 5 2" xfId="2051" xr:uid="{727EC2B3-30B1-41AD-A962-2F5EAA708451}"/>
    <cellStyle name="Border 11 5 2 2" xfId="2052" xr:uid="{61D2FFE3-25A9-4B58-A3F9-464D0771C1FD}"/>
    <cellStyle name="Border 11 5 3" xfId="2053" xr:uid="{EEDF3F0C-A7EA-4C38-9BCD-E5DD85A70EDC}"/>
    <cellStyle name="Border 11 6" xfId="2054" xr:uid="{B22243F4-81D2-4204-826B-12F6CA09E55A}"/>
    <cellStyle name="Border 11 6 2" xfId="2055" xr:uid="{DF469D1B-AB0F-4205-B651-8350F69F465B}"/>
    <cellStyle name="Border 11 6 3" xfId="2056" xr:uid="{56916DE0-B7F3-4A5E-9A7D-2BDE85DEB894}"/>
    <cellStyle name="Border 11 7" xfId="2057" xr:uid="{37432D47-9EB3-4B8C-862C-DB3CE87750F5}"/>
    <cellStyle name="Border 11 8" xfId="2058" xr:uid="{AF4896FF-B4AA-4E49-B54A-B19C986C83A6}"/>
    <cellStyle name="Border 12" xfId="2059" xr:uid="{83BB8ACF-C6BE-4AC7-86C0-F6E067B76578}"/>
    <cellStyle name="Border 12 2" xfId="2060" xr:uid="{B27E5C7D-CD98-406E-BFCD-424850477596}"/>
    <cellStyle name="Border 12 2 2" xfId="2061" xr:uid="{D219CCED-E799-438D-B2A9-8CBCAC14293F}"/>
    <cellStyle name="Border 12 2 2 2" xfId="2062" xr:uid="{113261FC-C3A9-4116-95D4-21EB2526EF69}"/>
    <cellStyle name="Border 12 2 2 2 2" xfId="2063" xr:uid="{C7FA4F57-F967-43F2-BE79-3FD60B72570E}"/>
    <cellStyle name="Border 12 2 2 3" xfId="2064" xr:uid="{AA31B66A-8569-4F52-9F2E-ECB780A808F8}"/>
    <cellStyle name="Border 12 2 3" xfId="2065" xr:uid="{35FD53A5-D21D-4B51-B00A-125D9003053E}"/>
    <cellStyle name="Border 12 2 3 2" xfId="2066" xr:uid="{60C58EC9-6C34-40D1-A14B-3296F6D6629F}"/>
    <cellStyle name="Border 12 2 4" xfId="2067" xr:uid="{0F67DABB-58E5-47ED-A500-57476D9E1C19}"/>
    <cellStyle name="Border 12 3" xfId="2068" xr:uid="{AA885B1F-3C02-4776-9E3F-0BBA410CA382}"/>
    <cellStyle name="Border 12 3 2" xfId="2069" xr:uid="{A13FC83C-BEC0-4E7C-8844-A7F78D0DF5D6}"/>
    <cellStyle name="Border 12 3 2 2" xfId="2070" xr:uid="{C065B8ED-34FD-417B-A67C-D1D65B2799A7}"/>
    <cellStyle name="Border 12 3 3" xfId="2071" xr:uid="{14419EC1-BFCE-4318-BF23-ECBFE8EDA138}"/>
    <cellStyle name="Border 12 4" xfId="2072" xr:uid="{F6261D8D-C4C1-4C7A-9C7C-4BF0D734AF7E}"/>
    <cellStyle name="Border 12 4 2" xfId="2073" xr:uid="{AC502B5E-01FC-4676-8322-D52532D31E2E}"/>
    <cellStyle name="Border 12 4 3" xfId="2074" xr:uid="{B11D24BE-2D06-4CB6-BF40-E70E9BAB4713}"/>
    <cellStyle name="Border 12 5" xfId="2075" xr:uid="{F3167795-B0D0-4F45-BCBD-BE47132A38E3}"/>
    <cellStyle name="Border 12 6" xfId="2076" xr:uid="{006FD358-9F55-4330-8B20-C4046CA92FC5}"/>
    <cellStyle name="Border 13" xfId="2077" xr:uid="{2F300D0F-AAD8-4F4A-ADA7-2732A0193129}"/>
    <cellStyle name="Border 13 2" xfId="2078" xr:uid="{EBE9CCF4-99B2-4050-80DE-0159F078DE5C}"/>
    <cellStyle name="Border 13 2 2" xfId="2079" xr:uid="{47192BD3-3CB5-4FA4-B40D-834A68664CEB}"/>
    <cellStyle name="Border 13 2 2 2" xfId="2080" xr:uid="{B00325EF-C9ED-491B-A6E5-99952158F655}"/>
    <cellStyle name="Border 13 2 2 2 2" xfId="2081" xr:uid="{363C31C9-0E5F-4744-A566-1BBD26D06582}"/>
    <cellStyle name="Border 13 2 2 3" xfId="2082" xr:uid="{389D1B4F-1B12-40B8-BF0F-88328F4B888C}"/>
    <cellStyle name="Border 13 2 3" xfId="2083" xr:uid="{B89558D1-792A-45CC-8244-83D70D763DAE}"/>
    <cellStyle name="Border 13 2 3 2" xfId="2084" xr:uid="{E5D8A536-9CC0-4E46-8FE7-8DC6854A9FA5}"/>
    <cellStyle name="Border 13 2 4" xfId="2085" xr:uid="{CB8561DC-5838-4AA8-8ED8-166D3D586F88}"/>
    <cellStyle name="Border 13 3" xfId="2086" xr:uid="{E9CBFDD8-8507-4FD5-9A79-65BA313B2224}"/>
    <cellStyle name="Border 13 3 2" xfId="2087" xr:uid="{15899680-D0A9-4BC5-831C-9D2E91934B32}"/>
    <cellStyle name="Border 13 3 2 2" xfId="2088" xr:uid="{ADADEC51-162A-46E0-AC53-D6D91B5D3EDA}"/>
    <cellStyle name="Border 13 3 3" xfId="2089" xr:uid="{22BC554A-C42B-4DF6-AD95-440B72FF081F}"/>
    <cellStyle name="Border 13 4" xfId="2090" xr:uid="{DB7D068E-1F9A-4E25-A486-D642CDBB5795}"/>
    <cellStyle name="Border 13 4 2" xfId="2091" xr:uid="{BFA43C4C-9F4A-40F9-80A0-39AE3D32D6FD}"/>
    <cellStyle name="Border 13 5" xfId="2092" xr:uid="{6CC839AD-76E4-49E5-9C40-1D2CAC5FD1F8}"/>
    <cellStyle name="Border 14" xfId="2093" xr:uid="{43708CAE-C103-4522-97A4-E899A3F9380E}"/>
    <cellStyle name="Border 14 2" xfId="2094" xr:uid="{20531683-BA9C-4363-90BA-3FFD6E2C15E6}"/>
    <cellStyle name="Border 14 2 2" xfId="2095" xr:uid="{97C2CD9F-27B6-4EC9-ACC3-71D164287093}"/>
    <cellStyle name="Border 14 2 2 2" xfId="2096" xr:uid="{EB6DA5CE-B740-4A97-B16A-7539667EC651}"/>
    <cellStyle name="Border 14 2 2 2 2" xfId="2097" xr:uid="{CA3FA780-D256-4D2D-A4D2-FB55CCEDAE2A}"/>
    <cellStyle name="Border 14 2 2 3" xfId="2098" xr:uid="{2CB63962-A68B-4CE0-A169-36459969DB2F}"/>
    <cellStyle name="Border 14 2 3" xfId="2099" xr:uid="{99B24D3B-BF87-40F8-93C2-14E5B29A40FF}"/>
    <cellStyle name="Border 14 2 3 2" xfId="2100" xr:uid="{4E1145A7-BF9D-482E-B3EC-667B660FEFE3}"/>
    <cellStyle name="Border 14 2 4" xfId="2101" xr:uid="{50962EA3-B606-42E9-9B7A-BC565005AA63}"/>
    <cellStyle name="Border 14 3" xfId="2102" xr:uid="{79E9A326-EA49-40F8-A7D9-DD216A38890D}"/>
    <cellStyle name="Border 14 3 2" xfId="2103" xr:uid="{14D8BC3A-1F55-45DC-B8C0-A78D4F805984}"/>
    <cellStyle name="Border 14 3 2 2" xfId="2104" xr:uid="{BCCCD39A-ADAD-43F4-B2F5-5348A4551970}"/>
    <cellStyle name="Border 14 3 3" xfId="2105" xr:uid="{86A94C82-82C6-4DE2-A49C-09BD2739A50F}"/>
    <cellStyle name="Border 14 4" xfId="2106" xr:uid="{709E2C97-4718-4C0B-A20C-242DAD2F4991}"/>
    <cellStyle name="Border 14 4 2" xfId="2107" xr:uid="{8A1E8CAA-4091-41DD-9833-F7FA3BEB2939}"/>
    <cellStyle name="Border 14 5" xfId="2108" xr:uid="{E9721AD2-EC8A-4DA8-8DB0-7E7A3A610AB4}"/>
    <cellStyle name="Border 15" xfId="2109" xr:uid="{AEDE9EF5-B2CF-4C89-B120-006866998CEB}"/>
    <cellStyle name="Border 15 2" xfId="2110" xr:uid="{27D9123C-0D4B-44F9-AD90-976B45055B5A}"/>
    <cellStyle name="Border 15 2 2" xfId="2111" xr:uid="{D8741C6F-44E3-46C3-9704-4ED261834D63}"/>
    <cellStyle name="Border 15 2 2 2" xfId="2112" xr:uid="{5F24DF33-E28F-452A-B7E9-D6E6B4E1B229}"/>
    <cellStyle name="Border 15 2 2 2 2" xfId="2113" xr:uid="{D61AFFA3-C205-433B-9019-FA7EBFE35200}"/>
    <cellStyle name="Border 15 2 2 3" xfId="2114" xr:uid="{22D4B780-56A5-4961-88A4-B1EA99D41E5B}"/>
    <cellStyle name="Border 15 2 3" xfId="2115" xr:uid="{75CEB70B-DDF1-4047-B740-F28854F31164}"/>
    <cellStyle name="Border 15 2 3 2" xfId="2116" xr:uid="{D249F012-6261-4F97-8DF6-D1818A53EEFA}"/>
    <cellStyle name="Border 15 2 4" xfId="2117" xr:uid="{83430DE1-A3A2-433F-8198-5FA425D0AC5B}"/>
    <cellStyle name="Border 15 3" xfId="2118" xr:uid="{0263777E-0423-49BF-94BA-8470D3AFAE2C}"/>
    <cellStyle name="Border 15 3 2" xfId="2119" xr:uid="{FC81AAC2-37AE-49A9-B4F3-26F84FE4530B}"/>
    <cellStyle name="Border 15 3 2 2" xfId="2120" xr:uid="{88D53DED-3820-49C7-87D1-E50EA7EE37AF}"/>
    <cellStyle name="Border 15 3 3" xfId="2121" xr:uid="{4B0B1371-85D8-4533-ACF4-908346DB86F3}"/>
    <cellStyle name="Border 15 4" xfId="2122" xr:uid="{2D1A8D32-D6D0-4D2A-8A86-CC596D7C4C9E}"/>
    <cellStyle name="Border 15 4 2" xfId="2123" xr:uid="{E63083AA-E95D-483A-9EC1-EF39DC0D6610}"/>
    <cellStyle name="Border 15 4 2 2" xfId="2124" xr:uid="{80F88E99-6CC7-4271-B1D1-B76AA294FCBD}"/>
    <cellStyle name="Border 15 4 3" xfId="2125" xr:uid="{553F72C1-0804-44E8-BE25-F14D6F4FADF7}"/>
    <cellStyle name="Border 15 5" xfId="2126" xr:uid="{49C0FC25-CA6E-4AAB-992E-55484851D268}"/>
    <cellStyle name="Border 15 5 2" xfId="2127" xr:uid="{28B29791-01DE-4814-A0AF-DFE6652CE22C}"/>
    <cellStyle name="Border 15 6" xfId="2128" xr:uid="{866CA936-FC0F-441D-A0BD-17398680E1FA}"/>
    <cellStyle name="Border 16" xfId="2129" xr:uid="{A4969CB7-ED75-4437-B617-9F04C333BBA0}"/>
    <cellStyle name="Border 16 2" xfId="2130" xr:uid="{9833E13A-414A-48BC-A51E-F5AA2B7FE61D}"/>
    <cellStyle name="Border 16 2 2" xfId="2131" xr:uid="{8486E457-3AAF-43F4-8ED1-50CF88E40F0E}"/>
    <cellStyle name="Border 16 2 2 2" xfId="2132" xr:uid="{5C2C60EC-D3AD-4E8A-98C2-DE4F6A20A2CC}"/>
    <cellStyle name="Border 16 2 2 2 2" xfId="2133" xr:uid="{48E3E131-4722-4FA7-99B3-62AD8C64C719}"/>
    <cellStyle name="Border 16 2 2 3" xfId="2134" xr:uid="{99A8A3B7-B999-43DB-B00C-EB3B93D9EEB7}"/>
    <cellStyle name="Border 16 2 3" xfId="2135" xr:uid="{1B3FCD83-F242-46D4-BE06-6CA23AE473A6}"/>
    <cellStyle name="Border 16 2 3 2" xfId="2136" xr:uid="{199D07D1-BAE0-4B0C-9AE5-6781EB61144B}"/>
    <cellStyle name="Border 16 2 4" xfId="2137" xr:uid="{95EE8080-C131-4662-A9F9-2728AAF6F033}"/>
    <cellStyle name="Border 16 3" xfId="2138" xr:uid="{0EEA2311-2B56-49D2-AB86-36E31BEAD095}"/>
    <cellStyle name="Border 16 3 2" xfId="2139" xr:uid="{28A97808-72BE-455E-B52D-A557A4E8A39D}"/>
    <cellStyle name="Border 16 3 2 2" xfId="2140" xr:uid="{FC3010D3-5A87-49C9-9C0E-E89CAC5AE5D8}"/>
    <cellStyle name="Border 16 3 3" xfId="2141" xr:uid="{E0CF25BA-EEC1-4BBB-A17B-F1934F81CCFC}"/>
    <cellStyle name="Border 16 4" xfId="2142" xr:uid="{7BB4D397-F6ED-479B-9E07-F90164C8EB05}"/>
    <cellStyle name="Border 16 4 2" xfId="2143" xr:uid="{E1DB511B-8C3A-49A7-8C74-E9F8B3E1A2CA}"/>
    <cellStyle name="Border 16 5" xfId="2144" xr:uid="{16CEEB37-12DC-48AD-8644-1A65CEB2A378}"/>
    <cellStyle name="Border 17" xfId="2145" xr:uid="{943B5A5B-DE89-4B09-8240-90DFF66F15CB}"/>
    <cellStyle name="Border 17 2" xfId="2146" xr:uid="{53C18669-C4BE-439A-ADF2-C858CCCC734B}"/>
    <cellStyle name="Border 17 2 2" xfId="2147" xr:uid="{6117ECAD-B057-4711-ACCC-2D327C2F471B}"/>
    <cellStyle name="Border 17 2 2 2" xfId="2148" xr:uid="{AC619A6F-9358-4ECC-A65D-B03FA60251BC}"/>
    <cellStyle name="Border 17 2 3" xfId="2149" xr:uid="{B65488DB-62BF-4D5B-B2CA-12E76140C90B}"/>
    <cellStyle name="Border 17 3" xfId="2150" xr:uid="{D5702E9E-3D45-4746-A3BE-30A6028290B7}"/>
    <cellStyle name="Border 17 3 2" xfId="2151" xr:uid="{619FAF91-4A12-4B4E-BC62-CF2B5B262A5F}"/>
    <cellStyle name="Border 17 4" xfId="2152" xr:uid="{B3557B52-9229-4981-BDB5-BDC3EE19CA18}"/>
    <cellStyle name="Border 18" xfId="2153" xr:uid="{5DB3D518-9D9D-4642-B056-C47C0808BEB3}"/>
    <cellStyle name="Border 18 2" xfId="2154" xr:uid="{DF06511B-FE43-4B02-9E46-1D71F8E31AF9}"/>
    <cellStyle name="Border 18 2 2" xfId="2155" xr:uid="{A1896FEF-3E26-4D4E-B4AA-7EEE49461FCC}"/>
    <cellStyle name="Border 18 2 2 2" xfId="2156" xr:uid="{56477612-FF0A-4B05-904B-57572E962ABD}"/>
    <cellStyle name="Border 18 2 3" xfId="2157" xr:uid="{0DBB8B4C-1BD4-405C-BD2B-D08EE76018D4}"/>
    <cellStyle name="Border 18 3" xfId="2158" xr:uid="{4B6AE4A7-F8AA-4D39-AFBE-96D6524203B5}"/>
    <cellStyle name="Border 18 3 2" xfId="2159" xr:uid="{2F7BE712-55BE-4DC8-9EA6-567C0525C28F}"/>
    <cellStyle name="Border 18 4" xfId="2160" xr:uid="{6E484659-D517-41E4-B6E2-7FFD77B8C034}"/>
    <cellStyle name="Border 19" xfId="2161" xr:uid="{16C7D39B-EB1F-4E45-9902-8EE449D53DF9}"/>
    <cellStyle name="Border 19 2" xfId="2162" xr:uid="{211890B1-E982-4DFC-8C30-2F59357267C5}"/>
    <cellStyle name="Border 2" xfId="2163" xr:uid="{1938F749-189C-418C-A2B2-A5C64413445B}"/>
    <cellStyle name="Border 2 10" xfId="2164" xr:uid="{B07FCDF5-78E2-416C-A6B5-02FD07FDFE29}"/>
    <cellStyle name="Border 2 2" xfId="2165" xr:uid="{36FC9D6A-8E98-4D62-8123-47790E21AB07}"/>
    <cellStyle name="Border 2 2 2" xfId="2166" xr:uid="{487C5A04-7569-4CF2-A328-3F075E454DD4}"/>
    <cellStyle name="Border 2 2 2 2" xfId="2167" xr:uid="{E7291586-FE2A-49D8-AB4F-C65B124D9F7B}"/>
    <cellStyle name="Border 2 2 2 2 2" xfId="2168" xr:uid="{967C3DA3-03DF-40B9-B914-E62B2F5B2D5D}"/>
    <cellStyle name="Border 2 2 2 2 2 2" xfId="2169" xr:uid="{8E040B93-F91B-44C1-9FBF-9994D958F0F4}"/>
    <cellStyle name="Border 2 2 2 2 2 2 2" xfId="2170" xr:uid="{AB5A8469-C1BC-4A06-A83D-5A374D193E89}"/>
    <cellStyle name="Border 2 2 2 2 2 3" xfId="2171" xr:uid="{3FEDA387-6140-4A12-8E17-535DAE8D1B8D}"/>
    <cellStyle name="Border 2 2 2 2 3" xfId="2172" xr:uid="{C141D460-65AB-4926-B218-F05661FE4DAB}"/>
    <cellStyle name="Border 2 2 2 2 3 2" xfId="2173" xr:uid="{037217DB-DC43-46B1-8B5D-64A299EBA430}"/>
    <cellStyle name="Border 2 2 2 2 4" xfId="2174" xr:uid="{59623E8F-F146-43C4-B5CF-694768246439}"/>
    <cellStyle name="Border 2 2 2 3" xfId="2175" xr:uid="{830D499B-F810-4BD9-9393-55BBE4CBB05C}"/>
    <cellStyle name="Border 2 2 2 3 2" xfId="2176" xr:uid="{C3D9D172-9F2F-42AD-8661-0075D298AA17}"/>
    <cellStyle name="Border 2 2 2 3 2 2" xfId="2177" xr:uid="{685AFB16-DD3E-480C-A7AB-7C8B8A797C46}"/>
    <cellStyle name="Border 2 2 2 3 3" xfId="2178" xr:uid="{2FDF6EF5-47C1-49F4-8BC9-B619D448B9A0}"/>
    <cellStyle name="Border 2 2 2 4" xfId="2179" xr:uid="{3D34BC68-F907-4654-80CA-D03F0366505D}"/>
    <cellStyle name="Border 2 2 2 4 2" xfId="2180" xr:uid="{4DB6762D-75C2-41DB-B390-8571B5C93639}"/>
    <cellStyle name="Border 2 2 2 4 3" xfId="2181" xr:uid="{CB7AA3DF-1359-4477-8E77-456C535EE75B}"/>
    <cellStyle name="Border 2 2 2 5" xfId="2182" xr:uid="{68E2E016-6C44-4088-8520-B90C02A3E9E4}"/>
    <cellStyle name="Border 2 2 2 6" xfId="2183" xr:uid="{BE7429FA-19F2-4AD3-B875-41CE65451C8D}"/>
    <cellStyle name="Border 2 2 3" xfId="2184" xr:uid="{AE30151C-B197-4F0E-BA92-B5CE5BB990A5}"/>
    <cellStyle name="Border 2 2 3 2" xfId="2185" xr:uid="{702BCBED-40EE-4743-8CFC-21E6E11DC790}"/>
    <cellStyle name="Border 2 2 3 2 2" xfId="2186" xr:uid="{4D2C8996-A4D0-48A1-B9E5-1985A7397EC5}"/>
    <cellStyle name="Border 2 2 3 2 2 2" xfId="2187" xr:uid="{4980C40A-28ED-4E98-B8F6-A9A5EADDC0F3}"/>
    <cellStyle name="Border 2 2 3 2 3" xfId="2188" xr:uid="{695C4F28-6A7A-4BC6-A8D4-BC7D6401E6CD}"/>
    <cellStyle name="Border 2 2 3 3" xfId="2189" xr:uid="{9111696E-B966-4632-AB0A-14DC814CAB61}"/>
    <cellStyle name="Border 2 2 3 3 2" xfId="2190" xr:uid="{7DCC4C7B-B19C-482F-B4B2-DED2E88EAB39}"/>
    <cellStyle name="Border 2 2 3 4" xfId="2191" xr:uid="{4AC98421-6F6B-4B5F-932C-B5898D4913BC}"/>
    <cellStyle name="Border 2 2 4" xfId="2192" xr:uid="{B22ABCF0-B0CF-4C7F-8615-20D1CBB2BAE7}"/>
    <cellStyle name="Border 2 2 4 2" xfId="2193" xr:uid="{0FB515BD-D4BA-48A1-8EB5-131C981A889F}"/>
    <cellStyle name="Border 2 2 4 2 2" xfId="2194" xr:uid="{BAE327E2-FE60-46D6-9AE5-198149848C9D}"/>
    <cellStyle name="Border 2 2 4 3" xfId="2195" xr:uid="{19B65EDF-20BD-4E5B-A268-99F5D09984A7}"/>
    <cellStyle name="Border 2 2 5" xfId="2196" xr:uid="{5DCD0299-C37B-461F-BE42-31689D9DB966}"/>
    <cellStyle name="Border 2 2 5 2" xfId="2197" xr:uid="{BFBF6745-251A-47C3-A181-8F22B137841F}"/>
    <cellStyle name="Border 2 2 5 3" xfId="2198" xr:uid="{84C8E2D8-1460-401B-A4E9-580E6A8B2F9D}"/>
    <cellStyle name="Border 2 2 6" xfId="2199" xr:uid="{F5B1B943-F2CE-4815-94F9-242E84CD69BB}"/>
    <cellStyle name="Border 2 2 7" xfId="2200" xr:uid="{DA3C624C-16A8-41CD-BEB0-D9C5BC5CE36D}"/>
    <cellStyle name="Border 2 3" xfId="2201" xr:uid="{493690CB-8257-436B-AB8D-33EABF3FA8C0}"/>
    <cellStyle name="Border 2 3 2" xfId="2202" xr:uid="{DDC430D0-98E6-4EAD-B159-BA162574E8A9}"/>
    <cellStyle name="Border 2 3 2 2" xfId="2203" xr:uid="{EE6EA71D-59B8-484F-B3DC-0618D716765C}"/>
    <cellStyle name="Border 2 3 2 2 2" xfId="2204" xr:uid="{BECDC193-61E8-4DD6-8B0D-391675328FE9}"/>
    <cellStyle name="Border 2 3 2 2 2 2" xfId="2205" xr:uid="{760CA9AC-F42D-4431-A991-1138B054E387}"/>
    <cellStyle name="Border 2 3 2 2 3" xfId="2206" xr:uid="{6702E1CD-5419-435F-8FC0-DF235859C609}"/>
    <cellStyle name="Border 2 3 2 3" xfId="2207" xr:uid="{E3664ADA-D92C-497D-807D-5D5EAEF21C8A}"/>
    <cellStyle name="Border 2 3 2 3 2" xfId="2208" xr:uid="{D5ACC242-2D7A-4C40-90B5-337726897368}"/>
    <cellStyle name="Border 2 3 2 4" xfId="2209" xr:uid="{A872C852-29C1-4C32-9E9C-A00878C5EBBF}"/>
    <cellStyle name="Border 2 3 3" xfId="2210" xr:uid="{C46B12E7-6780-451A-B2FE-FB65A5DE4206}"/>
    <cellStyle name="Border 2 3 3 2" xfId="2211" xr:uid="{820C6E3F-B56A-4317-AECE-5179C7CB5C62}"/>
    <cellStyle name="Border 2 3 3 2 2" xfId="2212" xr:uid="{2243D98B-2078-45F7-AAE3-ABAC86707006}"/>
    <cellStyle name="Border 2 3 3 3" xfId="2213" xr:uid="{668D2F45-75EF-48C2-B147-22E257069DCA}"/>
    <cellStyle name="Border 2 3 4" xfId="2214" xr:uid="{D92024BD-353A-4B96-9ADA-40EEF1720763}"/>
    <cellStyle name="Border 2 3 4 2" xfId="2215" xr:uid="{B2074147-3938-4810-BDE5-C96F94A05D13}"/>
    <cellStyle name="Border 2 3 5" xfId="2216" xr:uid="{13714965-4207-428D-8147-8BD8F5A507DF}"/>
    <cellStyle name="Border 2 4" xfId="2217" xr:uid="{53BB9178-BEAE-494D-976B-A5ABDA6555B9}"/>
    <cellStyle name="Border 2 4 2" xfId="2218" xr:uid="{55A58917-0ED1-45C9-958E-09589CDA6678}"/>
    <cellStyle name="Border 2 4 2 2" xfId="2219" xr:uid="{76B76C48-85F3-4D36-9D0B-A6FFDEB83979}"/>
    <cellStyle name="Border 2 4 2 2 2" xfId="2220" xr:uid="{45B5FFC8-9957-4F15-9ECA-91AAD2599105}"/>
    <cellStyle name="Border 2 4 2 2 2 2" xfId="2221" xr:uid="{81E79506-6FC8-412A-AF3A-454E7455EB0A}"/>
    <cellStyle name="Border 2 4 2 2 3" xfId="2222" xr:uid="{E6819E41-BCAB-4214-AF03-7F0C346D3437}"/>
    <cellStyle name="Border 2 4 2 3" xfId="2223" xr:uid="{7338AE2E-7177-42B4-92A9-522278230583}"/>
    <cellStyle name="Border 2 4 2 3 2" xfId="2224" xr:uid="{18AACE1F-3388-49C1-86A1-C94ED3E1FB4F}"/>
    <cellStyle name="Border 2 4 2 4" xfId="2225" xr:uid="{13CAA0C4-1429-4053-B2B4-166867FADB57}"/>
    <cellStyle name="Border 2 4 3" xfId="2226" xr:uid="{32192734-C6A5-4740-8D36-7BE6F924DC26}"/>
    <cellStyle name="Border 2 4 3 2" xfId="2227" xr:uid="{35A94337-C6DB-4B98-A277-B6E9FEE6709F}"/>
    <cellStyle name="Border 2 4 3 2 2" xfId="2228" xr:uid="{8121E24A-74F1-40CD-AC7C-71DE02008910}"/>
    <cellStyle name="Border 2 4 3 3" xfId="2229" xr:uid="{58E56C67-E841-4172-B613-A6BE1BD37338}"/>
    <cellStyle name="Border 2 4 4" xfId="2230" xr:uid="{57C13CDB-94A4-4803-8D41-62A86A08ECFB}"/>
    <cellStyle name="Border 2 4 4 2" xfId="2231" xr:uid="{6D86AA9A-6C5F-47EF-B36B-6719DFAE7E39}"/>
    <cellStyle name="Border 2 4 5" xfId="2232" xr:uid="{D610D2F0-FDC8-4786-9337-6FC193AB9F2A}"/>
    <cellStyle name="Border 2 5" xfId="2233" xr:uid="{AF32EF3B-4E06-4277-AA5E-3FF61332D111}"/>
    <cellStyle name="Border 2 5 2" xfId="2234" xr:uid="{F45C8FC7-B874-4274-A136-E8AD1FF62891}"/>
    <cellStyle name="Border 2 5 2 2" xfId="2235" xr:uid="{CC7DFC22-6ADF-4C81-B581-731E3099B94A}"/>
    <cellStyle name="Border 2 5 2 2 2" xfId="2236" xr:uid="{39135314-4946-4124-9005-A22A64D1367E}"/>
    <cellStyle name="Border 2 5 2 2 2 2" xfId="2237" xr:uid="{9F0C4208-46C7-462B-9090-4F8D96F947F2}"/>
    <cellStyle name="Border 2 5 2 2 3" xfId="2238" xr:uid="{58202CAC-8DEC-4FC0-B9B5-77D8489ABB83}"/>
    <cellStyle name="Border 2 5 2 3" xfId="2239" xr:uid="{47B28BB5-4AF6-4F87-BEE5-01D468F30C13}"/>
    <cellStyle name="Border 2 5 2 3 2" xfId="2240" xr:uid="{4BC681CC-4C16-4999-9596-F9EE6B70BA2E}"/>
    <cellStyle name="Border 2 5 2 4" xfId="2241" xr:uid="{AA977940-904E-4DFE-A9E4-8B420177FFD1}"/>
    <cellStyle name="Border 2 5 3" xfId="2242" xr:uid="{CB222329-7109-428C-AA76-D38B348587C8}"/>
    <cellStyle name="Border 2 5 3 2" xfId="2243" xr:uid="{CBA325C1-1206-4E03-9C4B-A128CE46C22C}"/>
    <cellStyle name="Border 2 5 3 2 2" xfId="2244" xr:uid="{4AF0AB34-B9AC-4C88-AAA0-F03697233865}"/>
    <cellStyle name="Border 2 5 3 3" xfId="2245" xr:uid="{525A36B4-2FF3-45D7-A1B8-91E91D3EF2DF}"/>
    <cellStyle name="Border 2 5 4" xfId="2246" xr:uid="{5E63FC85-904E-4526-8192-E548B9ADE49B}"/>
    <cellStyle name="Border 2 5 4 2" xfId="2247" xr:uid="{0893D0CA-0A0D-45B3-B3CC-651B30E5B113}"/>
    <cellStyle name="Border 2 5 4 2 2" xfId="2248" xr:uid="{6EF77B00-0B2E-4EF9-9FE2-6ECD16FC874D}"/>
    <cellStyle name="Border 2 5 4 3" xfId="2249" xr:uid="{B2E00DCD-B118-4E4D-843B-F2B133E2772B}"/>
    <cellStyle name="Border 2 5 5" xfId="2250" xr:uid="{E10FDF8C-A628-479B-9FB7-895D2D355831}"/>
    <cellStyle name="Border 2 5 5 2" xfId="2251" xr:uid="{311B9431-E480-4213-9CFB-4C91555C7EBB}"/>
    <cellStyle name="Border 2 5 6" xfId="2252" xr:uid="{46118622-6B4D-4C1D-86CE-4CC922A9989F}"/>
    <cellStyle name="Border 2 6" xfId="2253" xr:uid="{BC57F184-3615-45D5-BD1F-4D9F666753E3}"/>
    <cellStyle name="Border 2 6 2" xfId="2254" xr:uid="{DBC4D589-CE54-4523-BD4E-C46FB8F4BD09}"/>
    <cellStyle name="Border 2 6 2 2" xfId="2255" xr:uid="{C3F1B00C-215C-416B-891B-A0D5074BC29F}"/>
    <cellStyle name="Border 2 6 2 2 2" xfId="2256" xr:uid="{ED89E0DB-6E00-4D3A-87F0-5A8982D9801F}"/>
    <cellStyle name="Border 2 6 2 2 2 2" xfId="2257" xr:uid="{C6F07404-EA5C-4125-9412-F4D5A95E9C56}"/>
    <cellStyle name="Border 2 6 2 2 3" xfId="2258" xr:uid="{C421B55B-2725-4C05-B763-8F8CCB95732B}"/>
    <cellStyle name="Border 2 6 2 3" xfId="2259" xr:uid="{1CBF28A3-FC5A-44A7-BF91-7F4B9B6D695D}"/>
    <cellStyle name="Border 2 6 2 3 2" xfId="2260" xr:uid="{8CD1F1CE-C034-48F4-9750-5DBB5768E7C5}"/>
    <cellStyle name="Border 2 6 2 4" xfId="2261" xr:uid="{CFD67BB9-CBD7-480C-B358-37FFE7E82C53}"/>
    <cellStyle name="Border 2 6 3" xfId="2262" xr:uid="{2407033E-B585-4C2F-B9E9-CC21F56B629C}"/>
    <cellStyle name="Border 2 6 3 2" xfId="2263" xr:uid="{92863591-843F-4EB4-A631-96EFEF754C5F}"/>
    <cellStyle name="Border 2 6 3 2 2" xfId="2264" xr:uid="{64EDA296-C6FC-43D7-91F9-157DB4A5A4BB}"/>
    <cellStyle name="Border 2 6 3 3" xfId="2265" xr:uid="{78A4A8DD-9FEA-4700-BDFE-CED3745C16F1}"/>
    <cellStyle name="Border 2 6 4" xfId="2266" xr:uid="{56FCF002-3DEF-42A3-AE0F-1090D4745FEB}"/>
    <cellStyle name="Border 2 6 4 2" xfId="2267" xr:uid="{72FC7CA1-9F15-452B-ABE3-CCB2951E93E6}"/>
    <cellStyle name="Border 2 6 5" xfId="2268" xr:uid="{F18352DC-D374-41D2-838E-C574AF6D3D16}"/>
    <cellStyle name="Border 2 7" xfId="2269" xr:uid="{CF8E424D-1258-4918-9185-63A5C8A5F538}"/>
    <cellStyle name="Border 2 7 2" xfId="2270" xr:uid="{1EF1A8E7-3C84-42FF-A91B-6BAEF5E4636B}"/>
    <cellStyle name="Border 2 7 2 2" xfId="2271" xr:uid="{DA3DB5ED-67CF-4F96-9B22-501A8297E7C9}"/>
    <cellStyle name="Border 2 7 2 2 2" xfId="2272" xr:uid="{D3AE7C14-3D9B-48F2-9E25-222FE1EE7574}"/>
    <cellStyle name="Border 2 7 2 3" xfId="2273" xr:uid="{45986021-B6A0-45B0-8FDD-A5B154042418}"/>
    <cellStyle name="Border 2 7 3" xfId="2274" xr:uid="{B8B51F7E-74A8-4504-B7DE-54D8DC93C2B0}"/>
    <cellStyle name="Border 2 7 3 2" xfId="2275" xr:uid="{180482B0-0A1A-481A-B73E-925B00A18219}"/>
    <cellStyle name="Border 2 7 4" xfId="2276" xr:uid="{7A0CD211-9EFE-4842-BCEC-C0AB11920E03}"/>
    <cellStyle name="Border 2 8" xfId="2277" xr:uid="{ED061657-D9C2-4E48-91E0-4F0166D04545}"/>
    <cellStyle name="Border 2 8 2" xfId="2278" xr:uid="{20A6BE64-346C-4684-AABA-D5C1684149EC}"/>
    <cellStyle name="Border 2 8 2 2" xfId="2279" xr:uid="{324439D6-9FC6-4F1F-A3DD-36B364923E70}"/>
    <cellStyle name="Border 2 8 2 2 2" xfId="2280" xr:uid="{FC15170C-47D7-4964-81F2-165CF3C8C9E4}"/>
    <cellStyle name="Border 2 8 2 3" xfId="2281" xr:uid="{AB85087D-9847-4057-B9CA-0B796D441730}"/>
    <cellStyle name="Border 2 8 3" xfId="2282" xr:uid="{BA427441-FAD6-4594-9945-2CC9E42F894C}"/>
    <cellStyle name="Border 2 8 3 2" xfId="2283" xr:uid="{E3114278-BE17-49C9-8A41-D293FAAA2574}"/>
    <cellStyle name="Border 2 8 4" xfId="2284" xr:uid="{098E364E-2A04-4EEF-8420-732F0B69A4E3}"/>
    <cellStyle name="Border 2 9" xfId="2285" xr:uid="{8514578B-215E-4387-A30B-28564D97DF94}"/>
    <cellStyle name="Border 2 9 2" xfId="2286" xr:uid="{9E9F25A8-F3E7-42D9-BB25-EDE5DDEDF56C}"/>
    <cellStyle name="Border 20" xfId="2287" xr:uid="{A21C37DA-AB3C-42DE-B322-9CFBD23C2542}"/>
    <cellStyle name="Border 3" xfId="2288" xr:uid="{6FB220CC-46EE-4244-AC65-51D8222A8B0B}"/>
    <cellStyle name="Border 3 2" xfId="2289" xr:uid="{4B753E37-5638-4BF5-9AE8-CFD6263A7785}"/>
    <cellStyle name="Border 3 2 2" xfId="2290" xr:uid="{A310E472-CF72-42AE-A88F-608728F07054}"/>
    <cellStyle name="Border 3 2 2 2" xfId="2291" xr:uid="{720C39BF-C359-427C-A404-A8BF69CD2EEB}"/>
    <cellStyle name="Border 3 2 2 2 2" xfId="2292" xr:uid="{A23CF18B-4E13-4D96-AD85-5B9282B0044D}"/>
    <cellStyle name="Border 3 2 2 2 2 2" xfId="2293" xr:uid="{7D9B7052-7B17-4992-A999-2595C1E77D17}"/>
    <cellStyle name="Border 3 2 2 2 2 2 2" xfId="2294" xr:uid="{6213259A-A6E5-4F90-AD94-F744EB4EC1E7}"/>
    <cellStyle name="Border 3 2 2 2 2 3" xfId="2295" xr:uid="{079451B5-05CA-47A2-920E-8F5CE56AE179}"/>
    <cellStyle name="Border 3 2 2 2 3" xfId="2296" xr:uid="{67F4658D-3C54-4D2A-B076-F3A834A9A3CB}"/>
    <cellStyle name="Border 3 2 2 2 3 2" xfId="2297" xr:uid="{3DA01F54-598F-43C9-85C1-406DC1DA34F6}"/>
    <cellStyle name="Border 3 2 2 2 4" xfId="2298" xr:uid="{4B83007C-56B7-49F0-BBBB-BBC9560C60BE}"/>
    <cellStyle name="Border 3 2 2 3" xfId="2299" xr:uid="{6A6B4589-B805-44B2-B531-DDAA2178A15E}"/>
    <cellStyle name="Border 3 2 2 3 2" xfId="2300" xr:uid="{97D22F24-054E-4038-A58B-24B6D5A960AE}"/>
    <cellStyle name="Border 3 2 2 3 2 2" xfId="2301" xr:uid="{F03341F7-F893-4AB6-8449-517D4F8842E1}"/>
    <cellStyle name="Border 3 2 2 3 3" xfId="2302" xr:uid="{C090593A-516B-4BD6-8A95-49412FF6C870}"/>
    <cellStyle name="Border 3 2 2 4" xfId="2303" xr:uid="{F551C800-B04F-484B-ADBC-2D04ABF3EB6E}"/>
    <cellStyle name="Border 3 2 2 4 2" xfId="2304" xr:uid="{3A42306C-9D83-45C9-AF2F-39F715E14A96}"/>
    <cellStyle name="Border 3 2 2 4 3" xfId="2305" xr:uid="{D7755FDD-6A0A-4BE9-8B43-7F38B778F532}"/>
    <cellStyle name="Border 3 2 2 5" xfId="2306" xr:uid="{B9D0EEB9-F617-46D9-AD4C-8905008A371D}"/>
    <cellStyle name="Border 3 2 2 6" xfId="2307" xr:uid="{59054036-E42B-4174-8ACA-F34DF4485D3C}"/>
    <cellStyle name="Border 3 2 3" xfId="2308" xr:uid="{15A6B413-B879-441B-BFE7-17D1184FB691}"/>
    <cellStyle name="Border 3 2 3 2" xfId="2309" xr:uid="{1C7A678F-D256-4FE7-A37A-93A5CB1C7101}"/>
    <cellStyle name="Border 3 2 3 2 2" xfId="2310" xr:uid="{5DD28FA4-0DB9-427B-923F-F44465DB090F}"/>
    <cellStyle name="Border 3 2 3 2 2 2" xfId="2311" xr:uid="{DD0D0425-ED8F-4768-9BCE-370CEC034F1A}"/>
    <cellStyle name="Border 3 2 3 2 3" xfId="2312" xr:uid="{7BBCFA48-B0F2-44F9-BB0E-5790289EE39E}"/>
    <cellStyle name="Border 3 2 3 3" xfId="2313" xr:uid="{9562DC6D-73E2-4156-8F45-181E5DC912B1}"/>
    <cellStyle name="Border 3 2 3 3 2" xfId="2314" xr:uid="{85FAF4E5-652C-4624-90BF-095525B164EB}"/>
    <cellStyle name="Border 3 2 3 4" xfId="2315" xr:uid="{B79DE02E-55C7-4605-81F6-640EFB3CBA63}"/>
    <cellStyle name="Border 3 2 4" xfId="2316" xr:uid="{E2B0100A-6970-480A-A5CE-E9FD2351D52D}"/>
    <cellStyle name="Border 3 2 4 2" xfId="2317" xr:uid="{248C3335-845B-4EA1-AEF8-7E2455AC3011}"/>
    <cellStyle name="Border 3 2 4 2 2" xfId="2318" xr:uid="{7F73B964-1774-4D6E-8F41-34E92E9EC981}"/>
    <cellStyle name="Border 3 2 4 3" xfId="2319" xr:uid="{A78E43AE-04EA-4CEF-B2C7-748C771CE6A0}"/>
    <cellStyle name="Border 3 2 5" xfId="2320" xr:uid="{B7C4DD88-9960-4E11-8E09-8D931522970C}"/>
    <cellStyle name="Border 3 2 5 2" xfId="2321" xr:uid="{85E2D32F-32B3-4791-ACA5-9E95D98E5A59}"/>
    <cellStyle name="Border 3 2 5 3" xfId="2322" xr:uid="{4A22E527-432B-4900-BF33-BB79F100C094}"/>
    <cellStyle name="Border 3 2 6" xfId="2323" xr:uid="{27459822-FC72-45B6-9122-4A694BF0D760}"/>
    <cellStyle name="Border 3 2 7" xfId="2324" xr:uid="{1630B8E4-1FB6-418C-86B1-49346CAC7B39}"/>
    <cellStyle name="Border 3 3" xfId="2325" xr:uid="{22CFEE37-FA2D-4C48-88E6-CF6D528A2585}"/>
    <cellStyle name="Border 3 3 2" xfId="2326" xr:uid="{573DE851-E435-48C6-9404-DA0225FC987C}"/>
    <cellStyle name="Border 3 3 2 2" xfId="2327" xr:uid="{F27B1AD1-39A0-4261-9D2C-7A516C4FD11D}"/>
    <cellStyle name="Border 3 3 2 2 2" xfId="2328" xr:uid="{54FDE9A1-02A8-4F20-AD23-F414C0B9939C}"/>
    <cellStyle name="Border 3 3 2 3" xfId="2329" xr:uid="{A66B2FAA-22F5-4B2B-BE88-3B5C92DB06D5}"/>
    <cellStyle name="Border 3 3 3" xfId="2330" xr:uid="{3194E0E9-523F-4D80-A2F2-E51925D59030}"/>
    <cellStyle name="Border 3 3 3 2" xfId="2331" xr:uid="{17750771-0DD4-4B1E-99B2-411991F07AEA}"/>
    <cellStyle name="Border 3 3 4" xfId="2332" xr:uid="{09F6FAAD-1864-4D2E-973C-B1192D3E455A}"/>
    <cellStyle name="Border 3 4" xfId="2333" xr:uid="{97863714-B05A-4729-BC6F-9760191059C3}"/>
    <cellStyle name="Border 3 4 2" xfId="2334" xr:uid="{5B66EDFE-F88F-43CD-A15F-1B000B436588}"/>
    <cellStyle name="Border 3 4 2 2" xfId="2335" xr:uid="{54AD6B58-09DE-4E6A-AE92-26672B401138}"/>
    <cellStyle name="Border 3 4 3" xfId="2336" xr:uid="{110BB993-5F55-4462-9505-7E22779372F9}"/>
    <cellStyle name="Border 3 5" xfId="2337" xr:uid="{1B3C0356-6416-408D-BAD2-1F69EBE27A84}"/>
    <cellStyle name="Border 3 5 2" xfId="2338" xr:uid="{3FFCF432-549F-49DD-A1AD-5F2732C8A814}"/>
    <cellStyle name="Border 3 5 3" xfId="2339" xr:uid="{8B38017B-D9B9-4B96-97D8-A941D9988EFA}"/>
    <cellStyle name="Border 3 6" xfId="2340" xr:uid="{B60D5B28-C815-467A-A036-C72797125040}"/>
    <cellStyle name="Border 3 7" xfId="2341" xr:uid="{C4836BBA-1188-4DC1-867C-E509D5DBA50E}"/>
    <cellStyle name="Border 4" xfId="2342" xr:uid="{0BA7EC99-81EE-4530-ACA7-2A2293E36D71}"/>
    <cellStyle name="Border 4 2" xfId="2343" xr:uid="{508A741B-E705-487C-AE38-813839998B58}"/>
    <cellStyle name="Border 4 2 2" xfId="2344" xr:uid="{A58F9B57-3F24-4BB6-B49D-EF9EB6A9FCA1}"/>
    <cellStyle name="Border 4 2 2 2" xfId="2345" xr:uid="{9E2CDC88-1AA2-4E9A-A96D-F89CDFC8CD2C}"/>
    <cellStyle name="Border 4 2 2 2 2" xfId="2346" xr:uid="{F8EB6378-231A-483C-B0F5-3AB52C0398A5}"/>
    <cellStyle name="Border 4 2 2 2 2 2" xfId="2347" xr:uid="{84D55F75-BB33-46F3-A6CF-0AB8EA016A09}"/>
    <cellStyle name="Border 4 2 2 2 2 2 2" xfId="2348" xr:uid="{D7BCB7D5-8948-47EE-AD48-57AF338C99F5}"/>
    <cellStyle name="Border 4 2 2 2 2 3" xfId="2349" xr:uid="{3116F43E-8FB8-42C2-8AAF-2E591C0FE81F}"/>
    <cellStyle name="Border 4 2 2 2 3" xfId="2350" xr:uid="{72C7C848-B115-47F5-8828-C1190622629C}"/>
    <cellStyle name="Border 4 2 2 2 3 2" xfId="2351" xr:uid="{11F4227D-B7DD-447C-9ED9-311DFA3945BC}"/>
    <cellStyle name="Border 4 2 2 2 4" xfId="2352" xr:uid="{4F987FF5-056B-4EAD-8A36-70FACBB3A946}"/>
    <cellStyle name="Border 4 2 2 3" xfId="2353" xr:uid="{0FB2023A-DDBF-417B-B71B-914E30DD7D29}"/>
    <cellStyle name="Border 4 2 2 3 2" xfId="2354" xr:uid="{DCB312E3-57DE-46C7-BDB6-082723E64A26}"/>
    <cellStyle name="Border 4 2 2 3 2 2" xfId="2355" xr:uid="{2C9B918C-ED73-4A1C-AAB8-1C9DC9106C27}"/>
    <cellStyle name="Border 4 2 2 3 3" xfId="2356" xr:uid="{E31B6DF2-6836-4900-B84C-50FB57642C87}"/>
    <cellStyle name="Border 4 2 2 4" xfId="2357" xr:uid="{AA84F27E-AABD-4C17-BE3C-5C9796E2E742}"/>
    <cellStyle name="Border 4 2 2 4 2" xfId="2358" xr:uid="{063DF3A4-9E59-4CB9-B930-C07B67F00323}"/>
    <cellStyle name="Border 4 2 2 4 3" xfId="2359" xr:uid="{09E683F4-ACB6-4934-9F2D-EFF8F98FB477}"/>
    <cellStyle name="Border 4 2 2 5" xfId="2360" xr:uid="{C85C3527-4B12-49F4-99A6-DF61A82FD223}"/>
    <cellStyle name="Border 4 2 2 6" xfId="2361" xr:uid="{337E2CBF-F47E-46F9-A39D-AA464846F014}"/>
    <cellStyle name="Border 4 2 3" xfId="2362" xr:uid="{EEDE665B-B56F-4134-B35F-B53D40B86174}"/>
    <cellStyle name="Border 4 2 3 2" xfId="2363" xr:uid="{01231D89-4D78-4A62-BBA0-C53E3FDF648F}"/>
    <cellStyle name="Border 4 2 3 2 2" xfId="2364" xr:uid="{18501AC1-318F-4B8C-8250-E3DAEC2AA81E}"/>
    <cellStyle name="Border 4 2 3 2 2 2" xfId="2365" xr:uid="{B4D53487-80B2-481F-B4E1-11A9BE5ACDC5}"/>
    <cellStyle name="Border 4 2 3 2 3" xfId="2366" xr:uid="{28BC8527-8264-4336-9BB7-CE97FE6DB3F0}"/>
    <cellStyle name="Border 4 2 3 3" xfId="2367" xr:uid="{EAADB712-1ADA-4429-A0AF-5D872EB6D519}"/>
    <cellStyle name="Border 4 2 3 3 2" xfId="2368" xr:uid="{8554AD48-FF95-4EA2-B291-80A2CB96BFF0}"/>
    <cellStyle name="Border 4 2 3 4" xfId="2369" xr:uid="{A3A52866-763E-4F6B-ADAC-2E33E411676F}"/>
    <cellStyle name="Border 4 2 4" xfId="2370" xr:uid="{4B18A52B-12A7-4C50-A78E-E4D0333D0270}"/>
    <cellStyle name="Border 4 2 4 2" xfId="2371" xr:uid="{6DA8AC21-A736-4D83-9214-21757AE34466}"/>
    <cellStyle name="Border 4 2 4 2 2" xfId="2372" xr:uid="{4A3FFA26-1395-422F-888A-D7CDDAA505F0}"/>
    <cellStyle name="Border 4 2 4 3" xfId="2373" xr:uid="{11109EDC-BF12-474C-9522-DCA8D86B8B71}"/>
    <cellStyle name="Border 4 2 5" xfId="2374" xr:uid="{E9FAFF54-C790-436D-B203-75FF5069A137}"/>
    <cellStyle name="Border 4 2 5 2" xfId="2375" xr:uid="{C4D76A17-D493-4F53-98A3-5EC4B041B641}"/>
    <cellStyle name="Border 4 2 5 3" xfId="2376" xr:uid="{A6116CD1-9A90-4E42-B2BD-BFFE7F5E8E99}"/>
    <cellStyle name="Border 4 2 6" xfId="2377" xr:uid="{59475359-2842-4DED-BD52-FA56AB917F6A}"/>
    <cellStyle name="Border 4 2 7" xfId="2378" xr:uid="{9E4C23EF-C954-416D-BF90-D1E10A91220B}"/>
    <cellStyle name="Border 4 3" xfId="2379" xr:uid="{1A455C95-ABD4-4D68-B1D9-60F46A7D4FE1}"/>
    <cellStyle name="Border 4 3 2" xfId="2380" xr:uid="{6A3D3582-9D91-4F27-831E-79E27019900F}"/>
    <cellStyle name="Border 4 3 2 2" xfId="2381" xr:uid="{A7BC89FD-6E32-4D85-821D-23DC753355BB}"/>
    <cellStyle name="Border 4 3 2 2 2" xfId="2382" xr:uid="{C14B7823-68E1-461A-B3AC-048513D20790}"/>
    <cellStyle name="Border 4 3 2 3" xfId="2383" xr:uid="{19438499-787F-4FCA-B9DC-40581BA48DFF}"/>
    <cellStyle name="Border 4 3 3" xfId="2384" xr:uid="{822BFC44-0DB9-48B8-947D-611AA19C50D6}"/>
    <cellStyle name="Border 4 3 3 2" xfId="2385" xr:uid="{10F8A6FC-E252-476D-A129-50159F5269BD}"/>
    <cellStyle name="Border 4 3 4" xfId="2386" xr:uid="{01DD56FE-34F4-4592-8AEA-7F5366E965DF}"/>
    <cellStyle name="Border 4 4" xfId="2387" xr:uid="{E0ADCB17-1A82-4E10-ADAB-E76D2B5F8912}"/>
    <cellStyle name="Border 4 4 2" xfId="2388" xr:uid="{783EFCA7-20B9-49EF-A005-0E130CE082C4}"/>
    <cellStyle name="Border 4 4 2 2" xfId="2389" xr:uid="{E3924C05-CFA4-4E2E-AF00-D704A50FC122}"/>
    <cellStyle name="Border 4 4 3" xfId="2390" xr:uid="{B373CCCD-525A-428A-ACC1-A973C6B0E469}"/>
    <cellStyle name="Border 4 5" xfId="2391" xr:uid="{CAF5B620-4458-4B89-B984-C55AA536BD73}"/>
    <cellStyle name="Border 4 5 2" xfId="2392" xr:uid="{948B48DF-8CA5-45D5-9DF2-67843F8F6FFF}"/>
    <cellStyle name="Border 4 5 3" xfId="2393" xr:uid="{FADA84BE-9D3F-458E-8635-7D5B944CF446}"/>
    <cellStyle name="Border 4 6" xfId="2394" xr:uid="{F64724B0-2DD0-4DDA-B49A-20F2DC80B2DC}"/>
    <cellStyle name="Border 4 7" xfId="2395" xr:uid="{D9D538D4-B93C-42B1-8B0C-502D350AAC35}"/>
    <cellStyle name="Border 5" xfId="2396" xr:uid="{40AFE49A-1918-4FE1-9F40-A69CE0A6E03C}"/>
    <cellStyle name="Border 5 2" xfId="2397" xr:uid="{0C4E5F04-443B-4FF4-B40E-C6D06AA09C5E}"/>
    <cellStyle name="Border 5 2 2" xfId="2398" xr:uid="{E146CEAD-C08E-47EB-BB97-18BFD03EE632}"/>
    <cellStyle name="Border 5 2 2 2" xfId="2399" xr:uid="{F1D1399E-169C-436C-857C-8929D98CB730}"/>
    <cellStyle name="Border 5 2 2 2 2" xfId="2400" xr:uid="{F610B92E-D2F9-4177-909A-BAD5618F21AE}"/>
    <cellStyle name="Border 5 2 2 2 2 2" xfId="2401" xr:uid="{A61C8A9D-DE81-4D1B-B36B-8FA5D1CACC39}"/>
    <cellStyle name="Border 5 2 2 2 2 2 2" xfId="2402" xr:uid="{FB7A45F4-0FFD-4403-9241-BE2F3BF39E75}"/>
    <cellStyle name="Border 5 2 2 2 2 3" xfId="2403" xr:uid="{A2B65D0D-C9B2-4DE9-B8FA-56A138924898}"/>
    <cellStyle name="Border 5 2 2 2 3" xfId="2404" xr:uid="{D3ED7697-34EB-4959-B134-CEDF7E4B41B8}"/>
    <cellStyle name="Border 5 2 2 2 3 2" xfId="2405" xr:uid="{745C1972-9E5B-440A-B2CC-CD5D876830A2}"/>
    <cellStyle name="Border 5 2 2 2 4" xfId="2406" xr:uid="{9E3B88EE-C617-4F13-8152-0F83C19C7DCF}"/>
    <cellStyle name="Border 5 2 2 3" xfId="2407" xr:uid="{BA124C84-A5EE-47FB-86C9-EED432EB3A16}"/>
    <cellStyle name="Border 5 2 2 3 2" xfId="2408" xr:uid="{0B262C64-9620-4891-9A1B-0A94A8FF7D70}"/>
    <cellStyle name="Border 5 2 2 3 2 2" xfId="2409" xr:uid="{B01C484C-633D-4B7B-ABD9-46389C57A464}"/>
    <cellStyle name="Border 5 2 2 3 3" xfId="2410" xr:uid="{6E586952-7E1E-4B81-8911-D58131EDE021}"/>
    <cellStyle name="Border 5 2 2 4" xfId="2411" xr:uid="{A1F4E10D-E676-41CB-8123-AE29C34ED407}"/>
    <cellStyle name="Border 5 2 2 4 2" xfId="2412" xr:uid="{381D74F9-041F-49E3-A4DC-C89AE4980D16}"/>
    <cellStyle name="Border 5 2 2 4 3" xfId="2413" xr:uid="{E8CC7E02-8DAE-48AF-ABA3-538E504FF0BA}"/>
    <cellStyle name="Border 5 2 2 5" xfId="2414" xr:uid="{E3D19F27-FCB4-4926-B9DE-B59DC7C024B0}"/>
    <cellStyle name="Border 5 2 2 6" xfId="2415" xr:uid="{A8EBCE21-AB62-45B7-8924-1D9888463F7D}"/>
    <cellStyle name="Border 5 2 3" xfId="2416" xr:uid="{E472DFE2-ED88-4859-B6F0-3D69997BA2FB}"/>
    <cellStyle name="Border 5 2 3 2" xfId="2417" xr:uid="{1C2571AB-8F86-4CED-8926-BACC4DC3D119}"/>
    <cellStyle name="Border 5 2 3 2 2" xfId="2418" xr:uid="{8FE39477-5FA3-40C1-B6B5-172F054F2592}"/>
    <cellStyle name="Border 5 2 3 2 2 2" xfId="2419" xr:uid="{363ECDBA-D0A3-4BC1-A092-9D04F724A1CB}"/>
    <cellStyle name="Border 5 2 3 2 3" xfId="2420" xr:uid="{58C7932A-B262-4F97-BCA2-BD692715821E}"/>
    <cellStyle name="Border 5 2 3 3" xfId="2421" xr:uid="{796EC67A-BC8A-4FAC-AADF-E42959965DEA}"/>
    <cellStyle name="Border 5 2 3 3 2" xfId="2422" xr:uid="{AAD53EF9-0FDB-4797-91A0-53952215A5C2}"/>
    <cellStyle name="Border 5 2 3 4" xfId="2423" xr:uid="{253582E5-6814-4E28-8655-6AD89085594D}"/>
    <cellStyle name="Border 5 2 4" xfId="2424" xr:uid="{EECE5E60-1859-4C95-9E42-8ECA9781F11B}"/>
    <cellStyle name="Border 5 2 4 2" xfId="2425" xr:uid="{0D9BB016-DA2D-4B63-BA17-A897660C05D3}"/>
    <cellStyle name="Border 5 2 4 2 2" xfId="2426" xr:uid="{CAD8BC26-9040-4CB0-A645-32B4B5D4083C}"/>
    <cellStyle name="Border 5 2 4 3" xfId="2427" xr:uid="{AE078F13-D9A6-4AFE-AABD-95BC835C6863}"/>
    <cellStyle name="Border 5 2 5" xfId="2428" xr:uid="{D399BAA7-8A90-4C8A-82FF-656490D19765}"/>
    <cellStyle name="Border 5 2 5 2" xfId="2429" xr:uid="{A8CE36CE-1C43-46E1-B6DD-4857C5D8CCB4}"/>
    <cellStyle name="Border 5 2 5 3" xfId="2430" xr:uid="{42E56C02-7A6A-42D6-A0D4-93161381CAC1}"/>
    <cellStyle name="Border 5 2 6" xfId="2431" xr:uid="{38F1D50C-5504-4499-89A3-62E8B3D4D435}"/>
    <cellStyle name="Border 5 2 7" xfId="2432" xr:uid="{3C597974-2869-4EE9-8D77-44575DFDF668}"/>
    <cellStyle name="Border 5 3" xfId="2433" xr:uid="{CCC00E03-B285-411E-86F0-27D0D6E305E4}"/>
    <cellStyle name="Border 5 3 2" xfId="2434" xr:uid="{C5F144B1-B97E-4B72-8A45-202086CBC991}"/>
    <cellStyle name="Border 5 3 2 2" xfId="2435" xr:uid="{2AF4997A-46A3-4B4D-B3ED-2E76D0D3A4E0}"/>
    <cellStyle name="Border 5 3 2 2 2" xfId="2436" xr:uid="{62AF46F2-CE3D-434E-A975-7A8564C71BDD}"/>
    <cellStyle name="Border 5 3 2 3" xfId="2437" xr:uid="{6665A82C-FB78-42C2-B804-3F26B319E530}"/>
    <cellStyle name="Border 5 3 3" xfId="2438" xr:uid="{18044291-D0B6-4BEE-97B3-AEDCB60590FB}"/>
    <cellStyle name="Border 5 3 3 2" xfId="2439" xr:uid="{0076B6DE-D14C-47DB-BFF4-7BEA11D7FD9E}"/>
    <cellStyle name="Border 5 3 4" xfId="2440" xr:uid="{5CBB3AAD-2833-4A86-8E60-580400D05799}"/>
    <cellStyle name="Border 5 4" xfId="2441" xr:uid="{86C95261-4B0B-4D19-A133-E166CABF15EE}"/>
    <cellStyle name="Border 5 4 2" xfId="2442" xr:uid="{AA52E5CC-5926-49F1-98E5-1829104CB363}"/>
    <cellStyle name="Border 5 4 2 2" xfId="2443" xr:uid="{591A44FB-3833-4278-A226-2FD35EB19075}"/>
    <cellStyle name="Border 5 4 3" xfId="2444" xr:uid="{0A0D0BC1-BC90-4542-BD47-50ED4226C89C}"/>
    <cellStyle name="Border 5 5" xfId="2445" xr:uid="{4500ED48-07DE-43B6-A2DB-3E3F24FF05C7}"/>
    <cellStyle name="Border 5 5 2" xfId="2446" xr:uid="{60BFB4B7-F6CC-4556-ABAC-3DCF9FD562ED}"/>
    <cellStyle name="Border 5 5 3" xfId="2447" xr:uid="{3D5F363F-B0C5-4591-9F5B-DE32B6EB30A9}"/>
    <cellStyle name="Border 5 6" xfId="2448" xr:uid="{54606612-7475-43B3-9F80-A1925D5430C1}"/>
    <cellStyle name="Border 5 7" xfId="2449" xr:uid="{EC3D1E06-0555-44A1-9A3C-B144B8C9FADD}"/>
    <cellStyle name="Border 6" xfId="2450" xr:uid="{7B735F38-7F4C-4603-A41E-9FB7802436B3}"/>
    <cellStyle name="Border 6 2" xfId="2451" xr:uid="{F08F7B8C-AEBD-4D92-902F-D3880C8384AF}"/>
    <cellStyle name="Border 6 2 2" xfId="2452" xr:uid="{3CE0B925-E637-4764-92FD-67D4612C6F8D}"/>
    <cellStyle name="Border 6 2 2 2" xfId="2453" xr:uid="{5AABDDC7-B6CC-474C-ABEA-69B81D74F314}"/>
    <cellStyle name="Border 6 2 2 2 2" xfId="2454" xr:uid="{BB716C90-CD21-4FCB-A330-9BCD43ECD934}"/>
    <cellStyle name="Border 6 2 2 2 2 2" xfId="2455" xr:uid="{DF2C3CFD-04A9-43ED-A224-75D05D16F34A}"/>
    <cellStyle name="Border 6 2 2 2 2 2 2" xfId="2456" xr:uid="{23DFBCAA-1856-4B0D-89FB-FA156AA18628}"/>
    <cellStyle name="Border 6 2 2 2 2 3" xfId="2457" xr:uid="{AF3D3206-A666-4A5E-9EDA-8056D153801C}"/>
    <cellStyle name="Border 6 2 2 2 3" xfId="2458" xr:uid="{06DB0E68-ABFA-41F7-9AA0-94B6078A38F7}"/>
    <cellStyle name="Border 6 2 2 2 3 2" xfId="2459" xr:uid="{D19734C8-8E61-4F60-839A-F09A6BBD0214}"/>
    <cellStyle name="Border 6 2 2 2 4" xfId="2460" xr:uid="{7C31D8F0-CB10-4844-BC26-9F214A421DB8}"/>
    <cellStyle name="Border 6 2 2 3" xfId="2461" xr:uid="{65E35509-E143-4C0C-8899-25535116DD72}"/>
    <cellStyle name="Border 6 2 2 3 2" xfId="2462" xr:uid="{D0C5A65B-2BEC-401D-B4D8-D0CA080DF698}"/>
    <cellStyle name="Border 6 2 2 3 2 2" xfId="2463" xr:uid="{0E8AD580-2C26-4E22-88BB-05C7B214B0E9}"/>
    <cellStyle name="Border 6 2 2 3 3" xfId="2464" xr:uid="{580E2710-FDBF-49C8-B11C-B1B4AFB9A065}"/>
    <cellStyle name="Border 6 2 2 4" xfId="2465" xr:uid="{13AFD765-88EF-4171-9548-9579B48F8EE9}"/>
    <cellStyle name="Border 6 2 2 4 2" xfId="2466" xr:uid="{C39264DC-159D-4B70-A9F8-FA4E51C59973}"/>
    <cellStyle name="Border 6 2 2 4 3" xfId="2467" xr:uid="{31EBA0B1-FC67-4BC2-9E9E-C54101AFE73A}"/>
    <cellStyle name="Border 6 2 2 5" xfId="2468" xr:uid="{A8822AC5-DF0B-4828-87FE-73B6B477FF42}"/>
    <cellStyle name="Border 6 2 2 6" xfId="2469" xr:uid="{4FA68174-1F26-4671-BEEC-28349D28FA22}"/>
    <cellStyle name="Border 6 2 3" xfId="2470" xr:uid="{8DBE646C-CD57-4BB5-8BA3-FD67A59DB875}"/>
    <cellStyle name="Border 6 2 3 2" xfId="2471" xr:uid="{AE93D57C-1FC5-4E7D-99FF-F2A4DADC5D51}"/>
    <cellStyle name="Border 6 2 3 2 2" xfId="2472" xr:uid="{4DE16E57-43AF-4FBA-82E1-308B1C689B58}"/>
    <cellStyle name="Border 6 2 3 2 2 2" xfId="2473" xr:uid="{B125953C-CE61-4ED7-A12C-70716DAF4A9C}"/>
    <cellStyle name="Border 6 2 3 2 3" xfId="2474" xr:uid="{B5F085F3-7CA6-40F4-8ACA-810ED4DBEED8}"/>
    <cellStyle name="Border 6 2 3 3" xfId="2475" xr:uid="{F57CDBA9-C75A-4F8E-9B3E-146102DE7724}"/>
    <cellStyle name="Border 6 2 3 3 2" xfId="2476" xr:uid="{A8835D81-FAE8-4FDB-B652-0300C841FEB7}"/>
    <cellStyle name="Border 6 2 3 4" xfId="2477" xr:uid="{7EEF4C24-EA08-4F1A-8FB2-D73100B1B28E}"/>
    <cellStyle name="Border 6 2 4" xfId="2478" xr:uid="{F6450759-51FD-4DEE-8EFC-D5C6198BBF95}"/>
    <cellStyle name="Border 6 2 4 2" xfId="2479" xr:uid="{E536C83C-191E-4014-8452-39ECA48EB30E}"/>
    <cellStyle name="Border 6 2 4 2 2" xfId="2480" xr:uid="{D069B7A8-953C-4588-8C75-A6CD3B6B6C9C}"/>
    <cellStyle name="Border 6 2 4 3" xfId="2481" xr:uid="{4A7C643A-A164-4D24-9FC2-B93BC7EFD513}"/>
    <cellStyle name="Border 6 2 5" xfId="2482" xr:uid="{9AB95B5A-B725-45DE-A367-0CCA2D3E2FF5}"/>
    <cellStyle name="Border 6 2 5 2" xfId="2483" xr:uid="{617F9BA1-2A5B-48FC-BAD8-CFF9DC4ECD48}"/>
    <cellStyle name="Border 6 2 5 3" xfId="2484" xr:uid="{DD48CC46-2A13-4E99-91C9-357BD2237C61}"/>
    <cellStyle name="Border 6 2 6" xfId="2485" xr:uid="{637BF203-3165-40A1-830B-2F743065EFFE}"/>
    <cellStyle name="Border 6 2 7" xfId="2486" xr:uid="{AAF160CF-741B-4A90-BD15-040A83535E64}"/>
    <cellStyle name="Border 6 3" xfId="2487" xr:uid="{1DD924F4-CA7F-4E47-A2CD-37232E5080AF}"/>
    <cellStyle name="Border 6 3 2" xfId="2488" xr:uid="{B01FECE6-2657-4A00-A1E6-08F490F3D73B}"/>
    <cellStyle name="Border 6 3 2 2" xfId="2489" xr:uid="{BD9C4320-F66A-4B2E-BB41-5AB0F0A9E1F3}"/>
    <cellStyle name="Border 6 3 2 2 2" xfId="2490" xr:uid="{2FAE2240-B413-4476-AB73-AB2354204B32}"/>
    <cellStyle name="Border 6 3 2 3" xfId="2491" xr:uid="{359794F6-C7E7-4B4B-BD73-37747B5CC0E9}"/>
    <cellStyle name="Border 6 3 3" xfId="2492" xr:uid="{F2EDA3A7-9AC6-428B-8743-DC534B62B6A5}"/>
    <cellStyle name="Border 6 3 3 2" xfId="2493" xr:uid="{97FFC02A-FB60-414B-84E7-57F4E7250B87}"/>
    <cellStyle name="Border 6 3 4" xfId="2494" xr:uid="{7F4A1177-598A-4219-B60E-FA87F2C04F02}"/>
    <cellStyle name="Border 6 4" xfId="2495" xr:uid="{D4449BE5-693E-49A6-BF5C-90D4664D7AE3}"/>
    <cellStyle name="Border 6 4 2" xfId="2496" xr:uid="{1DE46E7E-A7E9-45C3-901D-816B8E37DD5C}"/>
    <cellStyle name="Border 6 4 2 2" xfId="2497" xr:uid="{07907FB9-8BFE-419E-B592-32D3AC7D34E8}"/>
    <cellStyle name="Border 6 4 3" xfId="2498" xr:uid="{93DD863B-F675-4E67-A3F4-D0DEDBF80BA9}"/>
    <cellStyle name="Border 6 5" xfId="2499" xr:uid="{7B435800-C461-4DBA-BA13-59B3C8CCF252}"/>
    <cellStyle name="Border 6 5 2" xfId="2500" xr:uid="{8638DFF4-C42E-4B43-B26F-071007740057}"/>
    <cellStyle name="Border 6 5 3" xfId="2501" xr:uid="{2EE82982-CDD1-4FC1-B83C-9AB7E92BECDF}"/>
    <cellStyle name="Border 6 6" xfId="2502" xr:uid="{05B2F2E5-C365-4536-964C-EDCDDB6B89EB}"/>
    <cellStyle name="Border 6 7" xfId="2503" xr:uid="{D7F00AB9-3B1F-4A4C-87B0-3340D90F64A0}"/>
    <cellStyle name="Border 7" xfId="2504" xr:uid="{500238D9-79B5-4B91-8739-DCB6C2CBA746}"/>
    <cellStyle name="Border 7 2" xfId="2505" xr:uid="{8B312A55-7FA8-42DB-9707-DD86535F15F0}"/>
    <cellStyle name="Border 7 2 2" xfId="2506" xr:uid="{47C79A87-6FAF-457A-8ECD-2BD19226D1CD}"/>
    <cellStyle name="Border 7 2 2 2" xfId="2507" xr:uid="{D4E05733-1063-4A98-8A0E-4D975063908E}"/>
    <cellStyle name="Border 7 2 2 2 2" xfId="2508" xr:uid="{37DD2CDD-14CE-44DD-BEC9-7998639852CF}"/>
    <cellStyle name="Border 7 2 2 2 2 2" xfId="2509" xr:uid="{F790BF6D-A900-4729-A47A-3F44D38DDAA9}"/>
    <cellStyle name="Border 7 2 2 2 2 2 2" xfId="2510" xr:uid="{84CFCB3A-9AA8-4D8E-979D-339D3E7020C0}"/>
    <cellStyle name="Border 7 2 2 2 2 3" xfId="2511" xr:uid="{FBB7620F-89C0-4EA1-B515-729935B597D4}"/>
    <cellStyle name="Border 7 2 2 2 3" xfId="2512" xr:uid="{C9AA41E5-842E-4FC2-8631-060FE90E7C63}"/>
    <cellStyle name="Border 7 2 2 2 3 2" xfId="2513" xr:uid="{FC70AECE-D0AD-4C81-B045-244F22C655E2}"/>
    <cellStyle name="Border 7 2 2 2 4" xfId="2514" xr:uid="{E6EF89A4-760C-45BF-9973-C66C62A2B79A}"/>
    <cellStyle name="Border 7 2 2 3" xfId="2515" xr:uid="{CA6C9F49-48A1-43B4-8ED2-4E3653037E42}"/>
    <cellStyle name="Border 7 2 2 3 2" xfId="2516" xr:uid="{17E41B09-4113-4A47-9255-1D4B7099E265}"/>
    <cellStyle name="Border 7 2 2 3 2 2" xfId="2517" xr:uid="{8DEE7094-756A-4FA0-BF40-5CDC867C8E36}"/>
    <cellStyle name="Border 7 2 2 3 3" xfId="2518" xr:uid="{28A1D34D-31C8-46F9-93E2-CD5D90A4BAEE}"/>
    <cellStyle name="Border 7 2 2 4" xfId="2519" xr:uid="{6A6E7ABC-D1D3-4246-9A2D-36A0A339FC79}"/>
    <cellStyle name="Border 7 2 2 4 2" xfId="2520" xr:uid="{E7155A18-B04C-4F2D-979C-4AE5BBA284A6}"/>
    <cellStyle name="Border 7 2 2 4 3" xfId="2521" xr:uid="{CC53AF78-B003-4724-B620-EAB7C38FCD24}"/>
    <cellStyle name="Border 7 2 2 5" xfId="2522" xr:uid="{31452D26-6531-4AD7-AFBF-9A51BD9624EB}"/>
    <cellStyle name="Border 7 2 2 6" xfId="2523" xr:uid="{54C121C5-70FB-4094-8570-7F9A3F825A40}"/>
    <cellStyle name="Border 7 2 3" xfId="2524" xr:uid="{E56E92CF-8431-4137-9199-70734741343D}"/>
    <cellStyle name="Border 7 2 3 2" xfId="2525" xr:uid="{69140181-5668-4246-A2A8-10EB3577BD79}"/>
    <cellStyle name="Border 7 2 3 2 2" xfId="2526" xr:uid="{BE0A76D5-48DC-4DBF-869A-C974114C1ACB}"/>
    <cellStyle name="Border 7 2 3 2 2 2" xfId="2527" xr:uid="{8D53BD52-E40D-4CC4-B530-D234A6F78CBC}"/>
    <cellStyle name="Border 7 2 3 2 3" xfId="2528" xr:uid="{611B677D-EED3-48B7-A88D-9EE240F76B32}"/>
    <cellStyle name="Border 7 2 3 3" xfId="2529" xr:uid="{459018C7-1591-4156-8A7B-903840EF02AF}"/>
    <cellStyle name="Border 7 2 3 3 2" xfId="2530" xr:uid="{EB5A1E92-E7DD-4296-9F44-A863D736AEA6}"/>
    <cellStyle name="Border 7 2 3 4" xfId="2531" xr:uid="{5EA7A227-6E19-4398-9103-DE30E5C31A52}"/>
    <cellStyle name="Border 7 2 4" xfId="2532" xr:uid="{A7234397-A9CE-477D-A41E-211C5125BC09}"/>
    <cellStyle name="Border 7 2 4 2" xfId="2533" xr:uid="{C8FDBE9C-A5CB-4099-A537-5827BA7F9141}"/>
    <cellStyle name="Border 7 2 4 2 2" xfId="2534" xr:uid="{368FE9C8-F6E9-4FC0-8673-BFA2F0877103}"/>
    <cellStyle name="Border 7 2 4 3" xfId="2535" xr:uid="{D52E97EB-A844-4048-975D-453F22B3F217}"/>
    <cellStyle name="Border 7 2 5" xfId="2536" xr:uid="{F0A74FCD-6F7F-49D7-8269-A7563A224044}"/>
    <cellStyle name="Border 7 2 5 2" xfId="2537" xr:uid="{454AB899-45F8-4FE8-B922-566081AE36F5}"/>
    <cellStyle name="Border 7 2 5 3" xfId="2538" xr:uid="{ED929485-7D84-427A-8919-C5B6C1F9E1F8}"/>
    <cellStyle name="Border 7 2 6" xfId="2539" xr:uid="{2ED672D8-CFB8-432B-B5FA-B7154C10BE9F}"/>
    <cellStyle name="Border 7 2 7" xfId="2540" xr:uid="{EE42D59C-C04E-4FD4-83BB-9E1D0429DAAB}"/>
    <cellStyle name="Border 7 3" xfId="2541" xr:uid="{21375709-2AB4-4B92-916B-D0351B588430}"/>
    <cellStyle name="Border 7 3 2" xfId="2542" xr:uid="{55195D2B-86B3-43C0-8B23-202C8A1F9815}"/>
    <cellStyle name="Border 7 3 2 2" xfId="2543" xr:uid="{42682E26-3E01-4EA9-A82A-0B6E429E4402}"/>
    <cellStyle name="Border 7 3 2 2 2" xfId="2544" xr:uid="{36CED959-8D80-4E76-A0A1-BAA9A06DD20C}"/>
    <cellStyle name="Border 7 3 2 3" xfId="2545" xr:uid="{BAC3C6B2-A623-45C3-AB9C-350F77221450}"/>
    <cellStyle name="Border 7 3 3" xfId="2546" xr:uid="{A7747560-89FF-4E02-AFE2-13C7447AEBCC}"/>
    <cellStyle name="Border 7 3 3 2" xfId="2547" xr:uid="{AC1A2717-4B33-4E5D-B9DF-7D030B404C8D}"/>
    <cellStyle name="Border 7 3 4" xfId="2548" xr:uid="{84615341-1A3B-4552-8D31-9CCEAEF885A6}"/>
    <cellStyle name="Border 7 4" xfId="2549" xr:uid="{79471A7D-CBFB-4790-BAB6-15FAABCF9FF4}"/>
    <cellStyle name="Border 7 4 2" xfId="2550" xr:uid="{19B0FC13-4C60-4BCE-8727-8F4D323E53A7}"/>
    <cellStyle name="Border 7 4 2 2" xfId="2551" xr:uid="{27B05552-F449-4F5B-B008-A1026950733A}"/>
    <cellStyle name="Border 7 4 3" xfId="2552" xr:uid="{E35841A8-3D17-4BE7-80A9-3DDA5609B7A6}"/>
    <cellStyle name="Border 7 5" xfId="2553" xr:uid="{F09C296C-17B1-4AF7-890B-E4549687211D}"/>
    <cellStyle name="Border 7 5 2" xfId="2554" xr:uid="{83DE0885-8D69-41B0-9125-565E78F3CB0B}"/>
    <cellStyle name="Border 7 5 3" xfId="2555" xr:uid="{C23BF72E-66EE-4696-A71F-1DCCB3105BF6}"/>
    <cellStyle name="Border 7 6" xfId="2556" xr:uid="{C3273D20-8542-42B7-9673-3ADFAE7D9110}"/>
    <cellStyle name="Border 7 7" xfId="2557" xr:uid="{2EB18EF4-8AE3-434C-B904-FF1608F708F3}"/>
    <cellStyle name="Border 8" xfId="2558" xr:uid="{D549A718-91E1-4579-8891-E0732F6C6714}"/>
    <cellStyle name="Border 8 2" xfId="2559" xr:uid="{CE7EEA94-B40A-42FA-98C9-49C809636A48}"/>
    <cellStyle name="Border 8 2 2" xfId="2560" xr:uid="{EBB2DE8A-AFA7-4CAA-AA97-9108D5065707}"/>
    <cellStyle name="Border 8 2 2 2" xfId="2561" xr:uid="{8256FC3C-AAC0-4ADE-B915-709537513338}"/>
    <cellStyle name="Border 8 2 2 2 2" xfId="2562" xr:uid="{2A7FBFC6-901E-4D46-A5C3-0DD020C22B54}"/>
    <cellStyle name="Border 8 2 2 2 2 2" xfId="2563" xr:uid="{4D2AAF1B-E82A-4F49-86C6-694D3D147AED}"/>
    <cellStyle name="Border 8 2 2 2 2 2 2" xfId="2564" xr:uid="{DC24CD7B-4D65-4DA0-B08B-05EE93B76402}"/>
    <cellStyle name="Border 8 2 2 2 2 3" xfId="2565" xr:uid="{C0D69B6B-D17C-4DC1-805F-595BFBEB348D}"/>
    <cellStyle name="Border 8 2 2 2 3" xfId="2566" xr:uid="{D37A14B7-3CBE-402D-8C54-23AF6E38E36F}"/>
    <cellStyle name="Border 8 2 2 2 3 2" xfId="2567" xr:uid="{9F58B13E-01A3-4DCD-924C-567D7E9C1129}"/>
    <cellStyle name="Border 8 2 2 2 4" xfId="2568" xr:uid="{8FC8C9E7-15A4-4DBF-8BE4-69C9D2032765}"/>
    <cellStyle name="Border 8 2 2 3" xfId="2569" xr:uid="{D8F3CDA9-D77C-4E06-AC01-3A95399205DD}"/>
    <cellStyle name="Border 8 2 2 3 2" xfId="2570" xr:uid="{DC318991-28B9-4BAF-872E-DDCA78A7B395}"/>
    <cellStyle name="Border 8 2 2 3 2 2" xfId="2571" xr:uid="{18F14089-C7C0-4E9A-9425-DFFB2B567141}"/>
    <cellStyle name="Border 8 2 2 3 3" xfId="2572" xr:uid="{F503F542-CFD4-47BD-A23E-DB1EC8BB158A}"/>
    <cellStyle name="Border 8 2 2 4" xfId="2573" xr:uid="{ABCBED3D-E4E9-4078-B092-CA401221D635}"/>
    <cellStyle name="Border 8 2 2 4 2" xfId="2574" xr:uid="{1B4F9EC4-F2D2-4545-8A12-28BEE3D93A9C}"/>
    <cellStyle name="Border 8 2 2 4 3" xfId="2575" xr:uid="{D00DB554-74A5-4EC1-95ED-E1C563661E5B}"/>
    <cellStyle name="Border 8 2 2 5" xfId="2576" xr:uid="{BABDA63B-93FB-4DDE-8722-23D8019E1916}"/>
    <cellStyle name="Border 8 2 2 6" xfId="2577" xr:uid="{061A18F3-FAFF-48F7-8144-50172012C5EB}"/>
    <cellStyle name="Border 8 2 3" xfId="2578" xr:uid="{456F021C-61CC-4C10-8369-DA16D3D9381D}"/>
    <cellStyle name="Border 8 2 3 2" xfId="2579" xr:uid="{5C4B2DC5-DC45-4DCF-9E75-A71F88AC239E}"/>
    <cellStyle name="Border 8 2 3 2 2" xfId="2580" xr:uid="{4F30070C-DA5B-41A4-9A04-777C97E4C3CD}"/>
    <cellStyle name="Border 8 2 3 2 2 2" xfId="2581" xr:uid="{C0D52A6E-342F-45D0-BFA0-742475EAAD7E}"/>
    <cellStyle name="Border 8 2 3 2 3" xfId="2582" xr:uid="{7067A548-8D11-46BC-8486-E3A4C18F4104}"/>
    <cellStyle name="Border 8 2 3 3" xfId="2583" xr:uid="{BA4915BD-EE9E-4990-B6EE-175AD95B9680}"/>
    <cellStyle name="Border 8 2 3 3 2" xfId="2584" xr:uid="{AE3843E6-4187-4E41-A703-DE24A049E82E}"/>
    <cellStyle name="Border 8 2 3 4" xfId="2585" xr:uid="{B8452F48-8EC4-4B1B-B518-0C87AD399AB7}"/>
    <cellStyle name="Border 8 2 4" xfId="2586" xr:uid="{39ABF974-1904-43FE-9D62-BB7DBDCFD443}"/>
    <cellStyle name="Border 8 2 4 2" xfId="2587" xr:uid="{2DD6A9C5-0C8B-4FA9-954B-45C447A9FFCE}"/>
    <cellStyle name="Border 8 2 4 2 2" xfId="2588" xr:uid="{A3273184-0206-449B-BC93-9C7810B49E05}"/>
    <cellStyle name="Border 8 2 4 3" xfId="2589" xr:uid="{C1A0B806-FE70-4B4C-BC0F-B79E81E40B7F}"/>
    <cellStyle name="Border 8 2 5" xfId="2590" xr:uid="{A89D3E1A-D558-410C-BAB9-6ABD2CA0DD23}"/>
    <cellStyle name="Border 8 2 5 2" xfId="2591" xr:uid="{173FDDEB-5EAE-43BB-B7F6-D451AC3AA6FA}"/>
    <cellStyle name="Border 8 2 5 3" xfId="2592" xr:uid="{A9BB2999-85E5-4F27-AE44-24AF3950C1CE}"/>
    <cellStyle name="Border 8 2 6" xfId="2593" xr:uid="{EA29E6D9-75CE-4F53-9467-968DCD8D4940}"/>
    <cellStyle name="Border 8 2 7" xfId="2594" xr:uid="{146A7FF5-1379-45BE-9746-E7640090746D}"/>
    <cellStyle name="Border 8 3" xfId="2595" xr:uid="{3F53F0E4-E33B-4D84-B025-BFB493F4DAC5}"/>
    <cellStyle name="Border 8 3 2" xfId="2596" xr:uid="{5C26E96A-4166-4A35-BAF6-20C4B36AD696}"/>
    <cellStyle name="Border 8 3 2 2" xfId="2597" xr:uid="{B1E2BBBF-4307-4A8F-A336-99C290C4F5AD}"/>
    <cellStyle name="Border 8 3 2 2 2" xfId="2598" xr:uid="{76296A31-321B-45C6-A66E-4A203AC04A7C}"/>
    <cellStyle name="Border 8 3 2 3" xfId="2599" xr:uid="{A032DFA9-6966-4092-AD37-0C050A7EEC26}"/>
    <cellStyle name="Border 8 3 3" xfId="2600" xr:uid="{626F84F6-1A57-4746-90AC-A6AAF0A0346E}"/>
    <cellStyle name="Border 8 3 3 2" xfId="2601" xr:uid="{9E3EB265-5C28-4CBC-A63D-187D522A6A62}"/>
    <cellStyle name="Border 8 3 4" xfId="2602" xr:uid="{3700CE37-55BA-4A88-8DFD-C62F22A0F2AD}"/>
    <cellStyle name="Border 8 4" xfId="2603" xr:uid="{CBA65EBB-8266-46FF-A78E-9CDC309E23AB}"/>
    <cellStyle name="Border 8 4 2" xfId="2604" xr:uid="{906F8CBD-B6CB-45E4-ACE4-A7530A6B6BF6}"/>
    <cellStyle name="Border 8 4 2 2" xfId="2605" xr:uid="{8F62BB5C-B62D-421C-AFD6-8B42435C69DA}"/>
    <cellStyle name="Border 8 4 3" xfId="2606" xr:uid="{4E0064C8-AE72-4879-BB74-D3AA5D83936A}"/>
    <cellStyle name="Border 8 5" xfId="2607" xr:uid="{BA1AC450-9A89-4FB9-8FA7-E3D9BB742540}"/>
    <cellStyle name="Border 8 5 2" xfId="2608" xr:uid="{C06650EF-C866-410F-ABE2-D5E2AD590DBD}"/>
    <cellStyle name="Border 8 5 3" xfId="2609" xr:uid="{52882AC1-3EDE-4503-83B8-8CE0109E765A}"/>
    <cellStyle name="Border 8 6" xfId="2610" xr:uid="{66F82207-1EB7-4C7B-B0A8-C5D7754AA670}"/>
    <cellStyle name="Border 8 7" xfId="2611" xr:uid="{2B0411F0-9AE9-429A-B146-158B793645D0}"/>
    <cellStyle name="Border 9" xfId="2612" xr:uid="{3F982578-1EB1-416E-8BD9-7FAE4AF35B17}"/>
    <cellStyle name="Border 9 2" xfId="2613" xr:uid="{9DA18019-B9BE-40B5-91FF-60F3368791D8}"/>
    <cellStyle name="Border 9 2 2" xfId="2614" xr:uid="{F7F697F2-D4A7-49B7-A82D-0BFA3A700A0C}"/>
    <cellStyle name="Border 9 2 2 2" xfId="2615" xr:uid="{A7831329-2725-41FA-B8A2-98963D3DC0DF}"/>
    <cellStyle name="Border 9 2 2 2 2" xfId="2616" xr:uid="{01CB9DD1-40D7-4E7C-A664-6B74B34B3717}"/>
    <cellStyle name="Border 9 2 2 2 2 2" xfId="2617" xr:uid="{92B78A22-377A-46B2-A043-4293CD13F3CC}"/>
    <cellStyle name="Border 9 2 2 2 2 2 2" xfId="2618" xr:uid="{4C5B26D0-9226-4C30-A56F-3C9F55FEF9A8}"/>
    <cellStyle name="Border 9 2 2 2 2 3" xfId="2619" xr:uid="{A566E2E8-5230-4D7B-9AC5-CF3AB1319318}"/>
    <cellStyle name="Border 9 2 2 2 3" xfId="2620" xr:uid="{D8EFAD05-CDD7-4677-A087-9CEAD20A3C34}"/>
    <cellStyle name="Border 9 2 2 2 3 2" xfId="2621" xr:uid="{2F93FE84-4EC5-47B9-B061-7F030ACD4EC0}"/>
    <cellStyle name="Border 9 2 2 2 4" xfId="2622" xr:uid="{3A3B712F-C6DA-4FA1-8655-AA404A423931}"/>
    <cellStyle name="Border 9 2 2 3" xfId="2623" xr:uid="{10922EA1-45EF-43C8-8512-519E993E09BC}"/>
    <cellStyle name="Border 9 2 2 3 2" xfId="2624" xr:uid="{86745A44-1C42-49BA-8689-009723E68141}"/>
    <cellStyle name="Border 9 2 2 3 2 2" xfId="2625" xr:uid="{C0C6DD30-EBBA-472C-B4E5-B13299082E8A}"/>
    <cellStyle name="Border 9 2 2 3 3" xfId="2626" xr:uid="{50F24867-4C1D-4E2F-A9A3-C8728085714D}"/>
    <cellStyle name="Border 9 2 2 4" xfId="2627" xr:uid="{0069E816-8264-4741-A14E-1CACFF836FA0}"/>
    <cellStyle name="Border 9 2 2 4 2" xfId="2628" xr:uid="{94822AB1-5516-4DBE-80D2-342376B511AB}"/>
    <cellStyle name="Border 9 2 2 4 3" xfId="2629" xr:uid="{517BEF7A-173F-44AC-AB12-0C614B6A19F4}"/>
    <cellStyle name="Border 9 2 2 5" xfId="2630" xr:uid="{703230C6-4C96-423F-BEAA-2B3855E3E3A7}"/>
    <cellStyle name="Border 9 2 2 6" xfId="2631" xr:uid="{D304B909-0CDA-48A8-8F3E-0976B8195506}"/>
    <cellStyle name="Border 9 2 3" xfId="2632" xr:uid="{1691AFE6-B863-4D62-B094-2AA8D71084CE}"/>
    <cellStyle name="Border 9 2 3 2" xfId="2633" xr:uid="{B347778F-936D-42DE-8EAD-EA4545CD5C10}"/>
    <cellStyle name="Border 9 2 3 2 2" xfId="2634" xr:uid="{F89C5712-C62D-41D2-9558-F0FA3E61B458}"/>
    <cellStyle name="Border 9 2 3 2 2 2" xfId="2635" xr:uid="{1EAB2424-5122-4506-B392-12D00F1BD463}"/>
    <cellStyle name="Border 9 2 3 2 3" xfId="2636" xr:uid="{3A827E44-F988-41A8-9054-307F23A1DFA8}"/>
    <cellStyle name="Border 9 2 3 3" xfId="2637" xr:uid="{1BF83F82-5374-44BF-BB5F-499D4DB43032}"/>
    <cellStyle name="Border 9 2 3 3 2" xfId="2638" xr:uid="{0D67FFA2-4D23-4729-A966-EF4F6F5CB4BF}"/>
    <cellStyle name="Border 9 2 3 4" xfId="2639" xr:uid="{A094A6A6-21DB-417C-B831-82D9CC6F5CFA}"/>
    <cellStyle name="Border 9 2 4" xfId="2640" xr:uid="{B078292F-0CFE-4F10-838E-EA669F8A604A}"/>
    <cellStyle name="Border 9 2 4 2" xfId="2641" xr:uid="{60F0051F-996E-4A2D-904E-E901B91C63A7}"/>
    <cellStyle name="Border 9 2 4 2 2" xfId="2642" xr:uid="{9069DBFA-F5CE-49DC-8959-90E4A418ECC5}"/>
    <cellStyle name="Border 9 2 4 3" xfId="2643" xr:uid="{B0DADC85-AECE-448C-B5FD-5A9AB69D8F60}"/>
    <cellStyle name="Border 9 2 5" xfId="2644" xr:uid="{C67766D3-7210-4C74-8E43-3A420C054336}"/>
    <cellStyle name="Border 9 2 5 2" xfId="2645" xr:uid="{AC372E0E-C7FC-470D-A425-558810B693EE}"/>
    <cellStyle name="Border 9 2 5 3" xfId="2646" xr:uid="{9151D716-AC93-444F-BE12-255A9271E792}"/>
    <cellStyle name="Border 9 2 6" xfId="2647" xr:uid="{20524B24-00F5-4098-B787-584BAE123F38}"/>
    <cellStyle name="Border 9 2 7" xfId="2648" xr:uid="{7A413F24-971F-424B-850D-27D3D38D0687}"/>
    <cellStyle name="Border 9 3" xfId="2649" xr:uid="{77D5D33A-895E-4D81-800B-04659F82E027}"/>
    <cellStyle name="Border 9 3 2" xfId="2650" xr:uid="{2266E715-AEAD-47D3-AD99-5DB1655C0644}"/>
    <cellStyle name="Border 9 3 2 2" xfId="2651" xr:uid="{447B5055-AD16-4A89-A73E-3D8DDE92F391}"/>
    <cellStyle name="Border 9 3 2 2 2" xfId="2652" xr:uid="{766978A8-3CB2-4758-856F-04428151E40C}"/>
    <cellStyle name="Border 9 3 2 3" xfId="2653" xr:uid="{40795434-09F4-4DEB-B35A-1A771282B9F1}"/>
    <cellStyle name="Border 9 3 3" xfId="2654" xr:uid="{880C9600-B974-4E8A-99FB-E0CE149EF667}"/>
    <cellStyle name="Border 9 3 3 2" xfId="2655" xr:uid="{59329DC0-A6E4-4F2E-B3C4-E53FAFE87D90}"/>
    <cellStyle name="Border 9 3 4" xfId="2656" xr:uid="{9209B58A-3228-4E38-9B0A-DB89D862E592}"/>
    <cellStyle name="Border 9 4" xfId="2657" xr:uid="{20E482E1-2F1E-4430-93B8-5B30BECBFB36}"/>
    <cellStyle name="Border 9 4 2" xfId="2658" xr:uid="{CA66007E-52CC-4167-804B-8ED2B09BFF06}"/>
    <cellStyle name="Border 9 4 2 2" xfId="2659" xr:uid="{A5771A8B-7262-4103-AD4B-CDC06447F548}"/>
    <cellStyle name="Border 9 4 3" xfId="2660" xr:uid="{046A0100-BC11-4E0E-AB05-259445DAF461}"/>
    <cellStyle name="Border 9 5" xfId="2661" xr:uid="{F5A39967-81C2-487A-B5EF-64B97B121CE3}"/>
    <cellStyle name="Border 9 5 2" xfId="2662" xr:uid="{B2B60241-2710-4D8A-A770-10FB65AA52FF}"/>
    <cellStyle name="Border 9 5 3" xfId="2663" xr:uid="{F4196C2E-6C50-4069-977C-04E5D3D41B9A}"/>
    <cellStyle name="Border 9 6" xfId="2664" xr:uid="{9C190104-2ED5-4354-A7EF-15C428F55E2A}"/>
    <cellStyle name="Border 9 7" xfId="2665" xr:uid="{28496AB9-0919-4FA4-93CA-8958A4686102}"/>
    <cellStyle name="Border Heavy" xfId="2666" xr:uid="{867BBEB3-0182-42B8-ABA6-1C1FBAAA679A}"/>
    <cellStyle name="Border Thin" xfId="2667" xr:uid="{B2094C94-57AD-4F24-8DC6-334F18978367}"/>
    <cellStyle name="Border_1. Финансовая отчетность" xfId="2668" xr:uid="{22117540-FDE5-41A9-85A8-12DB2E862E0D}"/>
    <cellStyle name="BS1" xfId="2669" xr:uid="{4DC7E353-3A4B-4D43-A2E9-D65917B1AF41}"/>
    <cellStyle name="BS2" xfId="2670" xr:uid="{CD73E337-CD36-467C-9D65-0577543A079A}"/>
    <cellStyle name="BS3" xfId="2671" xr:uid="{20DEF75C-B20D-4B3E-82BE-A4D120F189CB}"/>
    <cellStyle name="BS4" xfId="2672" xr:uid="{148E3A81-8EB4-495B-91D5-D54E48191BAD}"/>
    <cellStyle name="Bullet" xfId="2673" xr:uid="{0BBA961C-E120-490B-A6F6-B8C12DD9050A}"/>
    <cellStyle name="Bullet 2" xfId="2674" xr:uid="{A9EEAC0C-ED22-4E5F-A144-9E14EEE27E4D}"/>
    <cellStyle name="C?AØ_¿µ¾÷CoE² " xfId="2675" xr:uid="{DE4D866A-21D3-4952-AA93-AE51CEA55831}"/>
    <cellStyle name="Calc - White" xfId="2676" xr:uid="{ECBFECA7-AEAC-4754-89BF-8C9D1FD5FA57}"/>
    <cellStyle name="Calc Currency (0)" xfId="2677" xr:uid="{D4BC4C7D-4EDD-45AD-B754-01942521CB7E}"/>
    <cellStyle name="Calc Currency (0) 2" xfId="2678" xr:uid="{55415FE7-85D7-4A8F-9492-7C07A8864B72}"/>
    <cellStyle name="Calc Currency (0) 2 2" xfId="2679" xr:uid="{515DCDEE-10E4-4DDF-BD21-AF8B7A46E43E}"/>
    <cellStyle name="Calc Currency (2)" xfId="2680" xr:uid="{46F9E9A1-AFB8-4A51-96F8-36B6FE0B0BAC}"/>
    <cellStyle name="Calc Currency (2) 2" xfId="2681" xr:uid="{AA000812-4B46-42BF-A380-E6E437A405B3}"/>
    <cellStyle name="Calc Percent (0)" xfId="2682" xr:uid="{F8D94C13-2FF9-4134-B737-E528F8BF1C68}"/>
    <cellStyle name="Calc Percent (0) 10" xfId="2683" xr:uid="{02B12311-0169-4E38-844D-ECB80ADB1434}"/>
    <cellStyle name="Calc Percent (0) 10 2" xfId="2684" xr:uid="{C3A3A2F6-F138-4A1F-B501-770566DC71F8}"/>
    <cellStyle name="Calc Percent (0) 11" xfId="2685" xr:uid="{E1DCF31F-B94D-4551-9F80-9D890794EA4E}"/>
    <cellStyle name="Calc Percent (0) 12" xfId="2686" xr:uid="{E6680569-A41E-447D-8C90-43F97CE6C886}"/>
    <cellStyle name="Calc Percent (0) 2" xfId="2687" xr:uid="{5B8A914D-CE46-4DD2-B4DC-859EAA6076C2}"/>
    <cellStyle name="Calc Percent (0) 2 2" xfId="2688" xr:uid="{90B54B5C-BBF3-45A9-8EFD-6E397FBBBDF0}"/>
    <cellStyle name="Calc Percent (0) 3" xfId="2689" xr:uid="{BFA88D11-EAE6-40C4-B8AE-9F24378D386E}"/>
    <cellStyle name="Calc Percent (0) 3 2" xfId="2690" xr:uid="{00A72B96-84AD-4E97-97BC-91D30816CD6C}"/>
    <cellStyle name="Calc Percent (0) 4" xfId="2691" xr:uid="{2240D0D1-7F7D-4862-B511-E95C15BD557A}"/>
    <cellStyle name="Calc Percent (0) 4 2" xfId="2692" xr:uid="{E261F70C-F258-49AD-9C51-9209AF5DDADB}"/>
    <cellStyle name="Calc Percent (0) 5" xfId="2693" xr:uid="{94B4AA73-4D24-4513-88C7-34D502E7D759}"/>
    <cellStyle name="Calc Percent (0) 5 2" xfId="2694" xr:uid="{61D769C8-6A87-4599-8D9D-2CE3A872AFDC}"/>
    <cellStyle name="Calc Percent (0) 6" xfId="2695" xr:uid="{1E5FC8D9-B6A4-47BB-990E-A339B5ED630B}"/>
    <cellStyle name="Calc Percent (0) 6 2" xfId="2696" xr:uid="{3EFF69F3-032F-4A32-A1C1-724BE6DD2D42}"/>
    <cellStyle name="Calc Percent (0) 7" xfId="2697" xr:uid="{AE11FEA7-5C40-4F5B-A9E3-E155E5C11F28}"/>
    <cellStyle name="Calc Percent (0) 7 2" xfId="2698" xr:uid="{1F20C099-A402-463C-989B-8CCEA80A3FF2}"/>
    <cellStyle name="Calc Percent (0) 8" xfId="2699" xr:uid="{A30A528E-FCEE-4F2D-AEE0-E68AA9981A7F}"/>
    <cellStyle name="Calc Percent (0) 8 2" xfId="2700" xr:uid="{3F76596C-4EF2-4169-99CE-EDE342635C07}"/>
    <cellStyle name="Calc Percent (0) 9" xfId="2701" xr:uid="{0C58E5A1-ADDD-4E65-9A39-6ED84A12FBFC}"/>
    <cellStyle name="Calc Percent (0) 9 2" xfId="2702" xr:uid="{3E514804-2EA0-4CE3-90AF-65FAC4FB218A}"/>
    <cellStyle name="Calc Percent (0)_1. Финансовая отчетность" xfId="2703" xr:uid="{482123D3-9D6B-4680-8A2F-9EF6E040C0F2}"/>
    <cellStyle name="Calc Percent (1)" xfId="2704" xr:uid="{5929F548-DA26-4387-8632-87CBFBC98830}"/>
    <cellStyle name="Calc Percent (1) 2" xfId="2705" xr:uid="{568F6342-4DB6-443A-8C26-EAB474FF2BDE}"/>
    <cellStyle name="Calc Percent (1) 3" xfId="2706" xr:uid="{640A646B-D71A-4594-8BF7-5A3B6EE2A4A8}"/>
    <cellStyle name="Calc Percent (1) 4" xfId="2707" xr:uid="{B1F321BA-08D7-43B3-85A7-346053B7BA36}"/>
    <cellStyle name="Calc Percent (2)" xfId="2708" xr:uid="{BCA24749-D33D-4DCA-863A-DDC1D5600E56}"/>
    <cellStyle name="Calc Percent (2) 2" xfId="2709" xr:uid="{B2157853-A4B4-44DE-A25E-9ECA640DFDEA}"/>
    <cellStyle name="Calc Percent (2) 3" xfId="2710" xr:uid="{89EE3151-E41D-4246-8992-BDF0F4A589BF}"/>
    <cellStyle name="Calc Percent (2) 4" xfId="2711" xr:uid="{E1D4CC26-E1EC-4743-A81C-6A577BB96D4A}"/>
    <cellStyle name="Calc Units (0)" xfId="2712" xr:uid="{A20D0A7C-9A04-420E-8C9B-FD2724EBD8EF}"/>
    <cellStyle name="Calc Units (0) 2" xfId="2713" xr:uid="{48609FF8-59CD-4D1E-835B-7E42340EB53A}"/>
    <cellStyle name="Calc Units (0) 3" xfId="2714" xr:uid="{B9E2FB35-3157-4B14-9843-6F9833D57E8B}"/>
    <cellStyle name="Calc Units (1)" xfId="2715" xr:uid="{7495C95F-88AA-46C5-BD24-9ED8AE101DBB}"/>
    <cellStyle name="Calc Units (1) 10" xfId="2716" xr:uid="{89CE1CDC-EEFB-4912-8AF4-E28604F7F020}"/>
    <cellStyle name="Calc Units (1) 10 2" xfId="2717" xr:uid="{E0EDC5DE-D6C6-4822-98C6-088DA4FA89C8}"/>
    <cellStyle name="Calc Units (1) 11" xfId="2718" xr:uid="{F6294DA5-C9CF-4C6D-9258-D247168F2DB8}"/>
    <cellStyle name="Calc Units (1) 11 2" xfId="2719" xr:uid="{8D47EED6-1EA2-477B-A42D-290A6FE9A825}"/>
    <cellStyle name="Calc Units (1) 12" xfId="2720" xr:uid="{240E4565-7717-4D7D-AA12-143FE40403B9}"/>
    <cellStyle name="Calc Units (1) 12 2" xfId="2721" xr:uid="{39DB906B-1E65-4CB9-9702-2444CEC3DD94}"/>
    <cellStyle name="Calc Units (1) 13" xfId="2722" xr:uid="{F0216B5A-83B3-4F3D-909A-ABD186AABA45}"/>
    <cellStyle name="Calc Units (1) 14" xfId="2723" xr:uid="{2076328D-2918-413A-BF99-2E4FDC171436}"/>
    <cellStyle name="Calc Units (1) 15" xfId="2724" xr:uid="{B610827E-9E73-4D63-80E4-F69C21DD3DB7}"/>
    <cellStyle name="Calc Units (1) 16" xfId="2725" xr:uid="{E76983F1-13A6-480F-A191-14AAA78642AD}"/>
    <cellStyle name="Calc Units (1) 17" xfId="2726" xr:uid="{1A2FD6DD-00FB-4933-877C-2DAD0D41A9D0}"/>
    <cellStyle name="Calc Units (1) 18" xfId="2727" xr:uid="{6247D93F-3CB5-4492-9B3A-6C6FD13ECF4A}"/>
    <cellStyle name="Calc Units (1) 19" xfId="2728" xr:uid="{0F3C0BDB-123C-4041-AD49-1B76F6701191}"/>
    <cellStyle name="Calc Units (1) 2" xfId="2729" xr:uid="{565F34AC-6EA3-4C79-9CB3-886AFB61E851}"/>
    <cellStyle name="Calc Units (1) 2 2" xfId="2730" xr:uid="{B78D980C-37D7-492E-BAB3-FFDB5AF4D117}"/>
    <cellStyle name="Calc Units (1) 2 3" xfId="2731" xr:uid="{244B405A-F3FE-4289-93F8-F8E7EA2C5824}"/>
    <cellStyle name="Calc Units (1) 3" xfId="2732" xr:uid="{D0CF00D4-255D-4D78-A4F8-B1889F8B5462}"/>
    <cellStyle name="Calc Units (1) 3 2" xfId="2733" xr:uid="{B1AB1046-F2EA-46E5-8CFA-DC14D5AC640E}"/>
    <cellStyle name="Calc Units (1) 4" xfId="2734" xr:uid="{E32DC22F-4642-4E91-8B4C-43AA731A7AB0}"/>
    <cellStyle name="Calc Units (1) 4 2" xfId="2735" xr:uid="{36424598-D7FB-428C-A6DD-F974594E8F4E}"/>
    <cellStyle name="Calc Units (1) 5" xfId="2736" xr:uid="{643C273A-F1F6-4069-B89B-821F9CE766B5}"/>
    <cellStyle name="Calc Units (1) 5 2" xfId="2737" xr:uid="{8F90CADC-71D3-4762-AE5B-64140C6A2769}"/>
    <cellStyle name="Calc Units (1) 6" xfId="2738" xr:uid="{43AADCB4-1BC1-4E9A-92E4-313103639851}"/>
    <cellStyle name="Calc Units (1) 6 2" xfId="2739" xr:uid="{1F00F297-100E-4EA1-97CF-EEDA6B3B0BBF}"/>
    <cellStyle name="Calc Units (1) 7" xfId="2740" xr:uid="{51E13B09-385A-4DC0-A40E-5878FF9DA2E5}"/>
    <cellStyle name="Calc Units (1) 7 2" xfId="2741" xr:uid="{3AA8ADA5-CB4D-4B2B-96B5-7DC645C44A2F}"/>
    <cellStyle name="Calc Units (1) 8" xfId="2742" xr:uid="{6D302060-FFCE-42C7-8C92-E6CD5DF3AD28}"/>
    <cellStyle name="Calc Units (1) 8 2" xfId="2743" xr:uid="{77997023-5064-450F-A7E8-491B3AA7C179}"/>
    <cellStyle name="Calc Units (1) 9" xfId="2744" xr:uid="{66A8E948-1FB4-4323-A412-567BB991424C}"/>
    <cellStyle name="Calc Units (1) 9 2" xfId="2745" xr:uid="{2CC016E9-E014-4C9C-956D-608BEF2AD34F}"/>
    <cellStyle name="Calc Units (2)" xfId="2746" xr:uid="{D25C783A-6513-4F12-9DA9-E4D23BADA50C}"/>
    <cellStyle name="Calc Units (2) 2" xfId="2747" xr:uid="{8832309C-D73C-483E-80A5-6773C0A1F2F7}"/>
    <cellStyle name="Calculation 10" xfId="2749" xr:uid="{9A45EFC5-6411-4A5D-A7A0-F438211281B8}"/>
    <cellStyle name="Calculation 11" xfId="2750" xr:uid="{84A5EF7C-1065-482A-879D-389B0BF34664}"/>
    <cellStyle name="Calculation 12" xfId="2751" xr:uid="{2FBF874C-0F54-43C1-93C0-3D899D67D883}"/>
    <cellStyle name="Calculation 13" xfId="2752" xr:uid="{88DEDF83-4AF4-46A1-A9CC-7FFEFB50FDF5}"/>
    <cellStyle name="Calculation 14" xfId="2753" xr:uid="{1F32D107-7451-40B8-9D0D-71C3CD2EFD44}"/>
    <cellStyle name="Calculation 15" xfId="2754" xr:uid="{BD0F6FAB-0EE2-4FA0-A9C1-215BB6047C23}"/>
    <cellStyle name="Calculation 16" xfId="2755" xr:uid="{88AA7376-E423-41B5-8CC8-36F26BA8EE81}"/>
    <cellStyle name="Calculation 17" xfId="2756" xr:uid="{E5E18DAF-0CB6-4120-9401-D61DBA4D10AD}"/>
    <cellStyle name="Calculation 18" xfId="2757" xr:uid="{C960AA1B-BC38-4D70-95CD-C4E7F2859720}"/>
    <cellStyle name="Calculation 19" xfId="2758" xr:uid="{C7C2E614-042E-47AD-9BBC-97C6A0F2CE20}"/>
    <cellStyle name="Calculation 2" xfId="2759" xr:uid="{E4745218-BA4C-4D3C-95DD-3A2E6B53080C}"/>
    <cellStyle name="Calculation 20" xfId="2760" xr:uid="{8900850E-DC82-4A51-9DF9-DFF9293D1B65}"/>
    <cellStyle name="Calculation 21" xfId="2761" xr:uid="{D7629E2F-26B8-475D-81E3-8E1525377326}"/>
    <cellStyle name="Calculation 22" xfId="2748" xr:uid="{BF9563B2-6720-462F-964F-604BAB08DAA3}"/>
    <cellStyle name="Calculation 3" xfId="2762" xr:uid="{57D88437-8193-42AE-AC51-F7E50C8C97F4}"/>
    <cellStyle name="Calculation 4" xfId="2763" xr:uid="{BCF37FAF-6216-4E7B-A2C2-EA422D6B15E8}"/>
    <cellStyle name="Calculation 5" xfId="2764" xr:uid="{618DE9CD-C11C-4ACD-A1AE-D6830E9557BF}"/>
    <cellStyle name="Calculation 6" xfId="2765" xr:uid="{F0EFF28C-87D8-4F14-A288-803C20742F48}"/>
    <cellStyle name="Calculation 7" xfId="2766" xr:uid="{084BFBC1-8F60-4FB3-AF4E-DEE204892796}"/>
    <cellStyle name="Calculation 8" xfId="2767" xr:uid="{C6BBB513-5AFC-41CF-8D43-043A37F96EBE}"/>
    <cellStyle name="Calculation 9" xfId="2768" xr:uid="{1F9B5BEB-E9E7-492A-BB03-9ACDC12C2A91}"/>
    <cellStyle name="CALDAS" xfId="2769" xr:uid="{A3BFD3A3-18C9-466C-9AA9-0E70694128F4}"/>
    <cellStyle name="CALDAS 2" xfId="2770" xr:uid="{CEE47F15-3432-4AB0-B333-FCDF30E28EBD}"/>
    <cellStyle name="CALDAS 2 2" xfId="2771" xr:uid="{BB1CC84C-A0F5-4BCF-A3F0-53697EA27128}"/>
    <cellStyle name="CALDAS 2 2 2" xfId="2772" xr:uid="{0F011542-0A69-435A-85D1-44D2F4C285AE}"/>
    <cellStyle name="CALDAS 2 2 3" xfId="2773" xr:uid="{F90D90E1-0494-42F4-876F-916158F50B43}"/>
    <cellStyle name="CALDAS 2 3" xfId="2774" xr:uid="{F1091049-7C69-4CAB-B2F8-C504BB6A0811}"/>
    <cellStyle name="CALDAS 2 4" xfId="2775" xr:uid="{F8BBB5F4-4526-458D-8968-47FA7B14108C}"/>
    <cellStyle name="CALDAS 3" xfId="2776" xr:uid="{317C0720-DED3-479F-99C4-C2931240DADC}"/>
    <cellStyle name="CALDAS 4" xfId="2777" xr:uid="{658DA18F-0699-49E9-88CA-CD592FDDF38B}"/>
    <cellStyle name="Caption" xfId="2778" xr:uid="{E83C4653-13E7-4995-A73A-CB10CAC13022}"/>
    <cellStyle name="carky [0]_List1" xfId="2779" xr:uid="{F49D475C-7950-4C54-8446-364466644693}"/>
    <cellStyle name="carky_List1" xfId="2780" xr:uid="{0FEAA530-55E8-4216-928C-9219212E4999}"/>
    <cellStyle name="cd" xfId="2781" xr:uid="{3F8DAE57-4514-4664-807C-5975692F396E}"/>
    <cellStyle name="CdnOxy" xfId="2782" xr:uid="{5663738E-DA63-42A4-A8A6-59356DFE6F47}"/>
    <cellStyle name="Centered Heading" xfId="2783" xr:uid="{465A1D47-E6F4-438C-B84E-4B82F2245E48}"/>
    <cellStyle name="Code" xfId="2784" xr:uid="{F8F2DEDD-60DB-47EF-8E6D-DFD83F5ED7BB}"/>
    <cellStyle name="Code Section" xfId="2785" xr:uid="{8BD597BD-4B8B-41BA-A9D8-AB1F1E13732B}"/>
    <cellStyle name="ColC" xfId="2786" xr:uid="{C671FB05-0D6C-43B4-92A8-83902DA80009}"/>
    <cellStyle name="ColD" xfId="2787" xr:uid="{DF0D6A7C-8C34-4B0A-9974-9F80FF740BCA}"/>
    <cellStyle name="Color number" xfId="2788" xr:uid="{ABF8395E-CA63-42DE-A1D9-C3C62DED37B8}"/>
    <cellStyle name="Column_Title" xfId="2789" xr:uid="{27ED2C70-1EE7-405B-839A-96B526F41427}"/>
    <cellStyle name="Comma  - Style1" xfId="2790" xr:uid="{10FBD652-F826-4F25-BD43-FC8CEBCFC6EC}"/>
    <cellStyle name="Comma  - Style2" xfId="2791" xr:uid="{10FCF3F8-6727-4C7C-B210-AD971DBBB1E1}"/>
    <cellStyle name="Comma  - Style3" xfId="2792" xr:uid="{5CF7EBC1-C518-465A-BADE-65763E39DF7B}"/>
    <cellStyle name="Comma  - Style4" xfId="2793" xr:uid="{F438352A-F945-444E-B7C1-6C7E692D27BF}"/>
    <cellStyle name="Comma  - Style5" xfId="2794" xr:uid="{32A47BB8-E82C-46FA-9844-EC37F64E40D8}"/>
    <cellStyle name="Comma  - Style6" xfId="2795" xr:uid="{75D5CDE4-8EAF-401B-9459-CDCCAD78C735}"/>
    <cellStyle name="Comma  - Style7" xfId="2796" xr:uid="{EF6FBB82-4644-4B1F-BAC9-5644344D1219}"/>
    <cellStyle name="Comma  - Style8" xfId="2797" xr:uid="{98C5A626-2BB2-453C-BF17-71B8EF47D5FB}"/>
    <cellStyle name="Comma %" xfId="2798" xr:uid="{3246479C-7810-4C39-82F8-00FF414BB377}"/>
    <cellStyle name="Comma [0] 2" xfId="2799" xr:uid="{71E0F5CF-9AFD-4190-8B4C-C894CD383083}"/>
    <cellStyle name="Comma [0] 2 2" xfId="2800" xr:uid="{D2954C46-713B-4ACE-94FC-B8B1A6A00B36}"/>
    <cellStyle name="Comma [00]" xfId="2801" xr:uid="{D99FAD3F-68A7-431F-B146-F3B909CC0F6B}"/>
    <cellStyle name="Comma [00] 2" xfId="2802" xr:uid="{CB1E1983-8C16-496B-A409-123B9D06E33B}"/>
    <cellStyle name="Comma [00] 3" xfId="2803" xr:uid="{AD4C5337-DDC5-42CC-B139-DC4D26495332}"/>
    <cellStyle name="Comma [000]" xfId="2804" xr:uid="{1B16CFA3-8B87-48EE-964F-579A7A009E82}"/>
    <cellStyle name="Comma 0.0" xfId="2805" xr:uid="{F74FFCFE-ADDE-42B4-BD55-C4322FAA7A00}"/>
    <cellStyle name="Comma 0.0%" xfId="2806" xr:uid="{54B977AF-AE7D-4F42-86D8-CAF6CA875AE9}"/>
    <cellStyle name="Comma 0.00" xfId="2807" xr:uid="{3E7A7A33-F75A-4F8C-9151-4B1B08917709}"/>
    <cellStyle name="Comma 0.00%" xfId="2808" xr:uid="{A9B8E28A-638F-4CDA-A4EC-9122C4873D40}"/>
    <cellStyle name="Comma 0.000" xfId="2809" xr:uid="{2BDECF08-52B7-4A98-9C92-2E3A3625B05E}"/>
    <cellStyle name="Comma 0.000%" xfId="2810" xr:uid="{3668259C-58EE-46AB-A419-1296E55CBDC9}"/>
    <cellStyle name="Comma 10" xfId="2811" xr:uid="{D193061D-BB39-42DF-B005-8911CABF8A14}"/>
    <cellStyle name="Comma 10 2" xfId="2812" xr:uid="{A4844280-70D1-42B4-BABB-70AC6FD37D4F}"/>
    <cellStyle name="Comma 10 2 2" xfId="2813" xr:uid="{C1EF75B1-36EA-443F-8D3A-F8D4DA3346C0}"/>
    <cellStyle name="Comma 10 2 3" xfId="2814" xr:uid="{1E371CF0-26D4-4B0A-BA00-3CA00B4860B8}"/>
    <cellStyle name="Comma 10 2 4" xfId="2815" xr:uid="{05C45A19-D168-4C55-BC2D-7BC277D80997}"/>
    <cellStyle name="Comma 10 2 4 2" xfId="2816" xr:uid="{72895D3F-33DB-48B0-89D2-2C146D6F3844}"/>
    <cellStyle name="Comma 10 2 4 3" xfId="2817" xr:uid="{4EC75D16-E2B8-48EE-BF01-71642B4DD140}"/>
    <cellStyle name="Comma 10 2 4 4" xfId="2818" xr:uid="{89C9A6DA-6913-435F-8D16-C03F4C2595DA}"/>
    <cellStyle name="Comma 10 2 5" xfId="2819" xr:uid="{CFFCF0C6-EB68-463D-8A00-70308E22E905}"/>
    <cellStyle name="Comma 10 2 6" xfId="2820" xr:uid="{3DB607CD-F984-41FA-BECA-1F94CC38DDBE}"/>
    <cellStyle name="Comma 10 2 7" xfId="2821" xr:uid="{A06BBCD8-2286-4459-AAB2-DC0F4EE729FB}"/>
    <cellStyle name="Comma 10 3" xfId="2822" xr:uid="{04AD8F52-D494-4B59-8D3E-2FA2CC02CE16}"/>
    <cellStyle name="Comma 10 4" xfId="2823" xr:uid="{B70413BB-53A4-433D-8248-9C9D48DF3DC5}"/>
    <cellStyle name="Comma 10 5" xfId="2824" xr:uid="{A263D751-A09B-4345-B856-3FD0BA49B302}"/>
    <cellStyle name="Comma 10 6" xfId="2825" xr:uid="{93761E20-24CB-4D28-BC8E-08A439ACD983}"/>
    <cellStyle name="Comma 10 7" xfId="2826" xr:uid="{C2FF96D0-13DF-46FA-878D-CF7B2CBF8593}"/>
    <cellStyle name="Comma 11" xfId="2827" xr:uid="{6CD537B5-3539-488E-837D-A781A589943C}"/>
    <cellStyle name="Comma 11 2" xfId="2828" xr:uid="{3F1751C1-25EB-40EC-8B9F-601CC565FC5B}"/>
    <cellStyle name="Comma 11 2 2" xfId="2829" xr:uid="{ADA465D4-E52F-4435-8B02-DB9569A601AD}"/>
    <cellStyle name="Comma 11 2 3" xfId="2830" xr:uid="{B03457B1-B56C-4B2C-9C97-49E03EB0F11A}"/>
    <cellStyle name="Comma 11 2 4" xfId="2831" xr:uid="{063338D4-D2EB-4F30-ADF9-82C37406D236}"/>
    <cellStyle name="Comma 11 2 5" xfId="2832" xr:uid="{7C07E2DE-AA51-4B4B-AE92-C5AAF3409B04}"/>
    <cellStyle name="Comma 11 3" xfId="2833" xr:uid="{DAF8BED9-6ABF-47DE-A444-920FD12C1EBA}"/>
    <cellStyle name="Comma 11 4" xfId="2834" xr:uid="{F7EFBBC7-7FE8-4501-ACDA-61C533AA9858}"/>
    <cellStyle name="Comma 11 5" xfId="2835" xr:uid="{B036CF42-2004-40F4-9204-6F266C48CC8B}"/>
    <cellStyle name="Comma 11 5 2" xfId="2836" xr:uid="{9E89E777-94D0-4F5E-8F91-7477C6E3672A}"/>
    <cellStyle name="Comma 11 5 3" xfId="2837" xr:uid="{FFCB0F85-8071-48CF-8B22-BBB129E831E8}"/>
    <cellStyle name="Comma 11 5 4" xfId="2838" xr:uid="{0A76B417-E98E-407E-A65C-45A9E58F44EF}"/>
    <cellStyle name="Comma 11 6" xfId="2839" xr:uid="{43C56407-19B7-49EB-9BED-B094E10BD58D}"/>
    <cellStyle name="Comma 11 7" xfId="2840" xr:uid="{DB7B9117-B08B-4D8F-A444-F7974E5F5798}"/>
    <cellStyle name="Comma 11 8" xfId="2841" xr:uid="{2DDC9B6D-A8BB-48ED-990F-4B6EE91F3B1F}"/>
    <cellStyle name="Comma 12" xfId="2842" xr:uid="{F0C3FCCC-FE14-48A3-BB37-C05DAD30814B}"/>
    <cellStyle name="Comma 12 2" xfId="2843" xr:uid="{A88BA76F-FBA0-4352-9441-67220DBFAF38}"/>
    <cellStyle name="Comma 12 3" xfId="2844" xr:uid="{0C343AF9-EE66-4C97-999A-E674B5A7D792}"/>
    <cellStyle name="Comma 12 4" xfId="2845" xr:uid="{4B120BE2-B4CF-4287-A598-0CE526B3BEF9}"/>
    <cellStyle name="Comma 12 5" xfId="2846" xr:uid="{DBF722F1-393B-413C-BC8E-790620D64DD1}"/>
    <cellStyle name="Comma 12 5 2" xfId="2847" xr:uid="{5DB5BDB3-0306-453E-BFE3-2D284343AEE3}"/>
    <cellStyle name="Comma 12 5 3" xfId="2848" xr:uid="{F2435CCB-162C-4916-B63C-B52FC67CC616}"/>
    <cellStyle name="Comma 12 5 4" xfId="2849" xr:uid="{6673A2D6-2295-4492-8E31-D6EA29347397}"/>
    <cellStyle name="Comma 12 6" xfId="2850" xr:uid="{EA4C75B4-F49C-4CDE-9982-094891F20732}"/>
    <cellStyle name="Comma 12 7" xfId="2851" xr:uid="{46343ECB-7863-4CFB-A7E3-6C19B670A3EA}"/>
    <cellStyle name="Comma 12 8" xfId="2852" xr:uid="{899A7F19-4F7F-449E-8A4E-E97B7ECF5A09}"/>
    <cellStyle name="Comma 13" xfId="2853" xr:uid="{49FFC037-95BD-4E02-8CA6-1125CE2A8D2E}"/>
    <cellStyle name="Comma 13 2" xfId="2854" xr:uid="{0CB1D2BA-8FCB-41F1-B1C5-5F8693D6111E}"/>
    <cellStyle name="Comma 13 2 2" xfId="2855" xr:uid="{ADA7C5DB-A052-48B8-9ADE-047D1062CB82}"/>
    <cellStyle name="Comma 13 2 3" xfId="2856" xr:uid="{CA5190F7-2FAA-4DB4-81F8-3B27A9B0277C}"/>
    <cellStyle name="Comma 13 2 4" xfId="2857" xr:uid="{745591C4-029D-46FD-9C1E-AEC0BA6A092D}"/>
    <cellStyle name="Comma 13 2 5" xfId="2858" xr:uid="{ACAAB361-BA80-4CDA-AA4B-7B2B9C2F522D}"/>
    <cellStyle name="Comma 13 3" xfId="2859" xr:uid="{767FD451-4175-4F2A-9727-879931368DA4}"/>
    <cellStyle name="Comma 13 4" xfId="2860" xr:uid="{48A7D5D6-AEAD-4DD9-B044-8FBA333A054E}"/>
    <cellStyle name="Comma 13 5" xfId="2861" xr:uid="{B2B1E263-166C-4D71-BE19-CA6C4E27C4D3}"/>
    <cellStyle name="Comma 13 5 2" xfId="2862" xr:uid="{4836D081-2F64-42EE-802D-9B34ADAA777B}"/>
    <cellStyle name="Comma 13 5 3" xfId="2863" xr:uid="{07F577B9-6FCC-4300-B03E-D57E79441CE9}"/>
    <cellStyle name="Comma 13 5 4" xfId="2864" xr:uid="{6E7AABE1-69AD-480B-A2A2-BA1C97A77EEA}"/>
    <cellStyle name="Comma 13 6" xfId="2865" xr:uid="{028B2173-59E3-462A-A591-FA0FEFEB2377}"/>
    <cellStyle name="Comma 13 7" xfId="2866" xr:uid="{75361CE0-EACB-47B1-9224-B96ABBC19025}"/>
    <cellStyle name="Comma 13 8" xfId="2867" xr:uid="{150D2A05-CB89-46DD-9176-C7CCADF69254}"/>
    <cellStyle name="Comma 14" xfId="2868" xr:uid="{BF9B523D-ACA3-415F-8FBB-BCCC7C4E916E}"/>
    <cellStyle name="Comma 14 2" xfId="2869" xr:uid="{1EEEB257-2FB8-4460-B9FF-444A4B3C46CB}"/>
    <cellStyle name="Comma 14 3" xfId="2870" xr:uid="{17D96362-DC87-4122-94D9-54A3C66D7D8B}"/>
    <cellStyle name="Comma 14 4" xfId="2871" xr:uid="{4F44535A-DFA4-4CA4-A7F3-BB1D8990DF2B}"/>
    <cellStyle name="Comma 14 5" xfId="2872" xr:uid="{CDB2B7F7-4804-47F8-9010-15D719869893}"/>
    <cellStyle name="Comma 14 5 2" xfId="2873" xr:uid="{14C4866C-2762-4336-9173-9672149EC3AC}"/>
    <cellStyle name="Comma 14 5 3" xfId="2874" xr:uid="{7F9651CB-B287-4F62-8332-68C896A63808}"/>
    <cellStyle name="Comma 14 5 4" xfId="2875" xr:uid="{E9514174-5822-46CB-AC11-93E2E6D65939}"/>
    <cellStyle name="Comma 14 6" xfId="2876" xr:uid="{A39385A5-8301-48CD-B350-2A4381709D7B}"/>
    <cellStyle name="Comma 14 7" xfId="2877" xr:uid="{5ECE09D8-8A35-405F-87F0-B823E5A16B66}"/>
    <cellStyle name="Comma 14 8" xfId="2878" xr:uid="{29FCB305-5026-45F9-AFC6-64800A804511}"/>
    <cellStyle name="Comma 15" xfId="2879" xr:uid="{F4FFA924-B0A4-4C12-B200-4354CB7DB62E}"/>
    <cellStyle name="Comma 15 2" xfId="2880" xr:uid="{1BE2FB60-FFBD-441E-98F6-15D4B6E76509}"/>
    <cellStyle name="Comma 15 3" xfId="2881" xr:uid="{C207A7C0-2BAC-4A1F-925E-F5FC8669D9A4}"/>
    <cellStyle name="Comma 15 4" xfId="2882" xr:uid="{12497740-9556-4441-B948-CB8406843573}"/>
    <cellStyle name="Comma 15 5" xfId="2883" xr:uid="{AC3C90ED-5800-4A03-AA6D-12CAFC1F6858}"/>
    <cellStyle name="Comma 15 6" xfId="2884" xr:uid="{E119FC77-A6C4-4104-9DFA-5E0E77D0D95B}"/>
    <cellStyle name="Comma 15 7" xfId="2885" xr:uid="{25CBB5F4-9366-4C3A-9D92-D44A34B4DACE}"/>
    <cellStyle name="Comma 15 8" xfId="2886" xr:uid="{A21FF287-2C59-44F6-8DD2-7468B2762D6F}"/>
    <cellStyle name="Comma 16" xfId="2887" xr:uid="{8869908F-1F56-4EF0-9A9F-984133B598B8}"/>
    <cellStyle name="Comma 16 2" xfId="2888" xr:uid="{8E1AF023-ACBD-43E8-BB39-C60753CF95B6}"/>
    <cellStyle name="Comma 16 3" xfId="2889" xr:uid="{5FE94E27-3F80-4489-8839-36B9BDA85DD9}"/>
    <cellStyle name="Comma 16 4" xfId="2890" xr:uid="{803E4C97-6E76-486F-B941-B49740A60B01}"/>
    <cellStyle name="Comma 16 5" xfId="2891" xr:uid="{C7097ED6-F163-41BE-AAAC-7116553878F1}"/>
    <cellStyle name="Comma 17" xfId="2892" xr:uid="{4443008D-8A1D-4703-BE2E-CEBBEF9E7506}"/>
    <cellStyle name="Comma 17 2" xfId="2893" xr:uid="{B999208C-6BCA-434D-81FB-F7ACCE72E0BC}"/>
    <cellStyle name="Comma 17 3" xfId="2894" xr:uid="{D368BDD5-0B15-4ABC-AA8E-EFB79FC9F54C}"/>
    <cellStyle name="Comma 17 4" xfId="2895" xr:uid="{E82BE9FD-782A-435F-BA11-63A19E2CC414}"/>
    <cellStyle name="Comma 17 5" xfId="2896" xr:uid="{B392A9D0-B878-4662-A0C2-CD6199A9EB5B}"/>
    <cellStyle name="Comma 17 5 2" xfId="2897" xr:uid="{105F72C2-32E8-4152-A805-A87940B9E23A}"/>
    <cellStyle name="Comma 17 5 3" xfId="2898" xr:uid="{33B1249C-5B03-49D9-9220-CC347C07CC71}"/>
    <cellStyle name="Comma 17 5 4" xfId="2899" xr:uid="{4AFB8B00-ABF2-4C94-8088-47FA22BFE4D0}"/>
    <cellStyle name="Comma 17 6" xfId="2900" xr:uid="{8A48017C-F35A-42DE-8D20-6D8B4866CB2C}"/>
    <cellStyle name="Comma 17 7" xfId="2901" xr:uid="{AC958C35-6B71-4F8A-A84A-022786F10E94}"/>
    <cellStyle name="Comma 17 8" xfId="2902" xr:uid="{0C601A7C-2954-4F07-819A-A88E978BDABC}"/>
    <cellStyle name="Comma 18" xfId="2903" xr:uid="{69004649-84F0-4214-83D8-041837162132}"/>
    <cellStyle name="Comma 18 2" xfId="2904" xr:uid="{8BEC5626-564C-4A60-B347-471EBF732FCB}"/>
    <cellStyle name="Comma 18 3" xfId="2905" xr:uid="{2CA2BCEB-4953-4A4A-AF4D-9DD39D027AAA}"/>
    <cellStyle name="Comma 18 4" xfId="2906" xr:uid="{6C886415-C688-4E0B-9AFF-B4353BB9FD97}"/>
    <cellStyle name="Comma 18 5" xfId="2907" xr:uid="{8E478BB2-3D90-474C-9E9A-4B8F223C82C8}"/>
    <cellStyle name="Comma 18 5 2" xfId="2908" xr:uid="{152265FD-0C0E-4319-B5CA-16695083D3DC}"/>
    <cellStyle name="Comma 18 5 3" xfId="2909" xr:uid="{44D8F91B-AB9B-48F8-A68C-E4A649D0BA3C}"/>
    <cellStyle name="Comma 18 5 4" xfId="2910" xr:uid="{98323AE8-3B8B-41C5-89EF-F797194EF9CA}"/>
    <cellStyle name="Comma 18 6" xfId="2911" xr:uid="{77F37B65-C096-43B4-B826-5B44E4A0A4BE}"/>
    <cellStyle name="Comma 18 7" xfId="2912" xr:uid="{441A4D31-93AE-4D22-90F9-BE4C10A24716}"/>
    <cellStyle name="Comma 18 8" xfId="2913" xr:uid="{32A67E91-C7E8-48B8-8710-53CAD49125AC}"/>
    <cellStyle name="Comma 19" xfId="2914" xr:uid="{D7AAADD2-5A69-4A0A-AEA9-7DDDA0397794}"/>
    <cellStyle name="Comma 19 2" xfId="2915" xr:uid="{BD6A3C6A-6A73-4DC2-9453-366A227511A0}"/>
    <cellStyle name="Comma 19 2 2" xfId="2916" xr:uid="{7E253A70-2F19-44D0-9819-86FA5E00864F}"/>
    <cellStyle name="Comma 19 2 3" xfId="2917" xr:uid="{9B7EBDDE-ADA7-41EF-A5D3-8CB2C2AE324C}"/>
    <cellStyle name="Comma 19 2 4" xfId="2918" xr:uid="{675D7F46-65DE-46DE-A854-51136A78C9D0}"/>
    <cellStyle name="Comma 19 2 5" xfId="2919" xr:uid="{BCF03EF6-1BCA-407D-8E90-9544B292B06B}"/>
    <cellStyle name="Comma 19 3" xfId="2920" xr:uid="{3A55D276-7E27-4A7B-B6E1-0FF01E2E65C9}"/>
    <cellStyle name="Comma 19 3 2" xfId="2921" xr:uid="{23370748-AC4A-4CF9-870E-3B3930999C09}"/>
    <cellStyle name="Comma 19 3 3" xfId="2922" xr:uid="{A53DCDB4-989A-4D58-9118-3DC27BFC7898}"/>
    <cellStyle name="Comma 19 3 4" xfId="2923" xr:uid="{AB273CE5-D91A-4D59-AA95-5D315B8ED6D4}"/>
    <cellStyle name="Comma 19 4" xfId="2924" xr:uid="{F5C73AD1-FED2-4077-8630-A98B97304E1D}"/>
    <cellStyle name="Comma 19 5" xfId="2925" xr:uid="{CE558D1E-C3F8-4B7C-A952-E731B6A7F241}"/>
    <cellStyle name="Comma 19 6" xfId="2926" xr:uid="{C8A399FB-352D-4BE7-AEFC-79A6A4625153}"/>
    <cellStyle name="Comma 2" xfId="2927" xr:uid="{BDC9CC37-142E-4F25-8B71-212AB1917273}"/>
    <cellStyle name="Comma 2 10" xfId="2928" xr:uid="{5BABA566-15CB-4A2A-A4B2-1516F6D66D53}"/>
    <cellStyle name="Comma 2 11" xfId="2929" xr:uid="{EFC8B967-0D9D-4BAD-8AA4-FAAC1FC76575}"/>
    <cellStyle name="Comma 2 12" xfId="2930" xr:uid="{02EC8E3E-C07C-46A4-B0FE-7B7EA6D2F1A4}"/>
    <cellStyle name="Comma 2 2" xfId="2931" xr:uid="{9D2092C7-50E0-40DB-B235-8027F0C57374}"/>
    <cellStyle name="Comma 2 2 2" xfId="2932" xr:uid="{3067B394-C69D-4F58-81BD-F5D9CEBFB665}"/>
    <cellStyle name="Comma 2 2 2 2" xfId="2933" xr:uid="{BDD9BB55-ADCF-4550-82FC-B65ECAD053A5}"/>
    <cellStyle name="Comma 2 2 2 2 2" xfId="2934" xr:uid="{2EC4B065-EBE9-473C-AA1B-0DF2C38B44D3}"/>
    <cellStyle name="Comma 2 2 2 2 3" xfId="2935" xr:uid="{A977A705-2B04-4D8E-95D3-1458531F83DD}"/>
    <cellStyle name="Comma 2 2 2 2 4" xfId="2936" xr:uid="{E516B555-E771-4BD9-A55A-CE28AA59FFB2}"/>
    <cellStyle name="Comma 2 2 2 2 5" xfId="2937" xr:uid="{133E6AD6-9208-479A-9EE7-4C8AE6FE4F5E}"/>
    <cellStyle name="Comma 2 2 2 3" xfId="2938" xr:uid="{B80EAA1A-EEE6-4641-93A3-3E7EFBF88216}"/>
    <cellStyle name="Comma 2 2 2 4" xfId="2939" xr:uid="{637B1399-94A8-4B21-97B7-53506EF7CE4A}"/>
    <cellStyle name="Comma 2 2 2 5" xfId="2940" xr:uid="{41EF5C8D-8F7E-4907-8712-53527BF652FF}"/>
    <cellStyle name="Comma 2 2 2 6" xfId="2941" xr:uid="{E33F528A-EA46-4D7E-A8B2-387108A23BEF}"/>
    <cellStyle name="Comma 2 2 3" xfId="2942" xr:uid="{3C11EC71-36E1-4B26-A503-7EC27F82A7EB}"/>
    <cellStyle name="Comma 2 2 3 2" xfId="2943" xr:uid="{E62EDA0C-4DED-4D04-A26A-1877B10DEE42}"/>
    <cellStyle name="Comma 2 2 3 3" xfId="2944" xr:uid="{1BEEBFCA-7D68-4D9E-AEBB-6A8F5CB80B9E}"/>
    <cellStyle name="Comma 2 2 3 4" xfId="2945" xr:uid="{376796B6-C4D3-477E-B102-B131AC46EA21}"/>
    <cellStyle name="Comma 2 2 4" xfId="2946" xr:uid="{269E6D6D-57BF-45C8-A7D4-A419C835B40C}"/>
    <cellStyle name="Comma 2 2 5" xfId="2947" xr:uid="{17078C15-6AC7-4270-B10A-CDB9EAA75CC7}"/>
    <cellStyle name="Comma 2 2 6" xfId="2948" xr:uid="{63B08938-33E6-4C14-AE03-DFCC36D11986}"/>
    <cellStyle name="Comma 2 2 7" xfId="2949" xr:uid="{7C63167D-D7AF-4209-8AF9-9FBA2869994D}"/>
    <cellStyle name="Comma 2 3" xfId="2950" xr:uid="{C5878828-E40F-4AAA-A0FF-BDA705E78303}"/>
    <cellStyle name="Comma 2 3 2" xfId="2951" xr:uid="{74B3EA63-0EFA-4D4A-908B-75A710C694E5}"/>
    <cellStyle name="Comma 2 3 2 2" xfId="2952" xr:uid="{5A4A3586-2959-4325-9726-016742F85074}"/>
    <cellStyle name="Comma 2 3 2 2 2" xfId="2953" xr:uid="{41352BD3-5AD0-4CBA-B556-4E2E38165897}"/>
    <cellStyle name="Comma 2 3 2 3" xfId="2954" xr:uid="{84518755-2C3C-484D-A033-65762AC90609}"/>
    <cellStyle name="Comma 2 3 3" xfId="2955" xr:uid="{75B2792B-DF26-4B71-91B2-D0B50BFA463F}"/>
    <cellStyle name="Comma 2 3 3 2" xfId="2956" xr:uid="{9E0380D3-82AF-41DB-982C-17DD59F02C18}"/>
    <cellStyle name="Comma 2 3 3 3" xfId="2957" xr:uid="{38EF4224-118E-4983-8465-4C6440526FD7}"/>
    <cellStyle name="Comma 2 3 3 4" xfId="2958" xr:uid="{A91EDE8C-30AF-4E23-A1C5-4AF9E3984E33}"/>
    <cellStyle name="Comma 2 3 4" xfId="2959" xr:uid="{5508AAD2-6183-46EF-8586-011E5111AD72}"/>
    <cellStyle name="Comma 2 3 5" xfId="2960" xr:uid="{04CDAF6D-F744-409A-9C47-A837E23F729A}"/>
    <cellStyle name="Comma 2 3 6" xfId="2961" xr:uid="{1C099E0A-517B-45F6-A303-300FAEBE56BD}"/>
    <cellStyle name="Comma 2 4" xfId="2962" xr:uid="{38E0EE67-9917-4899-82DA-5D55817541BD}"/>
    <cellStyle name="Comma 2 4 2" xfId="2963" xr:uid="{110FF50D-64EA-4F2C-8F1D-465D395AA957}"/>
    <cellStyle name="Comma 2 4 2 2" xfId="2964" xr:uid="{1C56CEA2-E910-4E25-8A50-EB7058744AE2}"/>
    <cellStyle name="Comma 2 4 2 3" xfId="2965" xr:uid="{58A148EC-38D5-47D8-8A45-A8112838443A}"/>
    <cellStyle name="Comma 2 4 2 4" xfId="2966" xr:uid="{1E38CE39-1F61-4691-9EB7-565D892E366F}"/>
    <cellStyle name="Comma 2 4 2 5" xfId="2967" xr:uid="{AE25B8B0-9230-45D0-BBD8-6CD8715222D1}"/>
    <cellStyle name="Comma 2 4 3" xfId="2968" xr:uid="{AACC10A6-025A-4928-8366-010D6A67E4CE}"/>
    <cellStyle name="Comma 2 4 4" xfId="2969" xr:uid="{0BED7455-8938-43AA-8B8F-172C1500406D}"/>
    <cellStyle name="Comma 2 4 5" xfId="2970" xr:uid="{08A667EF-4F29-4E72-BABE-49442DBCE66B}"/>
    <cellStyle name="Comma 2 4 6" xfId="2971" xr:uid="{ECD1D96F-DB37-47F5-91C8-A57684BC6E7E}"/>
    <cellStyle name="Comma 2 5" xfId="2972" xr:uid="{40A632D7-E5B7-448F-AD79-4C5B8268141E}"/>
    <cellStyle name="Comma 2 5 2" xfId="2973" xr:uid="{2812FE74-C7D7-4115-A2BC-99A6E53E6BBA}"/>
    <cellStyle name="Comma 2 5 3" xfId="2974" xr:uid="{EF91B7B3-B52F-48D6-8258-06305277DEA8}"/>
    <cellStyle name="Comma 2 5 4" xfId="2975" xr:uid="{B913615F-7635-439A-9535-2EA178360755}"/>
    <cellStyle name="Comma 2 5 5" xfId="2976" xr:uid="{E3798D98-F7E9-454F-AD86-D8370A4DE7C4}"/>
    <cellStyle name="Comma 2 5 6" xfId="2977" xr:uid="{FA033475-C13D-4D2C-9AE1-B49AB7D28D49}"/>
    <cellStyle name="Comma 2 5 7" xfId="2978" xr:uid="{C6220E4D-205D-475C-806A-F63CB8AA0A0B}"/>
    <cellStyle name="Comma 2 6" xfId="2979" xr:uid="{04818CC4-14C5-4896-894B-5F861FF9A55B}"/>
    <cellStyle name="Comma 2 6 2" xfId="2980" xr:uid="{739F24F3-B302-48BE-9B7C-09E3D081CE21}"/>
    <cellStyle name="Comma 2 6 3" xfId="2981" xr:uid="{865FEA40-E368-4BF6-AF64-200495B805DC}"/>
    <cellStyle name="Comma 2 6 4" xfId="2982" xr:uid="{EF26282B-EAC8-42F0-B0C9-3E806DF2C14D}"/>
    <cellStyle name="Comma 2 6 5" xfId="2983" xr:uid="{8034F9EA-20C5-4BF0-A54C-07FD7DE060FC}"/>
    <cellStyle name="Comma 2 6 6" xfId="2984" xr:uid="{DE7884AD-D515-4951-997A-3D68682BEEA2}"/>
    <cellStyle name="Comma 2 6 7" xfId="2985" xr:uid="{1CB463B1-A659-4A68-8216-A95FA956E800}"/>
    <cellStyle name="Comma 2 7" xfId="2986" xr:uid="{9D742B10-A6A8-4F06-946D-DEA45451BFF0}"/>
    <cellStyle name="Comma 2 7 2" xfId="2987" xr:uid="{475AF01A-DD5F-4ED3-BD05-DB0B48BB5917}"/>
    <cellStyle name="Comma 2 7 3" xfId="2988" xr:uid="{DBD02F57-A26E-4A29-8690-1C85E1031872}"/>
    <cellStyle name="Comma 2 7 4" xfId="2989" xr:uid="{E3F7F9CB-F682-4B78-A4FD-11994F1FDEB7}"/>
    <cellStyle name="Comma 2 7 5" xfId="2990" xr:uid="{BF5F3342-0D2F-45B5-8A96-2301471229B1}"/>
    <cellStyle name="Comma 2 8" xfId="2991" xr:uid="{06831434-6E33-402D-9256-C99158B72960}"/>
    <cellStyle name="Comma 2 8 2" xfId="2992" xr:uid="{92D7EFF6-191A-4B19-90E4-63498B032EC7}"/>
    <cellStyle name="Comma 2 8 3" xfId="2993" xr:uid="{05D9B9A2-0D99-4937-8A6A-5C1B74681E82}"/>
    <cellStyle name="Comma 2 8 4" xfId="2994" xr:uid="{96245985-7B43-44B6-9791-A73911605C88}"/>
    <cellStyle name="Comma 2 9" xfId="2995" xr:uid="{D938215F-70BC-48A7-83AF-F59EF6858E71}"/>
    <cellStyle name="Comma 2_A4.TS_2010" xfId="2996" xr:uid="{2B77A168-3728-40C9-9CE5-EE4B14817049}"/>
    <cellStyle name="Comma 20" xfId="2997" xr:uid="{6D4B4289-074F-4016-9310-F1488D9B880C}"/>
    <cellStyle name="Comma 20 2" xfId="2998" xr:uid="{C73FA489-E68F-4D7E-A757-B811AADF2D25}"/>
    <cellStyle name="Comma 20 3" xfId="2999" xr:uid="{787FC4CD-0431-48F7-8933-50A6796A9D50}"/>
    <cellStyle name="Comma 20 4" xfId="3000" xr:uid="{377218BD-0AC4-49FC-B0A3-50E905F346AA}"/>
    <cellStyle name="Comma 20 5" xfId="3001" xr:uid="{E7D36337-8801-4E5B-813E-17DD5C0FA33B}"/>
    <cellStyle name="Comma 20 6" xfId="3002" xr:uid="{DE3CE5D1-BBF0-4E2A-BAE7-3C083AFDAFF6}"/>
    <cellStyle name="Comma 20 7" xfId="3003" xr:uid="{316DC7D6-BCBA-4BB2-870E-8D4860505C1E}"/>
    <cellStyle name="Comma 21" xfId="3004" xr:uid="{1D790F84-4169-470B-B8DB-EB0E63AD455A}"/>
    <cellStyle name="Comma 21 2" xfId="3005" xr:uid="{974A4157-9416-40D4-8BFF-9F46580B27FD}"/>
    <cellStyle name="Comma 21 2 2" xfId="3006" xr:uid="{C2D1FDF8-58FF-4A45-9014-6EE1F6347893}"/>
    <cellStyle name="Comma 21 2 3" xfId="3007" xr:uid="{E51B3C8C-6A46-43EF-8325-3B29393D5E15}"/>
    <cellStyle name="Comma 21 2 4" xfId="3008" xr:uid="{FA351432-1F9C-4D58-9CAB-58F89A878380}"/>
    <cellStyle name="Comma 21 2 5" xfId="3009" xr:uid="{E078278E-2495-415B-82E1-97E9759826FE}"/>
    <cellStyle name="Comma 21 3" xfId="3010" xr:uid="{E33F7CE0-691B-4031-AD94-7ECF36568947}"/>
    <cellStyle name="Comma 21 4" xfId="3011" xr:uid="{5E903D7D-AB91-44DD-B597-E23362C3AD66}"/>
    <cellStyle name="Comma 21 4 2" xfId="3012" xr:uid="{62E2772D-690F-4FC2-B057-49057EE74D69}"/>
    <cellStyle name="Comma 21 4 3" xfId="3013" xr:uid="{39424F8A-2391-4B79-929F-69C8A9543625}"/>
    <cellStyle name="Comma 21 4 4" xfId="3014" xr:uid="{7F1A9562-5577-435E-BCAA-1F946C3EB423}"/>
    <cellStyle name="Comma 21 5" xfId="3015" xr:uid="{8C79A06A-C012-4C9A-83D8-3F84B67998B9}"/>
    <cellStyle name="Comma 21 6" xfId="3016" xr:uid="{ABEE093B-37B9-4022-9633-5974E25DA75B}"/>
    <cellStyle name="Comma 21 7" xfId="3017" xr:uid="{38C352C6-EE10-4E6D-A4AE-FB202D0335A7}"/>
    <cellStyle name="Comma 22" xfId="3018" xr:uid="{979DF858-253F-4497-8DF9-F088D19E7AC8}"/>
    <cellStyle name="Comma 22 2" xfId="3019" xr:uid="{CAB6460B-F18E-4C2D-9CBE-1AF5C0E7D983}"/>
    <cellStyle name="Comma 22 2 2" xfId="3020" xr:uid="{EC7373B4-B9E1-4E9B-91AB-ADE967ACBE45}"/>
    <cellStyle name="Comma 22 2 3" xfId="3021" xr:uid="{5DEABF1E-3FA2-43A9-986A-40D39FE661D6}"/>
    <cellStyle name="Comma 22 2 4" xfId="3022" xr:uid="{FDC5B7D8-F4AE-4360-8893-907C70B822CC}"/>
    <cellStyle name="Comma 22 2 5" xfId="3023" xr:uid="{ED6F4C22-4C0A-4FBE-AF6E-5828C434DE5D}"/>
    <cellStyle name="Comma 22 3" xfId="3024" xr:uid="{9DA1AD15-62CA-492F-8E3E-A5B038B5400B}"/>
    <cellStyle name="Comma 22 4" xfId="3025" xr:uid="{3EFF8714-54D5-47EF-ABBF-3FCE97417DAE}"/>
    <cellStyle name="Comma 22 4 2" xfId="3026" xr:uid="{2338D03A-2C59-4477-94B6-C1AB428EE2CD}"/>
    <cellStyle name="Comma 22 4 3" xfId="3027" xr:uid="{7380166E-A71D-40C4-AE66-DAA654646A06}"/>
    <cellStyle name="Comma 22 4 4" xfId="3028" xr:uid="{45DCCCDF-50B5-4259-BE8C-E04A28F38B69}"/>
    <cellStyle name="Comma 22 5" xfId="3029" xr:uid="{FC27E74A-7F82-407F-AE3F-6705ED16D675}"/>
    <cellStyle name="Comma 22 6" xfId="3030" xr:uid="{00C0D675-3C99-408C-B51B-3A996C2FD1C8}"/>
    <cellStyle name="Comma 22 7" xfId="3031" xr:uid="{265AD4C6-9088-40D7-96C5-5E445CDEEA83}"/>
    <cellStyle name="Comma 23" xfId="3032" xr:uid="{D919A467-52D9-4236-920A-A6CEF22D2341}"/>
    <cellStyle name="Comma 23 2" xfId="3033" xr:uid="{FA77F43B-E65D-42E9-A30C-AAFF5B9F890C}"/>
    <cellStyle name="Comma 23 3" xfId="3034" xr:uid="{67AA080F-F4B8-4E68-92AE-CD82C1F597B2}"/>
    <cellStyle name="Comma 23 4" xfId="3035" xr:uid="{C3A364DB-4E2A-471E-8F62-22A19AC03EC2}"/>
    <cellStyle name="Comma 23 5" xfId="3036" xr:uid="{058D2EA2-AACA-4EC5-8AC3-C1F26A28A8EC}"/>
    <cellStyle name="Comma 23 6" xfId="3037" xr:uid="{5ADEECC0-35CA-46A5-B526-ABFD7155BD24}"/>
    <cellStyle name="Comma 23 7" xfId="3038" xr:uid="{260C8AFB-BCC3-48D9-AEC6-45F0172C3A06}"/>
    <cellStyle name="Comma 24" xfId="3039" xr:uid="{4B284B8E-7495-4469-973A-F76A8AC4F77F}"/>
    <cellStyle name="Comma 24 2" xfId="3040" xr:uid="{CA8A151A-BF01-48C7-AC25-C5E4B852EA2A}"/>
    <cellStyle name="Comma 24 3" xfId="3041" xr:uid="{EDC28CBC-CBDF-4F6F-A533-62E9BEBDAFFD}"/>
    <cellStyle name="Comma 24 4" xfId="3042" xr:uid="{AFBAC124-3A9A-4605-A899-E2797D9E84CF}"/>
    <cellStyle name="Comma 24 5" xfId="3043" xr:uid="{A75B95AE-7C2A-48CA-A5F3-169625667816}"/>
    <cellStyle name="Comma 24 6" xfId="3044" xr:uid="{2A8DC73F-84A9-4DB7-8FF5-AA2F28195C9D}"/>
    <cellStyle name="Comma 24 7" xfId="3045" xr:uid="{76D9A0D2-4FE6-41EB-A256-61FD0E299B41}"/>
    <cellStyle name="Comma 25" xfId="3046" xr:uid="{E8C06D84-12F2-405E-A9EB-22299D959A3C}"/>
    <cellStyle name="Comma 25 2" xfId="3047" xr:uid="{DB398A85-B4C0-4A08-9437-384A51637DBE}"/>
    <cellStyle name="Comma 25 3" xfId="3048" xr:uid="{B2F1FE79-F645-4CC1-B271-3E0033A22D8E}"/>
    <cellStyle name="Comma 25 4" xfId="3049" xr:uid="{3C1BF78C-4F51-436B-9317-EE702C713599}"/>
    <cellStyle name="Comma 25 5" xfId="3050" xr:uid="{7079781C-2D17-4E08-8272-7461F6B962C5}"/>
    <cellStyle name="Comma 25 6" xfId="3051" xr:uid="{59C30433-3C71-45F5-9CEA-9F212105C855}"/>
    <cellStyle name="Comma 25 7" xfId="3052" xr:uid="{C48F24FD-91E2-43A5-AC5D-10F6FD0F9F9C}"/>
    <cellStyle name="Comma 26" xfId="3053" xr:uid="{23897E6F-3344-4E2D-82BA-4E646145647D}"/>
    <cellStyle name="Comma 26 2" xfId="3054" xr:uid="{5DEA23D3-4B07-495E-A9C6-810B7CF7874A}"/>
    <cellStyle name="Comma 26 3" xfId="3055" xr:uid="{36EA6F15-E975-4BBF-9B90-3360C2E250D3}"/>
    <cellStyle name="Comma 26 4" xfId="3056" xr:uid="{553E2DAC-51E0-487F-A907-8BA4DE07B96D}"/>
    <cellStyle name="Comma 26 5" xfId="3057" xr:uid="{6367798C-2B8C-4B33-96A7-0B556504CA6F}"/>
    <cellStyle name="Comma 26 6" xfId="3058" xr:uid="{7F5BD7FC-83F9-45D7-B20A-AC7099ED4302}"/>
    <cellStyle name="Comma 27" xfId="3059" xr:uid="{E6CF24D7-91E8-4373-9A15-B4C2C1490811}"/>
    <cellStyle name="Comma 27 2" xfId="3060" xr:uid="{165F7C10-58A7-4913-B998-4F9869334B3F}"/>
    <cellStyle name="Comma 28" xfId="3061" xr:uid="{319C1826-DDF2-4EBA-B8C7-32F0C0A7F767}"/>
    <cellStyle name="Comma 28 2" xfId="3062" xr:uid="{F241DBEF-12F7-4F5E-8173-EA4F661E01E2}"/>
    <cellStyle name="Comma 29" xfId="3063" xr:uid="{2C341CFF-4CA7-449F-A5A6-CB652B4AB3A6}"/>
    <cellStyle name="Comma 29 2" xfId="3064" xr:uid="{68C9AA11-9B26-4D65-8BFE-C3D595A9F38A}"/>
    <cellStyle name="Comma 3" xfId="3065" xr:uid="{A2DE5E22-F420-4790-8D97-D360719DDD66}"/>
    <cellStyle name="Comma 3 10" xfId="3066" xr:uid="{558E7087-4326-4F46-87FD-5CEFC4B524FC}"/>
    <cellStyle name="Comma 3 11" xfId="3067" xr:uid="{4A78443F-CC8C-469C-B34D-9B25F29B30C9}"/>
    <cellStyle name="Comma 3 2" xfId="3068" xr:uid="{AC0E6239-1215-415C-896E-A9430C8FD35B}"/>
    <cellStyle name="Comma 3 2 2" xfId="3069" xr:uid="{A5F8C4A3-78EC-4B06-9D04-EEB2F3EF0987}"/>
    <cellStyle name="Comma 3 2 2 2" xfId="3070" xr:uid="{1657D47F-42C7-489C-B871-B60D4EF228F7}"/>
    <cellStyle name="Comma 3 2 2 2 2" xfId="3071" xr:uid="{23F6EE4A-B536-476D-8CD0-F3D3235DDE47}"/>
    <cellStyle name="Comma 3 2 2 3" xfId="3072" xr:uid="{40AF60FB-4718-4414-83C7-0045B7F20DB3}"/>
    <cellStyle name="Comma 3 2 2 4" xfId="3073" xr:uid="{D984B5F5-77C4-4A4E-8D5F-14B47B1AD5E1}"/>
    <cellStyle name="Comma 3 2 2 5" xfId="3074" xr:uid="{A0584A58-4712-4350-8141-47AA6FFA16E5}"/>
    <cellStyle name="Comma 3 2 3" xfId="3075" xr:uid="{C047BD70-108B-4751-913F-09EFF259C71E}"/>
    <cellStyle name="Comma 3 2 3 2" xfId="3076" xr:uid="{0D49A449-3281-412F-A23F-1D1944345804}"/>
    <cellStyle name="Comma 3 2 4" xfId="3077" xr:uid="{F9969A02-7C72-4194-BB92-4350D827C58D}"/>
    <cellStyle name="Comma 3 2 5" xfId="3078" xr:uid="{097BD679-4BB7-4F62-95C4-3902FE2BD276}"/>
    <cellStyle name="Comma 3 2 6" xfId="3079" xr:uid="{04B4B428-D8D0-46AC-8DE5-7A6CC2F7951F}"/>
    <cellStyle name="Comma 3 2 6 2" xfId="3080" xr:uid="{425B603D-C68A-4C01-9465-A3CF683E9475}"/>
    <cellStyle name="Comma 3 2 7" xfId="3081" xr:uid="{51728C3D-DF25-45C9-9056-40FA2E6EFB45}"/>
    <cellStyle name="Comma 3 3" xfId="3082" xr:uid="{AB917D65-F2D3-42FB-AD57-C24FD8E6477F}"/>
    <cellStyle name="Comma 3 3 2" xfId="3083" xr:uid="{E31E9F60-8419-4754-A060-DF3CF1018A64}"/>
    <cellStyle name="Comma 3 3 2 2" xfId="3084" xr:uid="{BFFE02CC-EDE1-4992-B468-438E9A1D0E77}"/>
    <cellStyle name="Comma 3 3 2 2 2" xfId="3085" xr:uid="{63B5861E-C7DB-4AA4-BA86-8F7BD16FA554}"/>
    <cellStyle name="Comma 3 3 2 2 3" xfId="3086" xr:uid="{0487A120-7834-41C9-8412-B7EC32120ADF}"/>
    <cellStyle name="Comma 3 3 2 2 4" xfId="3087" xr:uid="{F7847472-B1B9-4374-A99B-37996838F8DA}"/>
    <cellStyle name="Comma 3 3 2 3" xfId="3088" xr:uid="{5B97DA37-D44F-4AC9-87F6-4754F7461E51}"/>
    <cellStyle name="Comma 3 3 2 4" xfId="3089" xr:uid="{930FFC11-CDC9-4E7F-9769-4A8A05A244AA}"/>
    <cellStyle name="Comma 3 3 2 5" xfId="3090" xr:uid="{0F509C66-6B90-4129-ABC0-313ACCB5E652}"/>
    <cellStyle name="Comma 3 3 3" xfId="3091" xr:uid="{96D879F0-6375-4DFF-8FE0-562B59A320AF}"/>
    <cellStyle name="Comma 3 4" xfId="3092" xr:uid="{ADD0DE68-075A-44B2-A4C6-A80ABE36EFCE}"/>
    <cellStyle name="Comma 3 4 2" xfId="3093" xr:uid="{B564B78E-0D03-4D0F-9524-5B9EBF8532A4}"/>
    <cellStyle name="Comma 3 4 3" xfId="3094" xr:uid="{EB8264CF-7DEB-4FD0-BC09-BF8601378326}"/>
    <cellStyle name="Comma 3 4 4" xfId="3095" xr:uid="{56338E7C-335D-44E3-A0BE-5C3955C74925}"/>
    <cellStyle name="Comma 3 4 5" xfId="3096" xr:uid="{14A770BC-59BA-4C8A-87A8-72CAD7FEB24A}"/>
    <cellStyle name="Comma 3 4 6" xfId="3097" xr:uid="{8C84EB30-4B77-45DC-9CEF-DE12D4D6904A}"/>
    <cellStyle name="Comma 3 5" xfId="3098" xr:uid="{E05FB64D-252B-4830-9840-72273D92F2EF}"/>
    <cellStyle name="Comma 3 5 2" xfId="3099" xr:uid="{D3CF8C85-267F-499E-8510-6568AD25C845}"/>
    <cellStyle name="Comma 3 5 3" xfId="3100" xr:uid="{73BF698E-8317-42EF-9898-270A21CD57E0}"/>
    <cellStyle name="Comma 3 5 4" xfId="3101" xr:uid="{CE22695B-95A2-4E79-9A88-3056C48CB6B9}"/>
    <cellStyle name="Comma 3 6" xfId="3102" xr:uid="{42FFB8CD-583C-4BFB-830F-8ED6D6553A79}"/>
    <cellStyle name="Comma 3 6 2" xfId="3103" xr:uid="{993521AE-2F56-4DC0-9EE4-BEC07D4D1026}"/>
    <cellStyle name="Comma 3 6 3" xfId="3104" xr:uid="{549EB791-CBFE-4DF8-B5FD-A11D85D09D8D}"/>
    <cellStyle name="Comma 3 6 4" xfId="3105" xr:uid="{849EEAB1-E8AF-4712-A331-570CD32ED865}"/>
    <cellStyle name="Comma 3 6 5" xfId="3106" xr:uid="{837EDEBB-32D6-4E56-B9DB-BE6FE953E097}"/>
    <cellStyle name="Comma 3 7" xfId="3107" xr:uid="{A8BC3D24-1B47-48D3-A7D8-15734EA9ADB1}"/>
    <cellStyle name="Comma 3 8" xfId="3108" xr:uid="{BDEBF36F-7BDB-4F77-A0DC-D188D48C9886}"/>
    <cellStyle name="Comma 3 9" xfId="3109" xr:uid="{221CB917-5853-407A-951E-2918E98A278A}"/>
    <cellStyle name="Comma 30" xfId="3110" xr:uid="{CB1AF7C0-7E5E-426B-81CB-9A50AAABC6CF}"/>
    <cellStyle name="Comma 30 2" xfId="3111" xr:uid="{9E370A2A-299F-4F88-8373-CAD0F46AB9A1}"/>
    <cellStyle name="Comma 31" xfId="3112" xr:uid="{C14CB14C-B8FA-4873-A4D7-46B826D51A4E}"/>
    <cellStyle name="Comma 31 2" xfId="3113" xr:uid="{E069E6EE-9481-4CB0-A931-5487CCFFA65B}"/>
    <cellStyle name="Comma 32" xfId="3114" xr:uid="{7EC2F035-0A89-47B4-A84C-4344B6131B25}"/>
    <cellStyle name="Comma 32 2" xfId="3115" xr:uid="{9AC9C34C-4001-4D09-B32E-B598437774E8}"/>
    <cellStyle name="Comma 33" xfId="3116" xr:uid="{417F0BFE-9213-4191-B809-C5CC1E290D26}"/>
    <cellStyle name="Comma 33 2" xfId="3117" xr:uid="{23C2C2BA-BC42-47AA-9672-B55CA215322E}"/>
    <cellStyle name="Comma 34" xfId="3118" xr:uid="{57228CBA-5726-4DC2-A391-B8A8A64215A9}"/>
    <cellStyle name="Comma 34 2" xfId="3119" xr:uid="{E9F69318-A3AA-4FFC-8E11-7F0E9EDA7AE5}"/>
    <cellStyle name="Comma 34 3" xfId="3120" xr:uid="{AC9D3866-0274-42DC-B3A1-685CC1526041}"/>
    <cellStyle name="Comma 34 4" xfId="3121" xr:uid="{C3EC961B-98EC-4B51-B8C3-F0B6D17F3F4F}"/>
    <cellStyle name="Comma 34 5" xfId="3122" xr:uid="{890B935D-3D6E-4910-90E9-D93C1C281D1D}"/>
    <cellStyle name="Comma 34 6" xfId="3123" xr:uid="{4061BFCC-8B2F-4DEA-95DD-175218227DB2}"/>
    <cellStyle name="Comma 35" xfId="3124" xr:uid="{3298C504-30BF-4816-B587-02F47F039AAB}"/>
    <cellStyle name="Comma 35 2" xfId="3125" xr:uid="{80543E8E-307C-4DAC-836D-F477977EF31C}"/>
    <cellStyle name="Comma 35 3" xfId="3126" xr:uid="{C19B5F0E-ED75-48ED-9FA2-A1C939C0696A}"/>
    <cellStyle name="Comma 35 4" xfId="3127" xr:uid="{89F3F8AE-BB13-4368-8A33-1903DADEC909}"/>
    <cellStyle name="Comma 35 5" xfId="3128" xr:uid="{F125EF5C-B5CD-47B9-8844-21709928EE08}"/>
    <cellStyle name="Comma 35 6" xfId="3129" xr:uid="{C03AA8A0-F3CD-4385-ACDC-D6985377EC56}"/>
    <cellStyle name="Comma 36" xfId="3130" xr:uid="{20143522-9C7E-4B5A-A367-4A543B836586}"/>
    <cellStyle name="Comma 36 2" xfId="3131" xr:uid="{3EAC1D80-534F-443D-B3C3-555A945CD293}"/>
    <cellStyle name="Comma 37" xfId="3132" xr:uid="{47B19C2E-21A8-4D5D-803B-289E47D9EC92}"/>
    <cellStyle name="Comma 37 2" xfId="3133" xr:uid="{1A3C0AB0-9177-49D4-8B3C-26D79FB21B5D}"/>
    <cellStyle name="Comma 37 2 2" xfId="3134" xr:uid="{615590D5-CEF9-47C5-AF40-929D92881DF6}"/>
    <cellStyle name="Comma 37 2 3" xfId="3135" xr:uid="{8C15472B-66DA-42F3-A6F6-DD29A8D62CF6}"/>
    <cellStyle name="Comma 37 2 4" xfId="3136" xr:uid="{2B05F4E0-8487-4EEB-80D3-757FC5183DF8}"/>
    <cellStyle name="Comma 37 2 5" xfId="3137" xr:uid="{6870F96C-7CB8-4170-AB6F-66BD8FE842FD}"/>
    <cellStyle name="Comma 37 3" xfId="3138" xr:uid="{56A272C8-9A34-4099-A391-EE3543DD41A6}"/>
    <cellStyle name="Comma 37 4" xfId="3139" xr:uid="{7EAEF077-AEA9-4A85-82BF-E10B937D5638}"/>
    <cellStyle name="Comma 37 5" xfId="3140" xr:uid="{C761BA42-019E-4497-A94B-9FB32823F3E4}"/>
    <cellStyle name="Comma 37 6" xfId="3141" xr:uid="{3A6C24C5-CAFE-43DF-9DCD-EBE5A8A6BBB5}"/>
    <cellStyle name="Comma 38" xfId="3142" xr:uid="{AB69DF60-0232-469B-A8E9-7DA8A20D827C}"/>
    <cellStyle name="Comma 38 2" xfId="3143" xr:uid="{D185E78A-2A82-4920-8D4C-B3BEF405FE3F}"/>
    <cellStyle name="Comma 39" xfId="3144" xr:uid="{2C8E8ED1-01D5-4D64-92D2-A6F6570D4EBD}"/>
    <cellStyle name="Comma 4" xfId="3145" xr:uid="{398C1656-C64A-4EF7-931A-0C996B7EEFA3}"/>
    <cellStyle name="Comma 4 2" xfId="3146" xr:uid="{00F97DF1-6C5B-4835-A4F8-023E2465C2DF}"/>
    <cellStyle name="Comma 4 2 2" xfId="3147" xr:uid="{E5981A7F-568D-422D-88CE-ACD63EF7FDC4}"/>
    <cellStyle name="Comma 4 2 2 2" xfId="3148" xr:uid="{CAC71DA1-62E9-401F-9995-341932021E51}"/>
    <cellStyle name="Comma 4 2 2 3" xfId="3149" xr:uid="{3C5251B0-03D3-4126-909A-EF7FC8F225EB}"/>
    <cellStyle name="Comma 4 2 3" xfId="3150" xr:uid="{FBCC182C-EA5C-49F1-BA64-760A01CC7F4E}"/>
    <cellStyle name="Comma 4 2 3 2" xfId="3151" xr:uid="{BB8443CA-EDAB-4D1E-8E5A-128347965718}"/>
    <cellStyle name="Comma 4 2 4" xfId="3152" xr:uid="{C7B3D66D-6B59-4175-9C77-75BACFBFD3DB}"/>
    <cellStyle name="Comma 4 2 5" xfId="3153" xr:uid="{F4EB300A-414E-4773-A9C9-64ACC9FBA056}"/>
    <cellStyle name="Comma 4 2 6" xfId="3154" xr:uid="{83E2FC15-95FE-48B3-96B9-8EFAE2057616}"/>
    <cellStyle name="Comma 4 2 7" xfId="3155" xr:uid="{8B412F29-6E9A-44D3-9489-0E10C3EB7A09}"/>
    <cellStyle name="Comma 4 2 8" xfId="3156" xr:uid="{FE4213A5-2123-4BA5-A722-7D6CB0C4FB65}"/>
    <cellStyle name="Comma 4 3" xfId="3157" xr:uid="{3E7BA34A-CD6B-4100-86E3-994D157E6117}"/>
    <cellStyle name="Comma 4 3 2" xfId="3158" xr:uid="{4B159F13-2F3B-4C04-B39F-CA90B7D84F61}"/>
    <cellStyle name="Comma 4 3 2 2" xfId="3159" xr:uid="{53FFA5FA-E333-43D0-9DE1-8210A1CD3FBF}"/>
    <cellStyle name="Comma 4 3 3" xfId="3160" xr:uid="{1FA7CA25-151E-433E-848C-84605186F190}"/>
    <cellStyle name="Comma 4 4" xfId="3161" xr:uid="{0D5B22A0-5846-4EFC-88F1-66256376BDE1}"/>
    <cellStyle name="Comma 4 4 2" xfId="3162" xr:uid="{C2C0EC48-6D83-4CF4-98C0-3A1EE90C8584}"/>
    <cellStyle name="Comma 4 5" xfId="3163" xr:uid="{6DB5C850-EE3F-4ECE-821F-69D9B1B75ACF}"/>
    <cellStyle name="Comma 4 6" xfId="3164" xr:uid="{23278894-11CB-4AA6-A406-F00375FCCCAF}"/>
    <cellStyle name="Comma 4 7" xfId="3165" xr:uid="{4683AD5B-CEED-43E0-A3E5-53FCCC882B25}"/>
    <cellStyle name="Comma 40" xfId="3166" xr:uid="{EB9ACAC1-F21D-4851-A73D-9D1C8B1DB1BD}"/>
    <cellStyle name="Comma 40 2" xfId="3167" xr:uid="{0A8CFAAE-75AB-47C5-88C3-5AF1246F1136}"/>
    <cellStyle name="Comma 40 3" xfId="3168" xr:uid="{EFA247B7-1F9F-4DE7-B263-9068086FF199}"/>
    <cellStyle name="Comma 40 4" xfId="3169" xr:uid="{15E55D2E-9B3E-4DD0-A26D-5DFAAA5E1B5D}"/>
    <cellStyle name="Comma 40 5" xfId="3170" xr:uid="{DAF9459B-C21B-420D-B96A-DE5E06F0E573}"/>
    <cellStyle name="Comma 40 6" xfId="3171" xr:uid="{3C3C59F1-C427-4352-8D55-32227B1578B2}"/>
    <cellStyle name="Comma 41" xfId="3172" xr:uid="{E497D0EB-1994-4292-9A23-194DA5106180}"/>
    <cellStyle name="Comma 42" xfId="3173" xr:uid="{447E2BEB-393A-49EB-B7E6-9C4A8FF1985F}"/>
    <cellStyle name="Comma 43" xfId="3174" xr:uid="{E8B2C538-B750-4610-881E-9CEA10FE0526}"/>
    <cellStyle name="Comma 44" xfId="3175" xr:uid="{DA8DD590-EE42-4970-80B3-B88CD270861D}"/>
    <cellStyle name="Comma 45" xfId="3176" xr:uid="{158EEEA7-3D62-4591-A40C-50D8A0D6024F}"/>
    <cellStyle name="Comma 46" xfId="3177" xr:uid="{44C43AAB-C5F1-401C-B0B3-11286547F8E8}"/>
    <cellStyle name="Comma 47" xfId="3178" xr:uid="{889A95B1-C92D-48DB-8095-626FA334F159}"/>
    <cellStyle name="Comma 47 2" xfId="3179" xr:uid="{C065DCD3-CE8D-4E55-9C8D-BAA571FB8A59}"/>
    <cellStyle name="Comma 47 3" xfId="3180" xr:uid="{3A20DF53-6362-48F1-8177-CC2C2668FC5F}"/>
    <cellStyle name="Comma 47 4" xfId="3181" xr:uid="{B3783F51-EC62-43F7-BF0C-954773F975A1}"/>
    <cellStyle name="Comma 47 5" xfId="3182" xr:uid="{A2E1255E-A2D5-41F5-8F0A-BD590B0A3EE3}"/>
    <cellStyle name="Comma 48" xfId="3183" xr:uid="{DEFB90EE-B096-4944-ABD3-FA5F314CC220}"/>
    <cellStyle name="Comma 49" xfId="3184" xr:uid="{481E6034-051F-404C-B94E-946943601657}"/>
    <cellStyle name="Comma 5" xfId="3185" xr:uid="{287E7216-7A63-443A-96BE-6A38AA624994}"/>
    <cellStyle name="Comma 5 2" xfId="3186" xr:uid="{452C3DE8-CA12-45FE-BB33-A57A3C0CC3F1}"/>
    <cellStyle name="Comma 5 2 2" xfId="3187" xr:uid="{40FB30C5-01AC-472B-8FB1-975D3E066D63}"/>
    <cellStyle name="Comma 5 2 3" xfId="3188" xr:uid="{A3ECC610-FFA9-4920-AB0C-B4F506847437}"/>
    <cellStyle name="Comma 5 2 3 2" xfId="3189" xr:uid="{AB4A4758-2882-4DC6-9485-8239058433B1}"/>
    <cellStyle name="Comma 5 2 3 3" xfId="3190" xr:uid="{B558678E-0CAA-439F-882F-0F97266D49A1}"/>
    <cellStyle name="Comma 5 2 3 4" xfId="3191" xr:uid="{D038BC36-0307-4033-B7E3-9E278392712B}"/>
    <cellStyle name="Comma 5 2 4" xfId="3192" xr:uid="{40029E65-CA28-4611-BB8E-2F16E2A75D78}"/>
    <cellStyle name="Comma 5 2 5" xfId="3193" xr:uid="{B275738F-BBE0-4447-8ED2-CF8BA10F44F9}"/>
    <cellStyle name="Comma 5 2 6" xfId="3194" xr:uid="{E9626BDE-0C40-4C3E-8E10-C2D47A4A0DBA}"/>
    <cellStyle name="Comma 5 3" xfId="3195" xr:uid="{D9E91062-9B25-4503-83D7-37C1768F08C0}"/>
    <cellStyle name="Comma 5 4" xfId="3196" xr:uid="{17776F77-2BAB-49A9-B0C4-3B200755CB14}"/>
    <cellStyle name="Comma 5 5" xfId="3197" xr:uid="{88353EB9-CF0A-424E-9D6E-19782EBACDE6}"/>
    <cellStyle name="Comma 5 6" xfId="3198" xr:uid="{46CF4737-B673-440A-9C8F-FAED23FD7174}"/>
    <cellStyle name="Comma 5 7" xfId="3199" xr:uid="{8025A5C2-2FD1-47F0-8A5B-75E32B6A47C1}"/>
    <cellStyle name="Comma 5 8" xfId="3200" xr:uid="{77B29AE2-6877-449B-BE1E-ACDCD9FF74BE}"/>
    <cellStyle name="Comma 50" xfId="3201" xr:uid="{23F38AFD-11DE-4F0C-977E-E643242BC763}"/>
    <cellStyle name="Comma 51" xfId="3202" xr:uid="{57ECB83F-0B4C-4BEC-93E8-EA600535CC70}"/>
    <cellStyle name="Comma 52" xfId="3203" xr:uid="{50F42776-849A-4528-BE74-0B8026D10903}"/>
    <cellStyle name="Comma 53" xfId="3204" xr:uid="{2E4C7084-86DE-4BB5-8D51-F2A60F90DD8B}"/>
    <cellStyle name="Comma 53 2" xfId="3205" xr:uid="{4F507114-D783-4626-9B55-E05AC59520BD}"/>
    <cellStyle name="Comma 54" xfId="3206" xr:uid="{38F509F7-F262-4852-965C-D4E8948A1E1A}"/>
    <cellStyle name="Comma 55" xfId="3207" xr:uid="{0E38FC1B-030B-4B30-8DAC-BF6C548A7153}"/>
    <cellStyle name="Comma 56" xfId="3208" xr:uid="{54E9F56C-35A7-43E5-B43D-EF8F9B84F813}"/>
    <cellStyle name="Comma 56 2" xfId="3209" xr:uid="{F1FEEF63-7700-4510-AFE9-386A77D692B0}"/>
    <cellStyle name="Comma 57" xfId="3210" xr:uid="{240883FF-B592-4E1A-97DD-6AE949F8A570}"/>
    <cellStyle name="Comma 57 2" xfId="3211" xr:uid="{7A2BDF5A-226A-49B3-A87B-32E86564AC28}"/>
    <cellStyle name="Comma 58" xfId="3212" xr:uid="{211D6094-6795-4741-A760-7692D3753C8F}"/>
    <cellStyle name="Comma 58 2" xfId="3213" xr:uid="{EDB8ED48-BFD4-4BD0-A66B-EEC188AA39F7}"/>
    <cellStyle name="Comma 58 3" xfId="3214" xr:uid="{FB1167FA-6A29-4080-9E95-AE619E6F7C12}"/>
    <cellStyle name="Comma 58 4" xfId="3215" xr:uid="{4B1F9BFC-8898-4419-8690-DD064EF14C8F}"/>
    <cellStyle name="Comma 58 5" xfId="3216" xr:uid="{FEBF664E-DC83-4969-98F9-FCA2D24B33BB}"/>
    <cellStyle name="Comma 59" xfId="3217" xr:uid="{F290CE4E-4D33-44A7-9DD7-89FBA8B0AC99}"/>
    <cellStyle name="Comma 59 2" xfId="3218" xr:uid="{07E8260E-3C1E-4DB5-872B-5606AE605406}"/>
    <cellStyle name="Comma 59 3" xfId="3219" xr:uid="{6F5C7760-E1AD-40D9-885B-93A722420731}"/>
    <cellStyle name="Comma 59 4" xfId="3220" xr:uid="{7A71ED23-68A0-4F35-A124-D3FBBF392C90}"/>
    <cellStyle name="Comma 59 5" xfId="3221" xr:uid="{83734C3E-BEB3-4DC7-AD29-E3510BF8C14C}"/>
    <cellStyle name="Comma 6" xfId="3222" xr:uid="{6A414877-24C7-46B3-8BAB-62AE275943EA}"/>
    <cellStyle name="Comma 6 10" xfId="3223" xr:uid="{7A3C31FF-9877-4155-8C47-E542628A6876}"/>
    <cellStyle name="Comma 6 2" xfId="3224" xr:uid="{4A067CC8-C327-4AE8-9F80-217B5C0520D9}"/>
    <cellStyle name="Comma 6 2 2" xfId="3225" xr:uid="{35821A61-1400-48E0-8A0E-B1071335003E}"/>
    <cellStyle name="Comma 6 2 3" xfId="3226" xr:uid="{59AEBFB2-6173-4EEE-B705-0F9ED349E540}"/>
    <cellStyle name="Comma 6 2 4" xfId="3227" xr:uid="{BF0BCF05-09B0-4D26-98A6-49EC8F1B2FFA}"/>
    <cellStyle name="Comma 6 2 5" xfId="3228" xr:uid="{1BE1DBE3-9427-4F69-A67F-79442B88C040}"/>
    <cellStyle name="Comma 6 2 6" xfId="3229" xr:uid="{666F6D9E-2710-4185-8E4F-90464072466E}"/>
    <cellStyle name="Comma 6 2 7" xfId="3230" xr:uid="{ED26AA7A-3B26-4131-9DDD-A20DF8F755BB}"/>
    <cellStyle name="Comma 6 2 8" xfId="3231" xr:uid="{675EE918-C559-4EFA-93EA-824DF944422A}"/>
    <cellStyle name="Comma 6 3" xfId="3232" xr:uid="{819AE82C-2758-40DF-894F-3152534F3617}"/>
    <cellStyle name="Comma 6 3 2" xfId="3233" xr:uid="{428CB3BD-CA99-4A37-AADA-AF4078A76FA8}"/>
    <cellStyle name="Comma 6 3 3" xfId="3234" xr:uid="{225B2F61-5491-47EE-8400-AA2FF5ABFF27}"/>
    <cellStyle name="Comma 6 4" xfId="3235" xr:uid="{B073DA71-1DA3-40ED-874D-8DA83B453D31}"/>
    <cellStyle name="Comma 6 5" xfId="3236" xr:uid="{FFEBE166-DAFA-4FCD-8116-B77420835889}"/>
    <cellStyle name="Comma 6 6" xfId="3237" xr:uid="{9F37E895-5D9B-4A67-8C5F-FE9B974C8C9F}"/>
    <cellStyle name="Comma 6 7" xfId="3238" xr:uid="{6494107A-5D41-494A-88F2-CE0B99DDE502}"/>
    <cellStyle name="Comma 6 8" xfId="3239" xr:uid="{4AF90276-B964-4A19-B0C2-B78DC00C3F9E}"/>
    <cellStyle name="Comma 6 9" xfId="3240" xr:uid="{F1ACA217-58C2-4A56-BFDA-5031E51BA844}"/>
    <cellStyle name="Comma 60" xfId="3241" xr:uid="{35186AB4-9665-49FC-9DCE-C045131CE7C2}"/>
    <cellStyle name="Comma 60 2" xfId="3242" xr:uid="{A2CE721C-071B-4377-841A-ABB6818315B5}"/>
    <cellStyle name="Comma 60 3" xfId="3243" xr:uid="{5EB8336C-0448-4EF9-886E-C018EAA0BB17}"/>
    <cellStyle name="Comma 60 4" xfId="3244" xr:uid="{9E492E63-7AE2-4BC8-9A96-B05D4DC520CC}"/>
    <cellStyle name="Comma 60 5" xfId="3245" xr:uid="{B3BADC89-D8BB-4890-8D80-DF6F03CFBE09}"/>
    <cellStyle name="Comma 61" xfId="3246" xr:uid="{E9A529C0-8BDE-40DA-A263-931EF5AD584C}"/>
    <cellStyle name="Comma 61 2" xfId="3247" xr:uid="{CB8EF844-BDF6-491D-BFC9-3BBAFA2AD4F3}"/>
    <cellStyle name="Comma 61 3" xfId="3248" xr:uid="{7A12C2CE-65AE-4CAE-9F96-2C8C444E9C40}"/>
    <cellStyle name="Comma 61 4" xfId="3249" xr:uid="{D2467EA5-4883-43DB-8440-4283ACB2C11E}"/>
    <cellStyle name="Comma 61 5" xfId="3250" xr:uid="{6F108608-6E23-489C-9E4D-3574D140C72A}"/>
    <cellStyle name="Comma 61 6" xfId="3251" xr:uid="{4446D576-D179-4D9D-A966-BC7729D87448}"/>
    <cellStyle name="Comma 62" xfId="3252" xr:uid="{4A4240F7-42A8-472D-B741-AE5B1A1C83F6}"/>
    <cellStyle name="Comma 62 2" xfId="3253" xr:uid="{AAEAA867-B48D-454A-9E9A-C72D09F976F8}"/>
    <cellStyle name="Comma 62 3" xfId="3254" xr:uid="{C58457F3-F329-4859-868A-7A0E423BCDC0}"/>
    <cellStyle name="Comma 62 4" xfId="3255" xr:uid="{736D4B97-D4B3-4269-BB18-C149F846A512}"/>
    <cellStyle name="Comma 62 5" xfId="3256" xr:uid="{20A87AB2-2EE8-4742-A440-D99784DE9073}"/>
    <cellStyle name="Comma 62 6" xfId="3257" xr:uid="{B069D04F-5316-4B5F-8768-D3FBC11F8E70}"/>
    <cellStyle name="Comma 63" xfId="3258" xr:uid="{280A807A-6E97-4EC4-AC84-5A4891E435B8}"/>
    <cellStyle name="Comma 63 2" xfId="3259" xr:uid="{7FC8241C-B077-4B44-BDD4-418BA04496FC}"/>
    <cellStyle name="Comma 63 3" xfId="3260" xr:uid="{BDEC4720-3003-4CD4-BEF6-6C2D592A25F4}"/>
    <cellStyle name="Comma 63 4" xfId="3261" xr:uid="{769486C7-5F1E-4FBF-849C-3D3823C8D1B3}"/>
    <cellStyle name="Comma 64" xfId="3262" xr:uid="{17CC7CF5-6BF0-4EC4-BD9D-5F12E74A94A7}"/>
    <cellStyle name="Comma 64 2" xfId="3263" xr:uid="{E2CF9F26-5269-44B9-82E9-26790F7E9D01}"/>
    <cellStyle name="Comma 64 3" xfId="3264" xr:uid="{DBEEAADE-EEA6-4507-8910-D89501E830EA}"/>
    <cellStyle name="Comma 64 4" xfId="3265" xr:uid="{7620F65C-840B-43C2-8758-0BF181FCFE32}"/>
    <cellStyle name="Comma 65" xfId="3266" xr:uid="{849F80B9-F689-4B2B-9F68-DC3566AB17D6}"/>
    <cellStyle name="Comma 65 2" xfId="3267" xr:uid="{D18B8AC3-BE13-4A01-A420-438CD381FA7C}"/>
    <cellStyle name="Comma 65 3" xfId="3268" xr:uid="{73B8FCC9-0932-4EC5-99C3-080C088FCD05}"/>
    <cellStyle name="Comma 65 4" xfId="3269" xr:uid="{7F1B0971-4508-4917-BEEE-84F8F6C01CB0}"/>
    <cellStyle name="Comma 66" xfId="3270" xr:uid="{29BCE823-E0BD-4914-9ECD-8A949455DDBD}"/>
    <cellStyle name="Comma 66 2" xfId="3271" xr:uid="{3E68A7DF-B786-4224-933D-0B63CCA4600A}"/>
    <cellStyle name="Comma 66 3" xfId="3272" xr:uid="{9BE540D0-BD79-4B0D-A4AE-624924E0A3EF}"/>
    <cellStyle name="Comma 66 4" xfId="3273" xr:uid="{D8EACCEB-42C1-4DF3-A6CC-FBCD94D4754E}"/>
    <cellStyle name="Comma 67" xfId="3274" xr:uid="{5DD03CBD-EDA1-4FBF-B5D3-B2F8D3621169}"/>
    <cellStyle name="Comma 67 2" xfId="3275" xr:uid="{AF88BD50-BA2A-4E5B-9668-3CA83BAC627C}"/>
    <cellStyle name="Comma 67 3" xfId="3276" xr:uid="{746B0F83-6F34-44FF-B27B-78AD1B43CF42}"/>
    <cellStyle name="Comma 67 4" xfId="3277" xr:uid="{3CEFFE99-7087-41A4-AEEA-C61339EEE5D6}"/>
    <cellStyle name="Comma 68" xfId="3278" xr:uid="{7BA9241F-5033-4CAE-9A4C-25B92BF8EEDF}"/>
    <cellStyle name="Comma 68 2" xfId="3279" xr:uid="{3D2B80F7-86EB-4A2E-BB75-35248CAB03B7}"/>
    <cellStyle name="Comma 68 3" xfId="3280" xr:uid="{71D5423E-A2EE-4E8E-8A86-3D99033203AE}"/>
    <cellStyle name="Comma 68 4" xfId="3281" xr:uid="{834D7211-D817-431A-923B-8EB668E11BA8}"/>
    <cellStyle name="Comma 69" xfId="3282" xr:uid="{61467C2A-AB54-483F-A524-AF75A9355356}"/>
    <cellStyle name="Comma 69 2" xfId="3283" xr:uid="{2E8F2A3D-1506-4B42-8519-5EB22434DC95}"/>
    <cellStyle name="Comma 69 3" xfId="3284" xr:uid="{749D7714-77D7-47F4-A118-5823C3927925}"/>
    <cellStyle name="Comma 69 4" xfId="3285" xr:uid="{B49017B6-18F1-4282-909C-C0A1CF234F37}"/>
    <cellStyle name="Comma 7" xfId="3286" xr:uid="{E9C07E01-C9BB-4951-A2F1-CDB70124A0F0}"/>
    <cellStyle name="Comma 7 2" xfId="3287" xr:uid="{8977CCDF-583E-4111-8948-E0EC610EEF72}"/>
    <cellStyle name="Comma 7 2 2" xfId="3288" xr:uid="{EEC24352-0468-4E2E-96EA-3879F495E442}"/>
    <cellStyle name="Comma 7 3" xfId="3289" xr:uid="{29671FE8-CDC4-4C9A-8C4B-F74D801DD8F2}"/>
    <cellStyle name="Comma 7 3 2" xfId="3290" xr:uid="{DB6AEB04-8F5C-48B3-BDE0-7E6CA13C726C}"/>
    <cellStyle name="Comma 7 4" xfId="3291" xr:uid="{B130D1F3-DD3E-47C7-A734-C6824C850FFF}"/>
    <cellStyle name="Comma 7 4 2" xfId="3292" xr:uid="{82D41D5C-1FD5-4CDD-92FC-3A17033C30AD}"/>
    <cellStyle name="Comma 7 4 3" xfId="3293" xr:uid="{1C400AB3-90E4-4FE4-9C21-83A148E7D7D0}"/>
    <cellStyle name="Comma 7 4 4" xfId="3294" xr:uid="{A33AB2B9-6B68-483E-BBA8-057A8668CF3C}"/>
    <cellStyle name="Comma 7 5" xfId="3295" xr:uid="{39B6B186-85B4-447C-90DA-ECFB2C029AB9}"/>
    <cellStyle name="Comma 7 6" xfId="3296" xr:uid="{4F22699E-8489-48E7-9B65-FFC832B8275B}"/>
    <cellStyle name="Comma 7 7" xfId="3297" xr:uid="{91DF9488-DA46-4E32-ACDF-72EFF2860188}"/>
    <cellStyle name="Comma 70" xfId="3298" xr:uid="{97307432-D808-4AB2-8D5B-3812BF38F4A8}"/>
    <cellStyle name="Comma 70 2" xfId="3299" xr:uid="{1957AC1C-7586-4BBA-B067-215A2BF94836}"/>
    <cellStyle name="Comma 70 3" xfId="3300" xr:uid="{058525D2-CECC-47BE-941B-F3429CD15BB9}"/>
    <cellStyle name="Comma 70 4" xfId="3301" xr:uid="{764F6250-B993-441C-8BD8-BB7B33B01693}"/>
    <cellStyle name="Comma 71" xfId="3302" xr:uid="{B4D9F062-245F-4576-9FB2-318A2330DF82}"/>
    <cellStyle name="Comma 72" xfId="3303" xr:uid="{2B5FAE2E-64F8-4813-948D-2A50B2DDF92B}"/>
    <cellStyle name="Comma 72 2" xfId="3304" xr:uid="{237496A1-85BA-48F1-B563-56C1EB5CEC74}"/>
    <cellStyle name="Comma 72 2 2" xfId="3305" xr:uid="{8C56B6D1-20F7-429D-9DED-42208185A927}"/>
    <cellStyle name="Comma 72 3" xfId="3306" xr:uid="{3CE3A664-FF70-4364-8ED5-D45CC813E781}"/>
    <cellStyle name="Comma 73" xfId="3307" xr:uid="{6CDE897A-5507-4EBE-908C-E7E78F8AFA40}"/>
    <cellStyle name="Comma 74" xfId="3308" xr:uid="{1241704D-69E7-45B6-95F9-C40C8C7BA6A2}"/>
    <cellStyle name="Comma 75" xfId="3309" xr:uid="{E7FF1814-1655-4FED-AB67-DE0E54886802}"/>
    <cellStyle name="Comma 76" xfId="3310" xr:uid="{FE0E96BB-30D4-4BD8-8FFC-A0D7D9633FE8}"/>
    <cellStyle name="Comma 77" xfId="3311" xr:uid="{DBF0EA1A-E8A8-420C-B053-260572B1F898}"/>
    <cellStyle name="Comma 78" xfId="3312" xr:uid="{AA4EE8F3-54EB-4C5E-9338-0E2F083A6981}"/>
    <cellStyle name="Comma 79" xfId="3313" xr:uid="{3E6AD90D-90D0-4503-BB14-E0B48EB01AB9}"/>
    <cellStyle name="Comma 8" xfId="3314" xr:uid="{D6F754AA-E8E0-4678-BEED-DFCE983CB7AA}"/>
    <cellStyle name="Comma 8 2" xfId="3315" xr:uid="{F38C1FD9-62F4-4F0F-928F-B77BB8CBDB04}"/>
    <cellStyle name="Comma 8 2 2" xfId="3316" xr:uid="{959A22D0-68FB-48AA-A2F2-41AFBF5C1170}"/>
    <cellStyle name="Comma 8 2 3" xfId="3317" xr:uid="{EDC4DBB0-752A-4E2F-9235-10BC63796215}"/>
    <cellStyle name="Comma 8 2 4" xfId="3318" xr:uid="{04469295-1900-49AD-AF4D-173FBF589ABE}"/>
    <cellStyle name="Comma 8 2 5" xfId="3319" xr:uid="{8DA215E7-B165-4F48-A619-0218C714A620}"/>
    <cellStyle name="Comma 8 2 6" xfId="3320" xr:uid="{9ADD5FED-5FE7-4092-BC0F-C64BC2409734}"/>
    <cellStyle name="Comma 8 3" xfId="3321" xr:uid="{B601B772-A209-4815-A8CB-F28B7F0D6E2F}"/>
    <cellStyle name="Comma 8 3 2" xfId="3322" xr:uid="{31AC7751-7BD2-41EE-B419-510CCDF321F0}"/>
    <cellStyle name="Comma 8 4" xfId="3323" xr:uid="{D88DED2B-FFC9-415C-99E9-0CFB5F5E7378}"/>
    <cellStyle name="Comma 8 5" xfId="3324" xr:uid="{67C370FA-E61D-4D87-89F6-D035EB6556B6}"/>
    <cellStyle name="Comma 8 5 2" xfId="3325" xr:uid="{B5D68394-EFEC-4126-82DD-81D37789C814}"/>
    <cellStyle name="Comma 8 5 3" xfId="3326" xr:uid="{B4BF06EA-489F-48BA-A040-FE9D1FF4360C}"/>
    <cellStyle name="Comma 8 5 4" xfId="3327" xr:uid="{3B23890A-7942-48FB-ABA1-526A1AAA7BC1}"/>
    <cellStyle name="Comma 8 6" xfId="3328" xr:uid="{35702CEC-918A-42F8-8025-705034463E27}"/>
    <cellStyle name="Comma 8 7" xfId="3329" xr:uid="{FC3BDF4B-5232-44FE-85DD-10BFF0382956}"/>
    <cellStyle name="Comma 8 8" xfId="3330" xr:uid="{423263C8-FB32-4F36-BC69-9377833E167D}"/>
    <cellStyle name="Comma 80" xfId="3331" xr:uid="{66AA91FD-D251-49FD-96FC-C2DE9D540955}"/>
    <cellStyle name="Comma 81" xfId="3332" xr:uid="{6418DDDC-3C5F-464C-A8FF-C4B67864420F}"/>
    <cellStyle name="Comma 82" xfId="3333" xr:uid="{25836F55-BA37-48B3-B563-242D201CF171}"/>
    <cellStyle name="Comma 83" xfId="3334" xr:uid="{9C93F1D1-B758-418C-9CFD-1122711E0302}"/>
    <cellStyle name="Comma 84" xfId="3335" xr:uid="{7DE47F25-1D3B-4CBD-BEC3-0EAA41685F38}"/>
    <cellStyle name="Comma 85" xfId="3336" xr:uid="{5CDBFF30-5B3D-4BC8-822E-00729A72DD5D}"/>
    <cellStyle name="Comma 86" xfId="3337" xr:uid="{6DF3B217-800D-4D48-92CF-AD78F3519A8E}"/>
    <cellStyle name="Comma 87" xfId="3338" xr:uid="{CBFFA805-520C-41D4-B3CC-CE2963FF9EF6}"/>
    <cellStyle name="Comma 88" xfId="3339" xr:uid="{5483A9AE-0FA9-4F73-B059-5CF6E3CAD2CA}"/>
    <cellStyle name="Comma 88 2" xfId="3340" xr:uid="{036A8659-3895-47B2-936F-C0B3425EEA04}"/>
    <cellStyle name="Comma 89" xfId="3341" xr:uid="{F0BB74C5-70B9-4600-B860-8E8C408636E4}"/>
    <cellStyle name="Comma 9" xfId="3342" xr:uid="{840D7B54-2995-488D-A08E-F91AAE9FA11F}"/>
    <cellStyle name="Comma 9 2" xfId="3343" xr:uid="{F4DC8CE5-6164-4339-9886-240ACD9D52A3}"/>
    <cellStyle name="Comma 9 2 2" xfId="3344" xr:uid="{11AC56C8-E713-47F8-BB16-AE5A4FE52D60}"/>
    <cellStyle name="Comma 9 3" xfId="3345" xr:uid="{BFCB3413-6D64-4419-A961-800E6C72EA99}"/>
    <cellStyle name="Comma 9 4" xfId="3346" xr:uid="{CFFCBC64-0D78-4ADA-8BC8-5C8227325FCB}"/>
    <cellStyle name="Comma 9 4 2" xfId="3347" xr:uid="{84B870BE-8F59-4214-9ACC-922C22ABFF28}"/>
    <cellStyle name="Comma 9 4 3" xfId="3348" xr:uid="{6862F1A1-375A-40F5-B840-CA39C30ABC48}"/>
    <cellStyle name="Comma 9 4 4" xfId="3349" xr:uid="{E2C5DD60-0EBD-4477-A6BF-0332C6DD1C7F}"/>
    <cellStyle name="Comma 9 5" xfId="3350" xr:uid="{E679CB6B-AC77-4721-871F-F426217E6631}"/>
    <cellStyle name="Comma 9 6" xfId="3351" xr:uid="{B58EE380-FBA3-4C91-81E2-AF33452C05D3}"/>
    <cellStyle name="Comma 90" xfId="3352" xr:uid="{F22D3432-03E5-436B-9DAD-4C34601F0D53}"/>
    <cellStyle name="Comma0" xfId="3353" xr:uid="{66B2C3C9-826E-4233-A99A-06F37FC63912}"/>
    <cellStyle name="Comma0 10" xfId="3354" xr:uid="{015B29B5-96F9-402A-A2FD-99E374BC300E}"/>
    <cellStyle name="Comma0 11" xfId="3355" xr:uid="{E77C4D9A-D733-4117-865C-D34385372819}"/>
    <cellStyle name="Comma0 2" xfId="3356" xr:uid="{241E1C20-0152-4F44-A0FB-E099D966D8E0}"/>
    <cellStyle name="Comma0 2 2" xfId="3357" xr:uid="{A0F71F60-A146-4F49-8E00-A1613F53A314}"/>
    <cellStyle name="Comma0 3" xfId="3358" xr:uid="{74161689-B38E-4770-AC45-8F138A7E3470}"/>
    <cellStyle name="Comma0 4" xfId="3359" xr:uid="{7A218050-F7DD-438A-8A18-773EAAFAB887}"/>
    <cellStyle name="Comma0 5" xfId="3360" xr:uid="{11BBF982-E3CD-4669-925E-48381C8DA353}"/>
    <cellStyle name="Comma0 6" xfId="3361" xr:uid="{3C298D10-3F84-42BA-A993-93578E22C108}"/>
    <cellStyle name="Comma0 7" xfId="3362" xr:uid="{D2E2D5D7-9023-4DA8-B01A-E7FF18E0809E}"/>
    <cellStyle name="Comma0 8" xfId="3363" xr:uid="{3DC91DED-CCDB-4B02-B8AB-69D36FBBB336}"/>
    <cellStyle name="Comma0 9" xfId="3364" xr:uid="{2A6CB472-0AD1-486C-9903-0A75B69FFDE8}"/>
    <cellStyle name="Comma0_1. Финансовая отчетность" xfId="3365" xr:uid="{D60460DF-D8BF-4705-9928-47067DC08F03}"/>
    <cellStyle name="Comment" xfId="3366" xr:uid="{57E036C9-B9F8-424E-817A-83452E22D797}"/>
    <cellStyle name="Company Name" xfId="3367" xr:uid="{FF62C144-53D5-4AC8-8620-57A21FD918EE}"/>
    <cellStyle name="Copied" xfId="3368" xr:uid="{6AE7D146-F6C9-4406-B8E9-A490EAC28E92}"/>
    <cellStyle name="CPdollnum" xfId="3369" xr:uid="{062584CB-6DA4-468D-97FD-E7061CAF221C}"/>
    <cellStyle name="CPgennum" xfId="3370" xr:uid="{C8722C70-E5C9-4B38-AB28-A190EF1F5FFA}"/>
    <cellStyle name="cpoilnum" xfId="3371" xr:uid="{EC5474BF-B89D-41CA-B3DA-3794346FC932}"/>
    <cellStyle name="CPPerCent" xfId="3372" xr:uid="{CBE1CCB6-3476-4996-BF69-E464A031C74A}"/>
    <cellStyle name="CPpershare" xfId="3373" xr:uid="{8F90CDDE-BF94-45CD-883E-2BB7C218136B}"/>
    <cellStyle name="CPpersharenodoll" xfId="3374" xr:uid="{4D91348C-154D-4BE7-B8EC-7394CC4BAD55}"/>
    <cellStyle name="CR Comma" xfId="3375" xr:uid="{9A3FCF64-BB30-43D7-A0E2-3860DA6F4FFE}"/>
    <cellStyle name="CR Currency" xfId="3376" xr:uid="{D3E72F91-9838-4559-A9D8-FE5C387A2B54}"/>
    <cellStyle name="CR Currency 2" xfId="3377" xr:uid="{B32020F5-2D4E-4C3B-BC4E-2DBD479209CF}"/>
    <cellStyle name="Credit" xfId="3378" xr:uid="{0560CF7D-D469-436E-91D3-0ECC4C45E3F0}"/>
    <cellStyle name="Credit subtotal" xfId="3379" xr:uid="{B8137EF4-C78D-4AEF-B2D5-B05F5E3C5386}"/>
    <cellStyle name="Credit subtotal 2" xfId="3380" xr:uid="{5F5F3197-605D-43BE-BBFB-36EFBA2D1552}"/>
    <cellStyle name="Credit subtotal 2 2" xfId="3381" xr:uid="{21D3ECE0-D8D4-4537-A656-6F7B03A1B3F9}"/>
    <cellStyle name="Credit subtotal 2 2 2" xfId="3382" xr:uid="{2BB46082-753E-4DEF-8048-D4E96FC51381}"/>
    <cellStyle name="Credit subtotal 2 2 2 2" xfId="3383" xr:uid="{6AFD09E4-1F77-4750-8D05-A5B27F79EA0C}"/>
    <cellStyle name="Credit subtotal 2 2 2 2 2" xfId="3384" xr:uid="{427D027C-8C87-4294-9F6B-58BE8EFB6ED0}"/>
    <cellStyle name="Credit subtotal 2 2 2 2 2 2" xfId="3385" xr:uid="{DA7BAE50-B35C-4FA6-99B6-6DE1CC802CC0}"/>
    <cellStyle name="Credit subtotal 2 2 2 2 3" xfId="3386" xr:uid="{528B90F5-2B85-456E-9D01-0BBEA51D99A9}"/>
    <cellStyle name="Credit subtotal 2 2 2 3" xfId="3387" xr:uid="{3CA62FAA-0C5B-441C-B87F-5049510D2C04}"/>
    <cellStyle name="Credit subtotal 2 2 2 3 2" xfId="3388" xr:uid="{DAC4B5FA-2B0B-4828-A3A1-F776D33BB8D1}"/>
    <cellStyle name="Credit subtotal 2 2 2 4" xfId="3389" xr:uid="{06FB64AF-A7BD-4E8A-B19E-0AD8BA82B40D}"/>
    <cellStyle name="Credit subtotal 2 2 3" xfId="3390" xr:uid="{3ADA1D77-AC57-4EF6-BBCC-9AFDAB5EAA5B}"/>
    <cellStyle name="Credit subtotal 2 2 3 2" xfId="3391" xr:uid="{552CEF36-FB35-42E4-81CB-600AD8305210}"/>
    <cellStyle name="Credit subtotal 2 2 3 2 2" xfId="3392" xr:uid="{2883DA44-C055-4F26-9A6A-25FC9A929139}"/>
    <cellStyle name="Credit subtotal 2 2 3 3" xfId="3393" xr:uid="{790E6314-F6FC-4F42-987B-EF51FAADF4DD}"/>
    <cellStyle name="Credit subtotal 2 2 4" xfId="3394" xr:uid="{EB2D032C-242B-4ACB-8BC7-545FEE89676D}"/>
    <cellStyle name="Credit subtotal 2 2 4 2" xfId="3395" xr:uid="{CF4EFAB3-F518-4146-B35B-72D29E91DCCB}"/>
    <cellStyle name="Credit subtotal 2 2 5" xfId="3396" xr:uid="{1840F70D-B8F5-4091-B34C-FB09E7F8603C}"/>
    <cellStyle name="Credit subtotal 2 3" xfId="3397" xr:uid="{E34A6788-AD1F-456F-A978-06E77251F819}"/>
    <cellStyle name="Credit subtotal 2 3 2" xfId="3398" xr:uid="{B5404CB0-4D02-4160-A8D4-1536B51BE469}"/>
    <cellStyle name="Credit subtotal 2 3 2 2" xfId="3399" xr:uid="{95E91CD2-425E-494B-8179-E02D07C45B03}"/>
    <cellStyle name="Credit subtotal 2 3 2 2 2" xfId="3400" xr:uid="{AD74AF08-08E3-4BBA-8381-BB2C02BF8E59}"/>
    <cellStyle name="Credit subtotal 2 3 2 2 2 2" xfId="3401" xr:uid="{0D027493-1DBC-4749-8582-41FE35B63A8E}"/>
    <cellStyle name="Credit subtotal 2 3 2 2 3" xfId="3402" xr:uid="{00391F8A-B07C-4F32-8EDE-9F2075F21617}"/>
    <cellStyle name="Credit subtotal 2 3 2 3" xfId="3403" xr:uid="{7B02674D-0FF9-4AE5-9DA2-2CEE7684124F}"/>
    <cellStyle name="Credit subtotal 2 3 2 3 2" xfId="3404" xr:uid="{3CA64A2E-A798-4989-A46A-72DFE7A1577A}"/>
    <cellStyle name="Credit subtotal 2 3 2 4" xfId="3405" xr:uid="{F8917DB6-5EA9-4B55-9432-1BB50756C36D}"/>
    <cellStyle name="Credit subtotal 2 3 3" xfId="3406" xr:uid="{60185C1D-A0D2-411B-8549-83F34A0EE2C5}"/>
    <cellStyle name="Credit subtotal 2 3 3 2" xfId="3407" xr:uid="{3B8A4090-6B14-4DDC-A0DD-8F05311125DA}"/>
    <cellStyle name="Credit subtotal 2 3 3 2 2" xfId="3408" xr:uid="{21A6E5E5-0EEA-47D9-A10D-286D13E6F795}"/>
    <cellStyle name="Credit subtotal 2 3 3 3" xfId="3409" xr:uid="{F7F0DE9F-0F05-48C8-AAEA-21F502AED116}"/>
    <cellStyle name="Credit subtotal 2 3 4" xfId="3410" xr:uid="{29E25D35-E140-43A0-949A-365402113255}"/>
    <cellStyle name="Credit subtotal 2 3 4 2" xfId="3411" xr:uid="{85E06C72-465E-45EA-85DD-BDE9C67B45E5}"/>
    <cellStyle name="Credit subtotal 2 3 4 2 2" xfId="3412" xr:uid="{AB05DBD8-1C40-4C96-B24E-2619D8873BC3}"/>
    <cellStyle name="Credit subtotal 2 3 4 3" xfId="3413" xr:uid="{52664057-F808-4702-9847-B808E61BC269}"/>
    <cellStyle name="Credit subtotal 2 3 5" xfId="3414" xr:uid="{95217F9E-6936-44A9-BB85-383973FC6425}"/>
    <cellStyle name="Credit subtotal 2 3 5 2" xfId="3415" xr:uid="{2D2024C4-9F53-45E6-8523-FE0F679602AB}"/>
    <cellStyle name="Credit subtotal 2 3 6" xfId="3416" xr:uid="{2BD6DEE1-ACE4-46AF-95EC-99D053DAB4BA}"/>
    <cellStyle name="Credit subtotal 2 4" xfId="3417" xr:uid="{81689C66-D1BF-47A0-AF0C-8A8F25D8B974}"/>
    <cellStyle name="Credit subtotal 2 4 2" xfId="3418" xr:uid="{C50EC6BA-E518-4D8D-86FC-68B591454C45}"/>
    <cellStyle name="Credit subtotal 2 4 2 2" xfId="3419" xr:uid="{6C64C0DC-293C-4076-B982-96994A380D1D}"/>
    <cellStyle name="Credit subtotal 2 4 2 2 2" xfId="3420" xr:uid="{880471BE-490D-4D1D-A006-CCE1D9AE615D}"/>
    <cellStyle name="Credit subtotal 2 4 2 2 2 2" xfId="3421" xr:uid="{9A06D97E-B3EC-4F4E-A28C-2B879D3F07D9}"/>
    <cellStyle name="Credit subtotal 2 4 2 2 3" xfId="3422" xr:uid="{1F329BBE-689D-4AD9-8D44-306DE3E91B6C}"/>
    <cellStyle name="Credit subtotal 2 4 2 3" xfId="3423" xr:uid="{8DFC50AB-3E0B-4E4F-A901-F6F217C3ADE5}"/>
    <cellStyle name="Credit subtotal 2 4 2 3 2" xfId="3424" xr:uid="{83E17651-5167-48C8-A215-536F29EDBAEF}"/>
    <cellStyle name="Credit subtotal 2 4 2 4" xfId="3425" xr:uid="{B0A09AC8-0E22-40C1-BA3E-4B0F61F3D29C}"/>
    <cellStyle name="Credit subtotal 2 4 3" xfId="3426" xr:uid="{3034BA6F-465A-457E-9592-F1507C91DD79}"/>
    <cellStyle name="Credit subtotal 2 4 3 2" xfId="3427" xr:uid="{BBB8AC9B-D771-4901-BB2C-9D54D7DDE491}"/>
    <cellStyle name="Credit subtotal 2 4 3 2 2" xfId="3428" xr:uid="{168DF127-6C5A-41E7-8399-533A0FB6E8D8}"/>
    <cellStyle name="Credit subtotal 2 4 3 3" xfId="3429" xr:uid="{97260822-8B04-4D09-984A-D8FF1064743C}"/>
    <cellStyle name="Credit subtotal 2 4 4" xfId="3430" xr:uid="{1A4D8EFC-4752-4E6C-81E7-AC58FBB4D757}"/>
    <cellStyle name="Credit subtotal 2 4 4 2" xfId="3431" xr:uid="{8D4C5759-97BA-452F-A59F-7775DB226B08}"/>
    <cellStyle name="Credit subtotal 2 4 5" xfId="3432" xr:uid="{502BEC7B-8CFC-4580-AE74-3753775D1CB6}"/>
    <cellStyle name="Credit subtotal 2 5" xfId="3433" xr:uid="{425EBFE0-342C-4253-857B-DAE952C54FD0}"/>
    <cellStyle name="Credit subtotal 2 5 2" xfId="3434" xr:uid="{430D4471-8AD1-4951-8B6F-7A891838FE84}"/>
    <cellStyle name="Credit subtotal 2 5 2 2" xfId="3435" xr:uid="{40C58CA2-5220-4707-B124-D14BC6C242F6}"/>
    <cellStyle name="Credit subtotal 2 5 2 2 2" xfId="3436" xr:uid="{5395D52F-FD8A-4467-AA81-000DCEAA0C9E}"/>
    <cellStyle name="Credit subtotal 2 5 2 3" xfId="3437" xr:uid="{DEE6A2EC-8D11-4D53-AA03-87E26F5E766C}"/>
    <cellStyle name="Credit subtotal 2 5 3" xfId="3438" xr:uid="{62B6F499-C044-4E95-AA4D-95062684910D}"/>
    <cellStyle name="Credit subtotal 2 5 3 2" xfId="3439" xr:uid="{6D4DB7A3-4224-49CB-A8CB-60C159AB0CB6}"/>
    <cellStyle name="Credit subtotal 2 5 4" xfId="3440" xr:uid="{8123FD4E-BEB4-4588-9AA5-7D9DBEA636AE}"/>
    <cellStyle name="Credit subtotal 3" xfId="3441" xr:uid="{2F2E7749-5F07-45F3-897E-F1F1B5F74F55}"/>
    <cellStyle name="Credit subtotal 3 2" xfId="3442" xr:uid="{702F436E-0F83-49D7-8861-AB8D875B4BE2}"/>
    <cellStyle name="Credit subtotal 3 2 2" xfId="3443" xr:uid="{A1F9E223-54EB-468B-9627-60401FD0A627}"/>
    <cellStyle name="Credit subtotal 3 2 2 2" xfId="3444" xr:uid="{23B9C9F7-05D9-4EB3-A3CB-9069EAB1BB81}"/>
    <cellStyle name="Credit subtotal 3 2 2 2 2" xfId="3445" xr:uid="{5736EED1-681C-4103-97BC-39D6B3978C70}"/>
    <cellStyle name="Credit subtotal 3 2 2 3" xfId="3446" xr:uid="{D04377B0-555C-4072-9D3F-43F3CD3F3935}"/>
    <cellStyle name="Credit subtotal 3 2 3" xfId="3447" xr:uid="{9A97C749-6C2D-4F98-8254-6DA2360C3AEA}"/>
    <cellStyle name="Credit subtotal 3 2 3 2" xfId="3448" xr:uid="{96268CB0-5B1A-4C1C-908B-38FC3F96616B}"/>
    <cellStyle name="Credit subtotal 3 2 4" xfId="3449" xr:uid="{EDF99D3D-AFBF-406A-8937-BF1B3F2D514E}"/>
    <cellStyle name="Credit subtotal 3 3" xfId="3450" xr:uid="{9BBC3A0D-B2BF-4C4D-B7D6-4983E91A4EAE}"/>
    <cellStyle name="Credit subtotal 3 3 2" xfId="3451" xr:uid="{884E5EB9-00FE-45B5-A0FC-563DD1F5478A}"/>
    <cellStyle name="Credit subtotal 3 3 2 2" xfId="3452" xr:uid="{75E86A2D-8C9C-4CDF-9881-760E5CF8F3A6}"/>
    <cellStyle name="Credit subtotal 3 3 3" xfId="3453" xr:uid="{63481F3B-0A1A-4DB4-A05F-7AECEE799A38}"/>
    <cellStyle name="Credit subtotal 3 4" xfId="3454" xr:uid="{886539E6-8D89-4B46-9264-DC2376BF0F33}"/>
    <cellStyle name="Credit subtotal 3 4 2" xfId="3455" xr:uid="{E635335F-0F8D-4E38-A623-8375B9282758}"/>
    <cellStyle name="Credit subtotal 3 5" xfId="3456" xr:uid="{489A66E8-3941-4ECC-9494-CBC5D40F0FFA}"/>
    <cellStyle name="Credit subtotal 4" xfId="3457" xr:uid="{8B9E2979-0102-4F53-AB97-DC4414BAF142}"/>
    <cellStyle name="Credit subtotal 4 2" xfId="3458" xr:uid="{E251189B-FE8F-4498-AB33-334792727477}"/>
    <cellStyle name="Credit subtotal 4 2 2" xfId="3459" xr:uid="{81BD86E1-1EC7-40E7-841B-CBCEB8E827A9}"/>
    <cellStyle name="Credit subtotal 4 2 2 2" xfId="3460" xr:uid="{BAD65E8B-0D7D-4193-8E76-9771CA181B2A}"/>
    <cellStyle name="Credit subtotal 4 2 2 2 2" xfId="3461" xr:uid="{CAD6EFFB-445D-41BB-AEF9-FA0286825C58}"/>
    <cellStyle name="Credit subtotal 4 2 2 3" xfId="3462" xr:uid="{AE7F5F25-2923-4CFF-8818-B8019A53999C}"/>
    <cellStyle name="Credit subtotal 4 2 3" xfId="3463" xr:uid="{AF4223DF-21F0-4933-93C2-F619717D1F26}"/>
    <cellStyle name="Credit subtotal 4 2 3 2" xfId="3464" xr:uid="{08A338A1-A14B-4277-8DD5-C132CEA2D2B0}"/>
    <cellStyle name="Credit subtotal 4 2 4" xfId="3465" xr:uid="{21E89D9D-D49E-4A15-9197-EFF4A136AC95}"/>
    <cellStyle name="Credit subtotal 4 3" xfId="3466" xr:uid="{2A4554E4-FDAD-4F17-B170-47F45E8145A7}"/>
    <cellStyle name="Credit subtotal 4 3 2" xfId="3467" xr:uid="{F6C5F45F-B5A9-42FA-AC8E-937B8DF03386}"/>
    <cellStyle name="Credit subtotal 4 3 2 2" xfId="3468" xr:uid="{49771CCF-1A4E-4F82-9078-211C34320C2C}"/>
    <cellStyle name="Credit subtotal 4 3 3" xfId="3469" xr:uid="{62427CFF-594D-4ABC-BC09-8C4A3CFB7A45}"/>
    <cellStyle name="Credit subtotal 4 4" xfId="3470" xr:uid="{7FE844C5-27B0-405E-A764-4826E8DA4674}"/>
    <cellStyle name="Credit subtotal 4 4 2" xfId="3471" xr:uid="{985B4659-811A-441A-B1D7-57B1B5554158}"/>
    <cellStyle name="Credit subtotal 4 4 2 2" xfId="3472" xr:uid="{96980110-160F-46A8-91C4-E1F121BB615B}"/>
    <cellStyle name="Credit subtotal 4 4 3" xfId="3473" xr:uid="{4C5F3B20-2630-485A-904A-66BD0D885009}"/>
    <cellStyle name="Credit subtotal 4 5" xfId="3474" xr:uid="{5F7C8451-CC09-4608-B2A2-EB3C671036EA}"/>
    <cellStyle name="Credit subtotal 4 5 2" xfId="3475" xr:uid="{0E8AC9D7-B7F2-4250-89C8-C5766948D680}"/>
    <cellStyle name="Credit subtotal 4 6" xfId="3476" xr:uid="{53B3EAC6-E40E-44FB-A992-A594D480A5DD}"/>
    <cellStyle name="Credit subtotal 5" xfId="3477" xr:uid="{FF194E8A-74D3-492D-8F38-7DFC2B99C9A6}"/>
    <cellStyle name="Credit subtotal 5 2" xfId="3478" xr:uid="{AD36AA6E-B197-438E-BD09-D9BE71FCF247}"/>
    <cellStyle name="Credit subtotal 5 2 2" xfId="3479" xr:uid="{C4516A82-BFC5-4EF3-B0AE-94D3B7AC0D66}"/>
    <cellStyle name="Credit subtotal 5 2 2 2" xfId="3480" xr:uid="{D2D76F0B-89F6-4DE3-848D-C817467E62B3}"/>
    <cellStyle name="Credit subtotal 5 2 2 2 2" xfId="3481" xr:uid="{88CCD89B-1C98-4ED5-A28C-253167E00337}"/>
    <cellStyle name="Credit subtotal 5 2 2 3" xfId="3482" xr:uid="{B776A805-DE67-4DF3-80C7-BAE8E2D213F1}"/>
    <cellStyle name="Credit subtotal 5 2 3" xfId="3483" xr:uid="{2D0D25CA-CC30-4A6C-850F-8CA017E61D50}"/>
    <cellStyle name="Credit subtotal 5 2 3 2" xfId="3484" xr:uid="{4BF3658E-B660-4962-B1D5-4E46EB228D4C}"/>
    <cellStyle name="Credit subtotal 5 2 4" xfId="3485" xr:uid="{D869E012-E398-464C-A9C8-863ACE65CF64}"/>
    <cellStyle name="Credit subtotal 5 3" xfId="3486" xr:uid="{54241633-72E8-4FD1-8FA3-F39A8ECE64CD}"/>
    <cellStyle name="Credit subtotal 5 3 2" xfId="3487" xr:uid="{C09F0C79-95C2-424D-9354-B2E1ECA6C2C8}"/>
    <cellStyle name="Credit subtotal 5 3 2 2" xfId="3488" xr:uid="{DD11E8AB-692A-4897-A7AE-1CD6AAE8E9EA}"/>
    <cellStyle name="Credit subtotal 5 3 3" xfId="3489" xr:uid="{C9F10530-CE22-40F3-B3EA-366792C15A6B}"/>
    <cellStyle name="Credit subtotal 5 4" xfId="3490" xr:uid="{E75A037F-407D-4E18-A0F9-9D8878779034}"/>
    <cellStyle name="Credit subtotal 5 4 2" xfId="3491" xr:uid="{9026A03E-5A53-462B-AEE8-F300851ED66B}"/>
    <cellStyle name="Credit subtotal 5 5" xfId="3492" xr:uid="{5D5BDCAD-2F18-4531-AA97-5BB1280DCF15}"/>
    <cellStyle name="Credit subtotal 6" xfId="3493" xr:uid="{847623FF-1D6D-484E-8FF7-3155225A26D0}"/>
    <cellStyle name="Credit subtotal 6 2" xfId="3494" xr:uid="{5B14937F-0051-48C8-B767-FBBB7F0A3AA6}"/>
    <cellStyle name="Credit subtotal 6 2 2" xfId="3495" xr:uid="{18A4F510-13BD-4E3E-A9B4-2938176AA0B9}"/>
    <cellStyle name="Credit subtotal 6 2 2 2" xfId="3496" xr:uid="{14D0C7E0-C101-42DF-8504-6849320DC961}"/>
    <cellStyle name="Credit subtotal 6 2 3" xfId="3497" xr:uid="{AB179892-094C-4DA5-9752-A0E63982A705}"/>
    <cellStyle name="Credit subtotal 6 3" xfId="3498" xr:uid="{909E6DD1-B96A-4244-9436-61D11FFBF399}"/>
    <cellStyle name="Credit subtotal 6 3 2" xfId="3499" xr:uid="{32231298-5829-4960-9901-6642A02C956E}"/>
    <cellStyle name="Credit subtotal 6 4" xfId="3500" xr:uid="{4B85E307-1680-493A-A726-9AAB599626D6}"/>
    <cellStyle name="Credit Total" xfId="3501" xr:uid="{7AD0BD0F-F779-4202-9712-6D7444F913C2}"/>
    <cellStyle name="Curren - Style2" xfId="3502" xr:uid="{F12E4347-B0F0-481F-B96D-FF189DADF329}"/>
    <cellStyle name="Currency %" xfId="3503" xr:uid="{985DDFEF-FB92-49E8-9D21-8B4807C3B925}"/>
    <cellStyle name="Currency % 2" xfId="3504" xr:uid="{191012DB-FE6F-4441-87DF-2CDC38E8BF6A}"/>
    <cellStyle name="Currency (0)" xfId="3505" xr:uid="{3F228E36-C359-41AC-AB51-0CA2C84879A2}"/>
    <cellStyle name="Currency (2)" xfId="3506" xr:uid="{49923461-810A-4D15-93F2-62453140D7DC}"/>
    <cellStyle name="Currency [$0]" xfId="3507" xr:uid="{1498C9E5-0FF5-46D1-8B04-0EFEA708680B}"/>
    <cellStyle name="Currency [£0]" xfId="3508" xr:uid="{247CA405-8C42-4815-BE24-C36B18DECBE1}"/>
    <cellStyle name="Currency [0]OBRANDINC" xfId="3509" xr:uid="{BA59948D-E561-4473-A72C-52D9DE0A4556}"/>
    <cellStyle name="Currency [0]OBRANDINC (2)" xfId="3510" xr:uid="{2E55E122-0974-4CF3-9A6D-A4FCCD38D6AB}"/>
    <cellStyle name="Currency [0]OBRANDINC (2) 2" xfId="3511" xr:uid="{FE373036-ECCA-4D68-84E3-301080BA6EF1}"/>
    <cellStyle name="Currency [0]OBRANDINC 2" xfId="3512" xr:uid="{7001EE13-93DF-4F18-8478-62A478BB000C}"/>
    <cellStyle name="Currency [0]OBRANDINC 3" xfId="3513" xr:uid="{A09F4424-BE64-4B2F-9347-38F7175B989E}"/>
    <cellStyle name="Currency [0]OBRANDINC 4" xfId="3514" xr:uid="{B137328B-6C51-4BFA-BAE8-E574FDAC73CC}"/>
    <cellStyle name="Currency [0]OBRANDINC 5" xfId="3515" xr:uid="{C7B7BDEB-2A00-4231-BD63-77421B80A556}"/>
    <cellStyle name="Currency [0]OBRANDINC 6" xfId="3516" xr:uid="{8DCAB70E-FE04-48C4-A803-7717D8161CA0}"/>
    <cellStyle name="Currency [0]OBRANDINC 7" xfId="3517" xr:uid="{A3D44749-B1A6-4E1B-94BD-32417F24A4EB}"/>
    <cellStyle name="Currency [0]OBRANDINC 8" xfId="3518" xr:uid="{9E12FFFC-2FE3-4BE9-92A2-35E1CD93CC18}"/>
    <cellStyle name="Currency [0]OLists" xfId="3519" xr:uid="{A8570874-D673-4F47-BA1B-38FE7D006F9B}"/>
    <cellStyle name="Currency [00]" xfId="3520" xr:uid="{4CFD1AFE-840E-43F9-BC88-1C2B957C5A27}"/>
    <cellStyle name="Currency [00] 2" xfId="3521" xr:uid="{8925023C-32D0-48D0-BF1B-858CE745902B}"/>
    <cellStyle name="Currency [1]" xfId="3522" xr:uid="{708ED4D9-6C57-47AC-867B-10E5A5CC9F39}"/>
    <cellStyle name="Currency [1] 2" xfId="3523" xr:uid="{2566AB4B-D70A-407C-AA9C-2DD90217B10D}"/>
    <cellStyle name="Currency 0.0" xfId="3524" xr:uid="{6A894B81-DFED-4FA0-9D6D-8D5CF1E739D9}"/>
    <cellStyle name="Currency 0.0 2" xfId="3525" xr:uid="{7E2E8476-37C0-4F7C-80F5-85A52A7F48B7}"/>
    <cellStyle name="Currency 0.0%" xfId="3526" xr:uid="{B89DAED7-0AA2-4D49-8BAA-59D44E44026F}"/>
    <cellStyle name="Currency 0.0% 2" xfId="3527" xr:uid="{D3BE9523-FF7D-4E0D-9C5B-66FDB3520176}"/>
    <cellStyle name="Currency 0.00" xfId="3528" xr:uid="{5F6DD5EF-D1AD-420B-A022-6F493BF8F5CA}"/>
    <cellStyle name="Currency 0.00 2" xfId="3529" xr:uid="{E657871D-B517-4893-B011-090C3C594EC9}"/>
    <cellStyle name="Currency 0.00%" xfId="3530" xr:uid="{119B3264-AEA6-4509-9630-0F39E340D5EE}"/>
    <cellStyle name="Currency 0.00% 2" xfId="3531" xr:uid="{BD425E92-A24B-4678-A399-57C64FB3C512}"/>
    <cellStyle name="Currency 0.000" xfId="3532" xr:uid="{4C9C648D-552E-42C7-AB2F-8D14899F3376}"/>
    <cellStyle name="Currency 0.000 2" xfId="3533" xr:uid="{B55925D8-0674-40FA-8E5A-1477EEDF0B7B}"/>
    <cellStyle name="Currency 0.000%" xfId="3534" xr:uid="{10DA7618-9286-4E3F-A24C-4B3D2F6EFD64}"/>
    <cellStyle name="Currency 0.000% 2" xfId="3535" xr:uid="{DBDF3656-BA37-400C-BCB5-ABEF42EDB265}"/>
    <cellStyle name="Currency 10" xfId="3536" xr:uid="{2A5ED73E-FFD9-4F8C-8BC7-B48BD769A327}"/>
    <cellStyle name="Currency 11" xfId="3537" xr:uid="{EA4C100C-42B8-49F6-9A78-A00F8BE0B3C1}"/>
    <cellStyle name="Currency 12" xfId="3538" xr:uid="{9F644805-BF53-46E4-9E64-30EC80376B94}"/>
    <cellStyle name="Currency 13" xfId="3539" xr:uid="{4E32D54F-2945-4390-9D8B-3C27903C0BD6}"/>
    <cellStyle name="Currency 14" xfId="3540" xr:uid="{9BDB233B-0AD2-464A-84DD-DD5802ED67E9}"/>
    <cellStyle name="Currency 15" xfId="3541" xr:uid="{DDDBD728-2DD4-4D90-9701-139E7C9A5816}"/>
    <cellStyle name="Currency 16" xfId="3542" xr:uid="{1ABA6FE2-6BC8-4942-8D90-48B803C08899}"/>
    <cellStyle name="Currency 17" xfId="3543" xr:uid="{9ED4468C-39BD-4773-98C8-660FD5A67B55}"/>
    <cellStyle name="Currency 2" xfId="3544" xr:uid="{9275269F-89E8-4858-A6AD-C68DFCA158DE}"/>
    <cellStyle name="Currency 2 2" xfId="3545" xr:uid="{BE14A2BB-870F-4C6A-ACF6-97D1D3E5A630}"/>
    <cellStyle name="Currency 3" xfId="3546" xr:uid="{1DE31CF9-2A7F-400F-AB7B-96A996604C76}"/>
    <cellStyle name="Currency 3 2" xfId="3547" xr:uid="{BE55AC3A-0C94-4DF5-B56C-42784F22342D}"/>
    <cellStyle name="Currency 4" xfId="3548" xr:uid="{DAD8F2D5-C88B-4DD1-B68E-6B8D79F59DDD}"/>
    <cellStyle name="Currency 4 2" xfId="3549" xr:uid="{40C840D2-B44A-48B1-8E99-1CD5D9CF3CD2}"/>
    <cellStyle name="Currency 5" xfId="3550" xr:uid="{21EB39A4-A6B9-4247-83F1-25F88BCB17CB}"/>
    <cellStyle name="Currency 5 2" xfId="3551" xr:uid="{917FC37C-D32A-4124-B698-3FE72478E900}"/>
    <cellStyle name="Currency 6" xfId="3552" xr:uid="{0697D4E8-F500-4911-A825-56F919C0B370}"/>
    <cellStyle name="Currency 6 2" xfId="3553" xr:uid="{5C0B103A-CD94-420F-BFCB-1DB6C7950B87}"/>
    <cellStyle name="Currency 7" xfId="3554" xr:uid="{1CFD3EDD-3DEF-4039-A053-D30598384AD7}"/>
    <cellStyle name="Currency 7 2" xfId="3555" xr:uid="{F56E687B-1D8F-4798-8BF5-BC8CED3A88D3}"/>
    <cellStyle name="Currency 8" xfId="3556" xr:uid="{BCD550F0-3B7D-47C5-8C32-7FAB7ADA1050}"/>
    <cellStyle name="Currency 8 2" xfId="3557" xr:uid="{D72C8220-82BD-4D59-A079-252CE27B355C}"/>
    <cellStyle name="Currency 9" xfId="3558" xr:uid="{6E84C02F-361E-45DE-B9F2-BD4D7E1D6703}"/>
    <cellStyle name="Currency RU" xfId="3559" xr:uid="{98D0E1AD-BF32-456B-AEFF-455005AFBC1E}"/>
    <cellStyle name="Currency0" xfId="3560" xr:uid="{0797065F-77CB-4FB9-A2B2-A4F306157DCD}"/>
    <cellStyle name="Currency0 10" xfId="3561" xr:uid="{2B480B73-2231-41CB-BEC5-1A732F832DFE}"/>
    <cellStyle name="Currency0 11" xfId="3562" xr:uid="{2D25EF9C-D8C8-4B61-BA42-E33696E3293C}"/>
    <cellStyle name="Currency0 2" xfId="3563" xr:uid="{B42E1524-B3D9-4AC5-A619-2FFDE6225899}"/>
    <cellStyle name="Currency0 2 2" xfId="3564" xr:uid="{34AEDC84-AC6F-40EF-8999-4AAE4A4EB344}"/>
    <cellStyle name="Currency0 3" xfId="3565" xr:uid="{DE5173C1-2F3A-4ADF-8273-04B0B120A36C}"/>
    <cellStyle name="Currency0 4" xfId="3566" xr:uid="{5F44C9C5-094F-4EBB-9088-62D26784916A}"/>
    <cellStyle name="Currency0 5" xfId="3567" xr:uid="{0313668D-69B2-4FF3-A5CC-7310624F7951}"/>
    <cellStyle name="Currency0 6" xfId="3568" xr:uid="{84DD1165-13EA-48A9-A755-3C36E1E08BF2}"/>
    <cellStyle name="Currency0 7" xfId="3569" xr:uid="{AD8C0E62-9F17-4163-9203-4DBFFA7072AB}"/>
    <cellStyle name="Currency0 8" xfId="3570" xr:uid="{B7B75F2D-C1A7-4E7B-8CCE-4CBF9631195D}"/>
    <cellStyle name="Currency0 9" xfId="3571" xr:uid="{E4960D61-DFD1-4FFE-BD0D-7C5FC7FF3E95}"/>
    <cellStyle name="Currency0_1. Финансовая отчетность" xfId="3572" xr:uid="{0F7B24F1-5FBC-400E-8FE5-3E17D24942B1}"/>
    <cellStyle name="currentperiod" xfId="3573" xr:uid="{FDDF247A-3617-4519-8176-150862114813}"/>
    <cellStyle name="currentperiod 2" xfId="3574" xr:uid="{DB8D4A7D-BAA9-459E-88F5-B088DD5D361C}"/>
    <cellStyle name="currentperiod 2 2" xfId="3575" xr:uid="{B6556B74-3BD3-4808-A008-99C5BCE6E319}"/>
    <cellStyle name="currentperiod 2 2 2" xfId="3576" xr:uid="{CE66CAE6-5CFF-4A5C-AF89-7A2212DCC95A}"/>
    <cellStyle name="currentperiod 2 2 2 2" xfId="3577" xr:uid="{4AE16B32-1A9A-4587-9F7E-BB36D9A5117A}"/>
    <cellStyle name="currentperiod 2 2 3" xfId="3578" xr:uid="{A6F3D033-6EB1-4949-B92D-7B2786615EC8}"/>
    <cellStyle name="currentperiod 2 3" xfId="3579" xr:uid="{1524B2E0-266E-498E-906E-68C3249B133E}"/>
    <cellStyle name="currentperiod 2 3 2" xfId="3580" xr:uid="{7FACAA45-0A44-4B0D-80C8-9729FD5EFEA3}"/>
    <cellStyle name="currentperiod 2 3 2 2" xfId="3581" xr:uid="{EF1F2B7E-6D19-452B-AA0C-AD724209463B}"/>
    <cellStyle name="currentperiod 2 3 3" xfId="3582" xr:uid="{821D8F8D-B7C7-4A31-825D-59E000CC42D4}"/>
    <cellStyle name="currentperiod 2 4" xfId="3583" xr:uid="{3675557C-F234-4465-8862-AE5339BA8295}"/>
    <cellStyle name="currentperiod 2 4 2" xfId="3584" xr:uid="{3FACD863-EA2B-496C-9766-E3C3F44FF1C5}"/>
    <cellStyle name="currentperiod 2 5" xfId="3585" xr:uid="{02C5F0FF-C582-4FE4-AAA9-606C7802DC64}"/>
    <cellStyle name="currentperiod 3" xfId="3586" xr:uid="{CCA0CC73-EFA5-41AF-8B59-A8EB0CD67954}"/>
    <cellStyle name="currentperiod 3 2" xfId="3587" xr:uid="{452BD3B1-383B-4A96-899B-DDE679062AA8}"/>
    <cellStyle name="currentperiod 3 2 2" xfId="3588" xr:uid="{854F7A99-9DD5-41A6-95E5-21BAA8162DCB}"/>
    <cellStyle name="currentperiod 3 2 2 2" xfId="3589" xr:uid="{15813246-2BC9-4C50-8391-1683D4CEBF84}"/>
    <cellStyle name="currentperiod 3 2 3" xfId="3590" xr:uid="{B67AC3B2-5B40-45A6-850F-2263141D458C}"/>
    <cellStyle name="currentperiod 3 3" xfId="3591" xr:uid="{F5913026-4184-4D58-BDEF-B14B387FF5BA}"/>
    <cellStyle name="currentperiod 3 3 2" xfId="3592" xr:uid="{712338BE-22F0-43DC-AFE1-6F48BF6AA1CC}"/>
    <cellStyle name="currentperiod 3 3 2 2" xfId="3593" xr:uid="{EF175336-44B5-4C78-9D10-BB689A73507B}"/>
    <cellStyle name="currentperiod 3 3 3" xfId="3594" xr:uid="{65E25171-FFEC-4C08-BAD8-C99410931357}"/>
    <cellStyle name="currentperiod 3 4" xfId="3595" xr:uid="{B8DEFEDF-5319-4763-9F46-295ACF6A5D56}"/>
    <cellStyle name="currentperiod 3 4 2" xfId="3596" xr:uid="{EDD81D16-F78C-40BA-A36F-EA734EDE8F06}"/>
    <cellStyle name="currentperiod 3 5" xfId="3597" xr:uid="{B7EAB3F6-A977-4C0B-A080-F1FF6A973439}"/>
    <cellStyle name="currentperiod 4" xfId="3598" xr:uid="{F18E802D-C937-4012-99B1-508089F49297}"/>
    <cellStyle name="currentperiod 4 2" xfId="3599" xr:uid="{CD3E05F8-46AC-4A15-82DA-BDFC42CD6EA8}"/>
    <cellStyle name="currentperiod 4 2 2" xfId="3600" xr:uid="{0BC96151-22AC-4A41-819C-6C76FBA7BD72}"/>
    <cellStyle name="currentperiod 4 2 2 2" xfId="3601" xr:uid="{59BD8167-35E0-40B2-A4FE-F80F00F79234}"/>
    <cellStyle name="currentperiod 4 2 3" xfId="3602" xr:uid="{0E8B3012-6347-4CF4-89E0-58E3655938B7}"/>
    <cellStyle name="currentperiod 4 3" xfId="3603" xr:uid="{AD01EDF2-AF74-4D0A-B277-B6C0494BDDB3}"/>
    <cellStyle name="currentperiod 4 3 2" xfId="3604" xr:uid="{5B9E644D-987E-4BA2-99B0-647D5CA6CE0E}"/>
    <cellStyle name="currentperiod 4 3 2 2" xfId="3605" xr:uid="{238FE7CD-A8D6-43B5-9740-377A67AE915F}"/>
    <cellStyle name="currentperiod 4 3 3" xfId="3606" xr:uid="{75A645D6-172B-4029-97AF-B920A851F1B5}"/>
    <cellStyle name="currentperiod 4 4" xfId="3607" xr:uid="{0A8E3A92-B729-42A5-BC96-07AB82D26A56}"/>
    <cellStyle name="currentperiod 4 4 2" xfId="3608" xr:uid="{1521FBFE-D650-48EB-A620-53670CD958CC}"/>
    <cellStyle name="currentperiod 4 5" xfId="3609" xr:uid="{9EB207DC-4C92-4128-BF21-92F1DED75CF3}"/>
    <cellStyle name="currentperiod 5" xfId="3610" xr:uid="{481ABBB2-0F39-4F8E-9690-AB42A5BB6FBF}"/>
    <cellStyle name="currentperiod 5 2" xfId="3611" xr:uid="{CDC20AB9-7744-4CC5-83BB-345D26898784}"/>
    <cellStyle name="currentperiod 5 2 2" xfId="3612" xr:uid="{020C0938-8363-44BA-88F2-045D150B68F9}"/>
    <cellStyle name="currentperiod 5 3" xfId="3613" xr:uid="{B036F84D-2F0E-49CA-88D7-E726AB6BD634}"/>
    <cellStyle name="currentperiod 6" xfId="3614" xr:uid="{49B6A74D-7FAE-45D8-A6A8-AB293A743243}"/>
    <cellStyle name="currentperiod 7" xfId="3615" xr:uid="{5332A526-DFD2-41AA-8B07-E251C0F8B87D}"/>
    <cellStyle name="Custom - Style8" xfId="3616" xr:uid="{75D97469-0C96-42D9-AB4B-109C2DEA0CB5}"/>
    <cellStyle name="Custom - Style8 2" xfId="3617" xr:uid="{9CAE8195-8A0E-433B-8537-6DD2452E5669}"/>
    <cellStyle name="Custom - Style8 3" xfId="3618" xr:uid="{EF1DD39A-0B7A-45C4-B211-947A5F0A923C}"/>
    <cellStyle name="Custom - Style8 4" xfId="3619" xr:uid="{2F3EEEBB-E07B-4E20-9F4B-E3CCE8BB4974}"/>
    <cellStyle name="d" xfId="3620" xr:uid="{1697F5B8-382B-4CC7-A523-B9A55F15F8A0}"/>
    <cellStyle name="Dash" xfId="3621" xr:uid="{F545215D-21C3-4836-B686-02B60339C0A9}"/>
    <cellStyle name="Dash 2" xfId="3622" xr:uid="{B3D335E1-3156-4AC7-B239-8EB9B10D8489}"/>
    <cellStyle name="Date" xfId="3623" xr:uid="{541404C2-25D3-46D8-AC6A-02DCEAB4586A}"/>
    <cellStyle name="Date 10" xfId="3624" xr:uid="{10E9A554-C3B8-4F82-ABFE-D2953852328E}"/>
    <cellStyle name="Date 11" xfId="3625" xr:uid="{5D1C66BD-C39B-43D5-94EE-0BD90740C0EC}"/>
    <cellStyle name="date 12" xfId="3626" xr:uid="{6FB34DDE-7069-4708-8952-9095ABC048A4}"/>
    <cellStyle name="date 13" xfId="3627" xr:uid="{209F19CA-182D-4FDA-A0CC-2C4118A9A551}"/>
    <cellStyle name="date 14" xfId="3628" xr:uid="{F9AE7923-E3B4-4C47-A8F5-D694B5AEC7A3}"/>
    <cellStyle name="Date 15" xfId="3629" xr:uid="{D32BC7F0-6059-4913-8439-030C7D46D0DE}"/>
    <cellStyle name="date 16" xfId="3630" xr:uid="{30A88805-C93E-467A-89A8-91F7FCCEEEC6}"/>
    <cellStyle name="Date 17" xfId="3631" xr:uid="{9277346D-A064-417B-B0AD-317CA839B1D7}"/>
    <cellStyle name="Date 18" xfId="3632" xr:uid="{EAFDE94A-9061-4F98-940E-F1D745F8A006}"/>
    <cellStyle name="date 19" xfId="3633" xr:uid="{CDCCE60A-6256-4698-9EC4-C4A082E05A9C}"/>
    <cellStyle name="Date 2" xfId="3634" xr:uid="{210CDBAC-3486-4DDA-821C-AEFBA8C77929}"/>
    <cellStyle name="Date 2 2" xfId="3635" xr:uid="{E844743B-3A47-4C75-BE45-5F031507FEDF}"/>
    <cellStyle name="Date 20" xfId="3636" xr:uid="{4D48BA94-5222-4987-8E1C-F17DA8DB359D}"/>
    <cellStyle name="date 21" xfId="3637" xr:uid="{61AC8199-637A-4CD8-9947-4DE1A9C31B15}"/>
    <cellStyle name="Date 3" xfId="3638" xr:uid="{FBF22518-F67E-4C90-9605-AC73F5DFCBFD}"/>
    <cellStyle name="Date 4" xfId="3639" xr:uid="{FC15A9AF-E973-45A8-906F-9C6E37252044}"/>
    <cellStyle name="Date 5" xfId="3640" xr:uid="{ABEEB14B-DB9D-48B3-9A98-F0D5CF8E2D32}"/>
    <cellStyle name="Date 6" xfId="3641" xr:uid="{6334C93E-F3F0-4523-8355-2CCDB30462C3}"/>
    <cellStyle name="Date 7" xfId="3642" xr:uid="{4E3DE74C-4E74-461E-B51D-50B626954D89}"/>
    <cellStyle name="Date 8" xfId="3643" xr:uid="{CEC6B73B-24D9-440E-A412-7E388756BA97}"/>
    <cellStyle name="Date 9" xfId="3644" xr:uid="{E7D7AAF8-4650-4E2D-8B8F-80F3A1BF8A15}"/>
    <cellStyle name="Date Short" xfId="3645" xr:uid="{8C1264B5-8732-4A75-A0E8-FBDEF4FA0FB0}"/>
    <cellStyle name="Date_1. Финансовая отчетность" xfId="3646" xr:uid="{460EE06F-D15E-4EB9-8151-D75F33F7DABA}"/>
    <cellStyle name="Date-Time" xfId="3647" xr:uid="{0FDAA145-38CC-4CCB-BC9A-C2266DBE7BD1}"/>
    <cellStyle name="Datwe" xfId="3648" xr:uid="{E9853B8F-A84F-42A9-8FFD-79D6DFF0232F}"/>
    <cellStyle name="Debit" xfId="3649" xr:uid="{46682C2D-3508-40A6-AC43-7439AEC3AD02}"/>
    <cellStyle name="Debit 2" xfId="3650" xr:uid="{2FF867C8-83FF-453B-ACC1-95222DA94190}"/>
    <cellStyle name="Debit 3" xfId="3651" xr:uid="{215E7FA0-0F75-4822-9035-DC82471B40F9}"/>
    <cellStyle name="Debit 4" xfId="3652" xr:uid="{D60BDC59-BD63-4560-8E48-CB25762EA83E}"/>
    <cellStyle name="Debit 5" xfId="3653" xr:uid="{BBA14BAC-7E46-4ED6-966A-7155E798785D}"/>
    <cellStyle name="Debit subtotal" xfId="3654" xr:uid="{C1ADCB2A-4408-4F1F-9976-52409BC769F4}"/>
    <cellStyle name="Debit subtotal 2" xfId="3655" xr:uid="{D57BF00A-09EF-4347-9E29-39DD44318D1E}"/>
    <cellStyle name="Debit subtotal 2 2" xfId="3656" xr:uid="{C4D834D8-E436-45C7-828B-D0CBBEF9125B}"/>
    <cellStyle name="Debit subtotal 2 2 2" xfId="3657" xr:uid="{CAE5E021-FA10-481B-854F-B6F2575E16A1}"/>
    <cellStyle name="Debit subtotal 2 2 2 2" xfId="3658" xr:uid="{6A9A5DE4-2C76-406C-BF42-EAFBA08C6266}"/>
    <cellStyle name="Debit subtotal 2 2 2 2 2" xfId="3659" xr:uid="{A854251D-7AA9-40FF-9242-770349C5CE69}"/>
    <cellStyle name="Debit subtotal 2 2 2 2 2 2" xfId="3660" xr:uid="{A0E4016F-08F6-4559-822F-FED5D33E3FAE}"/>
    <cellStyle name="Debit subtotal 2 2 2 2 3" xfId="3661" xr:uid="{E9152D61-BC52-4960-93C7-34C1A49F44F8}"/>
    <cellStyle name="Debit subtotal 2 2 2 3" xfId="3662" xr:uid="{E883A815-47A1-48BF-8A6E-DF86ED21C7CA}"/>
    <cellStyle name="Debit subtotal 2 2 2 3 2" xfId="3663" xr:uid="{FE4D1936-9325-41AD-A14A-3D44FED66C51}"/>
    <cellStyle name="Debit subtotal 2 2 2 4" xfId="3664" xr:uid="{401E38A3-ACDC-4D61-8A2B-616328EF996D}"/>
    <cellStyle name="Debit subtotal 2 2 3" xfId="3665" xr:uid="{77B2AAC2-4801-4075-AA4E-3925BB18CB39}"/>
    <cellStyle name="Debit subtotal 2 2 3 2" xfId="3666" xr:uid="{4EF0E98A-A984-488A-B315-10DA72AB05DC}"/>
    <cellStyle name="Debit subtotal 2 2 3 2 2" xfId="3667" xr:uid="{7ED4599F-BAAF-4C8C-B967-65A4BB3C974C}"/>
    <cellStyle name="Debit subtotal 2 2 3 3" xfId="3668" xr:uid="{0779B1AE-9F08-44C9-819D-7931F254B705}"/>
    <cellStyle name="Debit subtotal 2 2 4" xfId="3669" xr:uid="{29CAC768-28B9-43D6-86B4-29FE18F41377}"/>
    <cellStyle name="Debit subtotal 2 2 4 2" xfId="3670" xr:uid="{F4C9B6C4-D3ED-44D3-842D-AF38B44AA62D}"/>
    <cellStyle name="Debit subtotal 2 2 4 3" xfId="3671" xr:uid="{A37906FD-F52E-42A2-9EAA-08DED89180A6}"/>
    <cellStyle name="Debit subtotal 2 2 5" xfId="3672" xr:uid="{E70EFB39-8D88-4F57-8860-FDB388304730}"/>
    <cellStyle name="Debit subtotal 2 2 6" xfId="3673" xr:uid="{1041E56C-4BBC-4BCE-AAD0-D191052790E0}"/>
    <cellStyle name="Debit subtotal 2 3" xfId="3674" xr:uid="{61A6E3CD-800B-4D81-B59D-6EB7BACFBA65}"/>
    <cellStyle name="Debit subtotal 2 3 2" xfId="3675" xr:uid="{3F1D946A-CF98-4849-A42B-2CD068A27177}"/>
    <cellStyle name="Debit subtotal 2 3 2 2" xfId="3676" xr:uid="{E5B1A4A9-814C-4636-B96D-E9CB56054691}"/>
    <cellStyle name="Debit subtotal 2 3 2 2 2" xfId="3677" xr:uid="{83098E41-FF5D-4A76-9403-D1E35D005527}"/>
    <cellStyle name="Debit subtotal 2 3 2 2 2 2" xfId="3678" xr:uid="{E0D4A72B-7AD3-47E2-AF8D-A642B1407E72}"/>
    <cellStyle name="Debit subtotal 2 3 2 2 3" xfId="3679" xr:uid="{1C57EF1C-FF83-4904-8DD5-157B6ECCBB5F}"/>
    <cellStyle name="Debit subtotal 2 3 2 3" xfId="3680" xr:uid="{58189E78-39F6-4B0F-92B9-7190944E60B7}"/>
    <cellStyle name="Debit subtotal 2 3 2 3 2" xfId="3681" xr:uid="{0F1E9D42-498D-46DC-8AF4-58B267FF0A1D}"/>
    <cellStyle name="Debit subtotal 2 3 2 4" xfId="3682" xr:uid="{F228CE2F-0CDB-4ED8-AA1C-E307FB4D565D}"/>
    <cellStyle name="Debit subtotal 2 3 3" xfId="3683" xr:uid="{413E8BC0-2139-4A45-B76B-65D41592246D}"/>
    <cellStyle name="Debit subtotal 2 3 3 2" xfId="3684" xr:uid="{F2E4E71F-8B0F-45E8-AAC5-B140259BBF52}"/>
    <cellStyle name="Debit subtotal 2 3 3 2 2" xfId="3685" xr:uid="{A28570CE-8A56-4AC8-8EC7-D053D87ADD0B}"/>
    <cellStyle name="Debit subtotal 2 3 3 3" xfId="3686" xr:uid="{A073128E-14BC-4FCF-9875-1BEF792F24BC}"/>
    <cellStyle name="Debit subtotal 2 3 4" xfId="3687" xr:uid="{61A58586-78D2-49DE-A2D4-B832CB1F462C}"/>
    <cellStyle name="Debit subtotal 2 3 4 2" xfId="3688" xr:uid="{E49EDD73-E8A5-46CC-841B-215C5A1A22A0}"/>
    <cellStyle name="Debit subtotal 2 3 5" xfId="3689" xr:uid="{902901AD-1913-4309-B777-E302C8C469D3}"/>
    <cellStyle name="Debit subtotal 2 4" xfId="3690" xr:uid="{66B39EC3-6508-4388-99CD-26D1A8D0132A}"/>
    <cellStyle name="Debit subtotal 2 4 2" xfId="3691" xr:uid="{FE56B1ED-4BFC-4216-B36A-5DA6ED444D9F}"/>
    <cellStyle name="Debit subtotal 2 4 2 2" xfId="3692" xr:uid="{FD9D1B10-83CF-4357-A1BB-61F2FF3E886B}"/>
    <cellStyle name="Debit subtotal 2 4 2 2 2" xfId="3693" xr:uid="{FB25E063-E205-412F-A6D7-2B217098BB7D}"/>
    <cellStyle name="Debit subtotal 2 4 2 2 2 2" xfId="3694" xr:uid="{6B5A92A2-0E0A-4FE1-A434-6BAAABC3F212}"/>
    <cellStyle name="Debit subtotal 2 4 2 2 3" xfId="3695" xr:uid="{3AB7E817-4CAE-4C68-98A9-1462E5FE2313}"/>
    <cellStyle name="Debit subtotal 2 4 2 3" xfId="3696" xr:uid="{AF5AD432-20FA-4F9E-9984-E7841F62902E}"/>
    <cellStyle name="Debit subtotal 2 4 2 3 2" xfId="3697" xr:uid="{E96EE4B2-B563-4F63-86BF-57E31B819355}"/>
    <cellStyle name="Debit subtotal 2 4 2 4" xfId="3698" xr:uid="{48FCD7F1-0E6A-4437-9C6B-08E465DB403D}"/>
    <cellStyle name="Debit subtotal 2 4 3" xfId="3699" xr:uid="{D45BD587-111B-4904-BD32-B499B010F09F}"/>
    <cellStyle name="Debit subtotal 2 4 3 2" xfId="3700" xr:uid="{B081ED0B-75EA-4A73-BBC0-9EA4A844C050}"/>
    <cellStyle name="Debit subtotal 2 4 3 2 2" xfId="3701" xr:uid="{2CBB5DA3-015E-4530-8888-731353B49000}"/>
    <cellStyle name="Debit subtotal 2 4 3 3" xfId="3702" xr:uid="{2B86E65C-4EE7-4875-A5F5-52EEBD0462C0}"/>
    <cellStyle name="Debit subtotal 2 4 4" xfId="3703" xr:uid="{17384BF6-3C3D-4267-B947-4FE1601CFF9A}"/>
    <cellStyle name="Debit subtotal 2 4 4 2" xfId="3704" xr:uid="{92166684-5F63-4047-AC3D-9548EE388638}"/>
    <cellStyle name="Debit subtotal 2 4 4 2 2" xfId="3705" xr:uid="{AE168416-890F-4B2C-BD5C-DB87CFFDBE8A}"/>
    <cellStyle name="Debit subtotal 2 4 4 3" xfId="3706" xr:uid="{FAC65132-DA46-4170-B446-DFAF95E05B85}"/>
    <cellStyle name="Debit subtotal 2 4 5" xfId="3707" xr:uid="{E8FB590F-4C35-4A78-A9A3-F85D211B7FA7}"/>
    <cellStyle name="Debit subtotal 2 4 5 2" xfId="3708" xr:uid="{00E03F07-59D9-42F2-9B03-DE10B5BBBFDE}"/>
    <cellStyle name="Debit subtotal 2 4 6" xfId="3709" xr:uid="{2F362329-6ADC-4C15-A938-C060B8A9DBB9}"/>
    <cellStyle name="Debit subtotal 2 5" xfId="3710" xr:uid="{BCF725F6-7E29-4176-AAD9-557FC8ABD0C4}"/>
    <cellStyle name="Debit subtotal 2 5 2" xfId="3711" xr:uid="{13523B6A-B279-4346-96AB-75B90653C463}"/>
    <cellStyle name="Debit subtotal 2 5 2 2" xfId="3712" xr:uid="{B804ADB5-EB02-42BC-9CC6-1A3731329657}"/>
    <cellStyle name="Debit subtotal 2 5 2 2 2" xfId="3713" xr:uid="{BFDE3FDB-6BE0-44DB-9BB6-6E27B4C02B4B}"/>
    <cellStyle name="Debit subtotal 2 5 2 2 2 2" xfId="3714" xr:uid="{9F2BF627-AB0E-4509-AAEC-F89E3263EA42}"/>
    <cellStyle name="Debit subtotal 2 5 2 2 3" xfId="3715" xr:uid="{64CFEDC0-9B1C-45E0-8446-3C4A982E571B}"/>
    <cellStyle name="Debit subtotal 2 5 2 3" xfId="3716" xr:uid="{647D23AD-5D21-40C5-866A-9A760AB58288}"/>
    <cellStyle name="Debit subtotal 2 5 2 3 2" xfId="3717" xr:uid="{55C4221F-EEE3-4AE0-9848-BB35A20C49C3}"/>
    <cellStyle name="Debit subtotal 2 5 2 4" xfId="3718" xr:uid="{859C161B-A1D5-4F21-813F-0030768DC107}"/>
    <cellStyle name="Debit subtotal 2 5 3" xfId="3719" xr:uid="{B5EEA845-3C1A-4701-8CDF-CBD546D19607}"/>
    <cellStyle name="Debit subtotal 2 5 3 2" xfId="3720" xr:uid="{969EFDF8-043B-4947-906E-2FF7B4EE31DB}"/>
    <cellStyle name="Debit subtotal 2 5 3 2 2" xfId="3721" xr:uid="{10857EA7-C70C-46CC-9E96-FDB1A2BC866E}"/>
    <cellStyle name="Debit subtotal 2 5 3 3" xfId="3722" xr:uid="{2B76ECEA-8991-4A0E-BF4F-AE895C223FF9}"/>
    <cellStyle name="Debit subtotal 2 5 4" xfId="3723" xr:uid="{CB71F11D-31B3-4BFA-8FDE-4944DF6E069D}"/>
    <cellStyle name="Debit subtotal 2 5 4 2" xfId="3724" xr:uid="{E95EF5E8-3AD7-4C16-8DDF-73A4E783F53B}"/>
    <cellStyle name="Debit subtotal 2 5 5" xfId="3725" xr:uid="{81AF460B-8717-4835-9D76-BDCEB7844811}"/>
    <cellStyle name="Debit subtotal 2 6" xfId="3726" xr:uid="{6432B5C7-9C55-4179-9DD5-DFB632F14E62}"/>
    <cellStyle name="Debit subtotal 2 6 2" xfId="3727" xr:uid="{F439BCA2-7ACA-4BB4-9F9E-CE12307ECB80}"/>
    <cellStyle name="Debit subtotal 2 6 2 2" xfId="3728" xr:uid="{304E9D04-2B7C-4973-9D8E-4C3257E52009}"/>
    <cellStyle name="Debit subtotal 2 6 2 2 2" xfId="3729" xr:uid="{4D61A541-92D0-4868-BF5A-459CAF8213BD}"/>
    <cellStyle name="Debit subtotal 2 6 2 3" xfId="3730" xr:uid="{0E617B41-3BF1-4FFF-A3AB-7D69E4F7867B}"/>
    <cellStyle name="Debit subtotal 2 6 3" xfId="3731" xr:uid="{0BADE80A-E717-4022-8997-72CF36C90885}"/>
    <cellStyle name="Debit subtotal 2 6 3 2" xfId="3732" xr:uid="{4C7D2678-B1E9-4492-9742-C3C4947CC90E}"/>
    <cellStyle name="Debit subtotal 2 6 4" xfId="3733" xr:uid="{E07F8967-6345-4972-879A-F13547C6D421}"/>
    <cellStyle name="Debit subtotal 3" xfId="3734" xr:uid="{AAFAAEC9-C479-46D7-B078-F1F4A411A199}"/>
    <cellStyle name="Debit subtotal 3 2" xfId="3735" xr:uid="{80AA7231-621A-4EAB-89DE-36869D298F90}"/>
    <cellStyle name="Debit subtotal 3 2 2" xfId="3736" xr:uid="{66A281B6-2252-4A01-965C-5DB737FED468}"/>
    <cellStyle name="Debit subtotal 3 2 2 2" xfId="3737" xr:uid="{BF799207-D2F3-4872-A328-6AAF46C0E3E8}"/>
    <cellStyle name="Debit subtotal 3 2 2 2 2" xfId="3738" xr:uid="{646188EB-E3F2-4F2B-8AF2-6C359E540975}"/>
    <cellStyle name="Debit subtotal 3 2 2 3" xfId="3739" xr:uid="{6275D1E3-B2F1-413D-A398-5131EE2AFBA4}"/>
    <cellStyle name="Debit subtotal 3 2 3" xfId="3740" xr:uid="{5C948827-7FA1-4C07-8BEB-F9B815142AD8}"/>
    <cellStyle name="Debit subtotal 3 2 3 2" xfId="3741" xr:uid="{18BCF1AB-42CE-469F-B919-1BB12A12DD1A}"/>
    <cellStyle name="Debit subtotal 3 2 4" xfId="3742" xr:uid="{E5A1EF79-59D1-4D03-88D7-4AF9BC16B51B}"/>
    <cellStyle name="Debit subtotal 3 3" xfId="3743" xr:uid="{F3CE4AB6-9B49-4189-95D3-0BAFC4660F03}"/>
    <cellStyle name="Debit subtotal 3 3 2" xfId="3744" xr:uid="{DA8F8BF9-4702-4AE9-B1C3-081251D1A153}"/>
    <cellStyle name="Debit subtotal 3 3 2 2" xfId="3745" xr:uid="{EF2CA945-CA25-492E-8D64-C81177E90EB7}"/>
    <cellStyle name="Debit subtotal 3 3 3" xfId="3746" xr:uid="{460576D2-C5F3-40C1-82F9-008E37A38F4D}"/>
    <cellStyle name="Debit subtotal 3 4" xfId="3747" xr:uid="{C61F8538-ACF9-4C64-83A1-29A6EFD9B2EB}"/>
    <cellStyle name="Debit subtotal 3 4 2" xfId="3748" xr:uid="{35FC54E0-7A36-49A7-AEA0-CC57E3816487}"/>
    <cellStyle name="Debit subtotal 3 5" xfId="3749" xr:uid="{577D7A6B-2B74-412A-A064-459B45036546}"/>
    <cellStyle name="Debit subtotal 4" xfId="3750" xr:uid="{02504527-2566-4817-ACE9-E9348C22E119}"/>
    <cellStyle name="Debit subtotal 4 2" xfId="3751" xr:uid="{92AC501E-992D-40CB-B775-2212248CF275}"/>
    <cellStyle name="Debit subtotal 4 2 2" xfId="3752" xr:uid="{A692E46C-1AF0-4669-B7E8-0AA8AEDF119C}"/>
    <cellStyle name="Debit subtotal 4 2 2 2" xfId="3753" xr:uid="{CF6E95D3-FD57-4DAE-9D18-DE87FEB6F8DA}"/>
    <cellStyle name="Debit subtotal 4 2 2 2 2" xfId="3754" xr:uid="{95912F7B-7461-4C14-9859-8C6E6A3E9456}"/>
    <cellStyle name="Debit subtotal 4 2 2 3" xfId="3755" xr:uid="{1E4D29CF-9BE4-41FD-8E75-97DD18F5BD2F}"/>
    <cellStyle name="Debit subtotal 4 2 3" xfId="3756" xr:uid="{CF2C3541-40A2-4526-B672-11171640667C}"/>
    <cellStyle name="Debit subtotal 4 2 3 2" xfId="3757" xr:uid="{9B315A36-D06B-438B-A8FB-92E5B8D67238}"/>
    <cellStyle name="Debit subtotal 4 2 4" xfId="3758" xr:uid="{DE1D83BD-3A4D-4DE7-878B-CE89A36A1E12}"/>
    <cellStyle name="Debit subtotal 4 3" xfId="3759" xr:uid="{9B4A1143-8D10-4B08-8494-B45520664011}"/>
    <cellStyle name="Debit subtotal 4 3 2" xfId="3760" xr:uid="{22E734A6-7996-4C24-BF07-08C273A210A3}"/>
    <cellStyle name="Debit subtotal 4 3 2 2" xfId="3761" xr:uid="{69EB1E76-2704-4119-AC96-CAB767965D99}"/>
    <cellStyle name="Debit subtotal 4 3 3" xfId="3762" xr:uid="{3C2E950E-23B5-47DB-8932-E18C848DBBFE}"/>
    <cellStyle name="Debit subtotal 4 4" xfId="3763" xr:uid="{58C7D297-A86F-49D5-9400-A69F3B84D7D1}"/>
    <cellStyle name="Debit subtotal 4 4 2" xfId="3764" xr:uid="{EB65EE56-ACE5-4416-8CE1-E9CF436D30D2}"/>
    <cellStyle name="Debit subtotal 4 4 2 2" xfId="3765" xr:uid="{480C2169-5BC3-4A99-8B84-B315F3B65A2A}"/>
    <cellStyle name="Debit subtotal 4 4 3" xfId="3766" xr:uid="{FE6AFD77-5628-4134-9D3F-D9659866FE3B}"/>
    <cellStyle name="Debit subtotal 4 5" xfId="3767" xr:uid="{D8799FA1-1EFC-4AC4-84CE-F1DD6C481841}"/>
    <cellStyle name="Debit subtotal 4 5 2" xfId="3768" xr:uid="{552BF7CE-511A-40FD-8756-F8CA7686B006}"/>
    <cellStyle name="Debit subtotal 4 6" xfId="3769" xr:uid="{4047204E-0337-4265-BBA7-06E01155A346}"/>
    <cellStyle name="Debit subtotal 5" xfId="3770" xr:uid="{40F9ED07-5614-4B0D-B4E9-535E653DA762}"/>
    <cellStyle name="Debit subtotal 5 2" xfId="3771" xr:uid="{AFAF0C10-560A-488F-A428-50641B07E93E}"/>
    <cellStyle name="Debit subtotal 5 2 2" xfId="3772" xr:uid="{D74373AA-09B4-45BE-9A71-049F74B8B478}"/>
    <cellStyle name="Debit subtotal 5 2 2 2" xfId="3773" xr:uid="{912F4C53-A4A2-42B0-A69B-E6E0A9AE74D8}"/>
    <cellStyle name="Debit subtotal 5 2 2 2 2" xfId="3774" xr:uid="{F4C0E88A-D5CB-4ADB-B4FA-9ADA0A3BE66C}"/>
    <cellStyle name="Debit subtotal 5 2 2 3" xfId="3775" xr:uid="{194D6739-CF54-4B77-B25E-DDDFC365642E}"/>
    <cellStyle name="Debit subtotal 5 2 3" xfId="3776" xr:uid="{B3CFF298-1312-44E8-8C8F-237B1ECD25E1}"/>
    <cellStyle name="Debit subtotal 5 2 3 2" xfId="3777" xr:uid="{7AF80F5A-9353-44E4-9EFD-5E6253A0CCD2}"/>
    <cellStyle name="Debit subtotal 5 2 4" xfId="3778" xr:uid="{060956E7-1D12-48AE-9543-0711D015D278}"/>
    <cellStyle name="Debit subtotal 5 3" xfId="3779" xr:uid="{7193764F-3277-4487-8C2F-250A9AE8963C}"/>
    <cellStyle name="Debit subtotal 5 3 2" xfId="3780" xr:uid="{98DB97A0-5C4A-4D95-8F13-BA3259EAF18E}"/>
    <cellStyle name="Debit subtotal 5 3 2 2" xfId="3781" xr:uid="{64E624B7-C21A-40B5-A03E-49DFF0D48A6C}"/>
    <cellStyle name="Debit subtotal 5 3 3" xfId="3782" xr:uid="{060018AF-1F97-44C8-9D3C-B6B3C8AD2B83}"/>
    <cellStyle name="Debit subtotal 5 4" xfId="3783" xr:uid="{AF2F3073-753B-48D1-A836-CA28873307FD}"/>
    <cellStyle name="Debit subtotal 5 4 2" xfId="3784" xr:uid="{0A281032-7444-4367-BE9E-0022B6EC9536}"/>
    <cellStyle name="Debit subtotal 5 5" xfId="3785" xr:uid="{A2A08C70-795D-443D-B447-EDBACFA3652D}"/>
    <cellStyle name="Debit subtotal 6" xfId="3786" xr:uid="{70D9A555-D24B-43C9-AF81-EA92D6A45C40}"/>
    <cellStyle name="Debit subtotal 6 2" xfId="3787" xr:uid="{25CEECA3-CA76-4FDF-8563-7FACC25AD36B}"/>
    <cellStyle name="Debit subtotal 6 2 2" xfId="3788" xr:uid="{CBE7FD5D-5AC6-4D6A-BF7A-4605FF444FFF}"/>
    <cellStyle name="Debit subtotal 6 2 2 2" xfId="3789" xr:uid="{D9550DBF-49C1-4951-AF4D-C8BD260919F2}"/>
    <cellStyle name="Debit subtotal 6 2 3" xfId="3790" xr:uid="{6D067451-3883-4DBB-A99F-60003820EA2C}"/>
    <cellStyle name="Debit subtotal 6 3" xfId="3791" xr:uid="{8D467BFC-D370-45D7-842E-B6E7210F2841}"/>
    <cellStyle name="Debit subtotal 6 3 2" xfId="3792" xr:uid="{D4447A17-2D58-41BB-A346-084BBB17ACC6}"/>
    <cellStyle name="Debit subtotal 6 4" xfId="3793" xr:uid="{E3663B40-1E07-4AD2-87CE-352F5D3BAEF8}"/>
    <cellStyle name="Debit Total" xfId="3794" xr:uid="{21BACC57-C527-449A-A207-8B3C89640567}"/>
    <cellStyle name="Debit Total 2" xfId="3795" xr:uid="{304A942D-0B82-44B3-85CD-27AAC295229C}"/>
    <cellStyle name="Debit Total 3" xfId="3796" xr:uid="{4E5492FA-231D-4849-81A1-27891E15BF56}"/>
    <cellStyle name="Debit Total 4" xfId="3797" xr:uid="{2403E227-1404-45D9-A752-93ACFDFDD693}"/>
    <cellStyle name="Debit Total 5" xfId="3798" xr:uid="{D849267D-4F64-48E6-B07A-376903923F5C}"/>
    <cellStyle name="Debit_A5.2-IFRS 7" xfId="3799" xr:uid="{74B1CBC5-98F5-433F-9DE7-45C152831AAA}"/>
    <cellStyle name="Dec_0" xfId="3800" xr:uid="{5B9D62CB-D426-4CF6-A965-A60F50B21601}"/>
    <cellStyle name="Decimal 1" xfId="3801" xr:uid="{4B83082E-DB1A-40AF-A7DB-B17E0B7F5073}"/>
    <cellStyle name="Decimal 2" xfId="3802" xr:uid="{21B24D76-5BB4-4D8F-BDC8-122B709620DC}"/>
    <cellStyle name="Decimal 3" xfId="3803" xr:uid="{90CBFBEF-9217-4102-B915-3D4FA50B2E2A}"/>
    <cellStyle name="DELTA" xfId="3804" xr:uid="{2799D1F5-8F8A-44FD-8526-56B7B9220435}"/>
    <cellStyle name="DELTA 10" xfId="3805" xr:uid="{CDFD4DE4-AE03-4AD9-9A8F-2F492F2DE77A}"/>
    <cellStyle name="DELTA 2" xfId="3806" xr:uid="{7EA63326-E188-4274-A920-BA26387FC97A}"/>
    <cellStyle name="DELTA 3" xfId="3807" xr:uid="{7DEBF99A-F576-4FB8-BB30-DFF213DD2F5F}"/>
    <cellStyle name="DELTA 4" xfId="3808" xr:uid="{33D1358F-C150-4E3D-9BA3-43437AFDDDE8}"/>
    <cellStyle name="DELTA 5" xfId="3809" xr:uid="{4B1E9D6A-41D4-4DA6-B8A4-B4EA49667A5B}"/>
    <cellStyle name="DELTA 6" xfId="3810" xr:uid="{988332FE-9B76-424C-94C8-264D7CC5CF10}"/>
    <cellStyle name="DELTA 7" xfId="3811" xr:uid="{05589FDA-B8C4-47B0-86F1-D3E69D1B57DE}"/>
    <cellStyle name="DELTA 8" xfId="3812" xr:uid="{3159CA1F-7877-4A0C-B502-31E30990758E}"/>
    <cellStyle name="DELTA 9" xfId="3813" xr:uid="{85EF6F13-D249-4ED7-9072-FFDE6CA8376F}"/>
    <cellStyle name="DELTA_1. Финансовая отчетность" xfId="3814" xr:uid="{8A261779-932E-4201-BE26-36270C8EA538}"/>
    <cellStyle name="Details" xfId="3815" xr:uid="{9A7F49E1-114E-405D-B554-2E6159FF397A}"/>
    <cellStyle name="Dezimal [0]_Bal sheet - Liab. IHSW" xfId="3816" xr:uid="{120C6A2E-5988-423E-B1AD-54F2E840E8F5}"/>
    <cellStyle name="Dezimal_Bal sheet - Liab. IHSW" xfId="3817" xr:uid="{D4B8B746-1239-43B1-AE1A-5A7F9EFBF610}"/>
    <cellStyle name="dohm" xfId="3818" xr:uid="{1A60DD7C-BC43-48BB-83B5-4D838CF3B1DF}"/>
    <cellStyle name="dohm1" xfId="3819" xr:uid="{DEA4AAA4-732C-4900-87EA-1DC4A75262AE}"/>
    <cellStyle name="dohm2" xfId="3820" xr:uid="{CA86FAF0-3CD6-489A-9D52-35F3F95B123C}"/>
    <cellStyle name="Dollar" xfId="3821" xr:uid="{DAF94AA7-CBB1-4DF3-BA60-3DF69BFC0E9E}"/>
    <cellStyle name="Dollar 2" xfId="3822" xr:uid="{75396D31-FD74-463F-B666-F89692278A41}"/>
    <cellStyle name="dollars" xfId="3823" xr:uid="{3CE5E8A3-EB90-4E5B-8A0F-0D92F132A559}"/>
    <cellStyle name="Dziesietny [0]_GR (2)" xfId="3824" xr:uid="{9B3E658B-CC4F-4F44-BC43-124E84FAFAB4}"/>
    <cellStyle name="Dziesietny_GR (2)" xfId="3825" xr:uid="{745A154C-3BE6-41E0-BA9D-0E58F59BC3DE}"/>
    <cellStyle name="E&amp;Y House" xfId="3826" xr:uid="{BD5AB682-F903-4EDE-942D-635C169AD696}"/>
    <cellStyle name="Empty1" xfId="3827" xr:uid="{F1ED6F15-7E0B-4DEC-9828-8ACAE2AB1010}"/>
    <cellStyle name="Enter Currency (0)" xfId="3828" xr:uid="{02A4D1A0-DA3E-45CB-A8FB-40C3845000EA}"/>
    <cellStyle name="Enter Currency (0) 2" xfId="3829" xr:uid="{B8004BB0-83CD-4EA1-B97A-54D277AD5D74}"/>
    <cellStyle name="Enter Currency (0) 3" xfId="3830" xr:uid="{7A59D52B-748E-425B-BB5E-C3CA4E0847EB}"/>
    <cellStyle name="Enter Currency (2)" xfId="3831" xr:uid="{541C5E92-3807-49C7-800C-495C363C8D73}"/>
    <cellStyle name="Enter Currency (2) 2" xfId="3832" xr:uid="{7B95119F-9382-4576-B05B-3CBEA4026923}"/>
    <cellStyle name="Enter Units (0)" xfId="3833" xr:uid="{BE271FBA-509B-427A-84B1-7531C9F0952F}"/>
    <cellStyle name="Enter Units (0) 2" xfId="3834" xr:uid="{B086004A-0026-4388-94D4-692BCCFD8316}"/>
    <cellStyle name="Enter Units (0) 3" xfId="3835" xr:uid="{CB472155-C8EA-4B3A-950D-2A68572D2DB7}"/>
    <cellStyle name="Enter Units (1)" xfId="3836" xr:uid="{79150E3F-FB95-4389-9831-6947DFAC87EB}"/>
    <cellStyle name="Enter Units (1) 10" xfId="3837" xr:uid="{725A605E-3CB4-4BD6-8FF1-DF7CAC06948D}"/>
    <cellStyle name="Enter Units (1) 10 2" xfId="3838" xr:uid="{C9FE63D2-7A84-4546-A515-A23D6C0E79F6}"/>
    <cellStyle name="Enter Units (1) 11" xfId="3839" xr:uid="{23E44874-50C0-4E54-ABEB-0A0C37E95418}"/>
    <cellStyle name="Enter Units (1) 11 2" xfId="3840" xr:uid="{A8B16D7A-D72D-4A07-8888-70B28CD5AD33}"/>
    <cellStyle name="Enter Units (1) 12" xfId="3841" xr:uid="{23CCBDD0-0307-45FD-B892-65B5B14C26CC}"/>
    <cellStyle name="Enter Units (1) 12 2" xfId="3842" xr:uid="{6F4921C7-E4AE-4F0C-B03A-CEF4D3A4FD3F}"/>
    <cellStyle name="Enter Units (1) 13" xfId="3843" xr:uid="{3317E617-002C-4910-8713-E6B6DC32B336}"/>
    <cellStyle name="Enter Units (1) 14" xfId="3844" xr:uid="{08C712E0-6B82-445D-9083-12B4C6354240}"/>
    <cellStyle name="Enter Units (1) 15" xfId="3845" xr:uid="{A760F6D2-DDAB-48DA-A655-CBB333234041}"/>
    <cellStyle name="Enter Units (1) 16" xfId="3846" xr:uid="{B9D63DA1-8068-4DE0-8DFF-E52ACD70C98B}"/>
    <cellStyle name="Enter Units (1) 17" xfId="3847" xr:uid="{0DC5ADE2-890A-4E7B-920B-DEFA7113FEE1}"/>
    <cellStyle name="Enter Units (1) 18" xfId="3848" xr:uid="{7767E28E-3972-4190-B94C-37EE0CA113D8}"/>
    <cellStyle name="Enter Units (1) 19" xfId="3849" xr:uid="{3382097E-31A1-4FF0-9324-5C213424E6C8}"/>
    <cellStyle name="Enter Units (1) 2" xfId="3850" xr:uid="{224EDE8D-8CB8-4B8D-8759-DFAA9258C233}"/>
    <cellStyle name="Enter Units (1) 2 2" xfId="3851" xr:uid="{41954FFC-76F4-40AA-8957-47EC827BF038}"/>
    <cellStyle name="Enter Units (1) 2 3" xfId="3852" xr:uid="{DDE186F6-0011-45F8-8C48-3A43418AAD8D}"/>
    <cellStyle name="Enter Units (1) 3" xfId="3853" xr:uid="{F21F2B90-80DF-495E-BA63-82FC1A3F8496}"/>
    <cellStyle name="Enter Units (1) 3 2" xfId="3854" xr:uid="{7879AE77-702C-44A1-B706-883EBAD93F78}"/>
    <cellStyle name="Enter Units (1) 4" xfId="3855" xr:uid="{43E380B5-677F-4D93-8CDF-D79B622986AB}"/>
    <cellStyle name="Enter Units (1) 4 2" xfId="3856" xr:uid="{77A5EE8E-B63F-4423-80F5-1D5E38F77CCF}"/>
    <cellStyle name="Enter Units (1) 5" xfId="3857" xr:uid="{87CA60CC-26F3-4273-805C-540CEDE8489D}"/>
    <cellStyle name="Enter Units (1) 5 2" xfId="3858" xr:uid="{6DC9F32A-9ED7-4EF3-99C1-5CC9170D9850}"/>
    <cellStyle name="Enter Units (1) 6" xfId="3859" xr:uid="{848DD1DD-82EF-4783-AF81-314AB1FD97D8}"/>
    <cellStyle name="Enter Units (1) 6 2" xfId="3860" xr:uid="{D0E33E6E-2ED5-4BFD-B65C-1CB3AE0B5D29}"/>
    <cellStyle name="Enter Units (1) 7" xfId="3861" xr:uid="{B3AA4BB5-7DDF-4821-A93B-79E2B524682A}"/>
    <cellStyle name="Enter Units (1) 7 2" xfId="3862" xr:uid="{BD98C035-59FF-4E16-8AC6-F5EBDBA9D56F}"/>
    <cellStyle name="Enter Units (1) 8" xfId="3863" xr:uid="{BE396A0B-336B-490C-8ABC-24A907705585}"/>
    <cellStyle name="Enter Units (1) 8 2" xfId="3864" xr:uid="{E0F68517-6ADC-4D81-9018-A06B9FACDD37}"/>
    <cellStyle name="Enter Units (1) 9" xfId="3865" xr:uid="{F777E74B-F7B9-465D-9EDA-08AFBCF2B121}"/>
    <cellStyle name="Enter Units (1) 9 2" xfId="3866" xr:uid="{48289F4A-6D97-48D2-BA88-40E18867E794}"/>
    <cellStyle name="Enter Units (2)" xfId="3867" xr:uid="{EB6D958F-C04F-4D96-8A3C-755E52E18EA4}"/>
    <cellStyle name="Enter Units (2) 2" xfId="3868" xr:uid="{82CE5918-2FAD-4D9B-8F74-DC9E0E66F957}"/>
    <cellStyle name="Entered" xfId="3869" xr:uid="{BAA2043F-E083-4C8F-877D-AC359A6FA1FE}"/>
    <cellStyle name="Error_Check" xfId="3870" xr:uid="{185333B2-6E79-49C9-86DD-5F017828EE01}"/>
    <cellStyle name="ErrorMessage" xfId="3871" xr:uid="{9656AD0E-004F-49CB-ADE8-15D1E8CF8A46}"/>
    <cellStyle name="Euro" xfId="3872" xr:uid="{D44F6DBC-7380-42E9-9499-38621F3B435C}"/>
    <cellStyle name="Euro 10" xfId="3873" xr:uid="{CED2D8F9-5D98-48D7-BB50-FDCA885BAFA2}"/>
    <cellStyle name="Euro 11" xfId="3874" xr:uid="{1DEA47CE-DCE0-4C4D-AF50-D19D64E80F23}"/>
    <cellStyle name="Euro 12" xfId="3875" xr:uid="{C3145890-47C3-4F79-BB1A-29B442CEA3F0}"/>
    <cellStyle name="Euro 13" xfId="3876" xr:uid="{791A2A79-5DFA-4FE8-9F0F-088B5C23096B}"/>
    <cellStyle name="Euro 14" xfId="3877" xr:uid="{2D298B4E-8B48-47DA-881E-F44CA569C640}"/>
    <cellStyle name="Euro 2" xfId="3878" xr:uid="{C9F92770-B367-49DC-98D5-8E83D05FCE85}"/>
    <cellStyle name="Euro 3" xfId="3879" xr:uid="{D5B6E42E-7163-47B0-941B-E8D2D3AC1CDD}"/>
    <cellStyle name="Euro 4" xfId="3880" xr:uid="{A336820E-63B9-4143-9404-ABAA4654912E}"/>
    <cellStyle name="Euro 5" xfId="3881" xr:uid="{CC8B0F78-B087-431C-A3AE-03F39A4F8044}"/>
    <cellStyle name="Euro 6" xfId="3882" xr:uid="{4D698769-1A1F-4448-85A6-658222D8E73A}"/>
    <cellStyle name="Euro 7" xfId="3883" xr:uid="{1E13892A-0FE1-43AD-B203-1B8E57D83C25}"/>
    <cellStyle name="Euro 8" xfId="3884" xr:uid="{2CEB9030-FB70-4E50-9699-2A77DDA7ED91}"/>
    <cellStyle name="Euro 9" xfId="3885" xr:uid="{AAC2970D-67C4-48FC-9272-5A21D929363F}"/>
    <cellStyle name="Ex_MISTO" xfId="3886" xr:uid="{4338E1AC-1A11-4389-8660-5FDFFF66FEBE}"/>
    <cellStyle name="Excel.Chart" xfId="3887" xr:uid="{67D194C1-90F7-47A1-86AE-B1DC80BEAC73}"/>
    <cellStyle name="Excel.Chart 2" xfId="3888" xr:uid="{34D05BB8-0CB7-41A6-BF64-DB29BCD3A93A}"/>
    <cellStyle name="Explanation" xfId="3889" xr:uid="{673E6F06-F04F-4FA5-993C-8CCAE27DCB2B}"/>
    <cellStyle name="EYBlocked" xfId="3890" xr:uid="{5AB45F1A-F029-4303-AE05-86E30514E5EC}"/>
    <cellStyle name="EYBlocked 2" xfId="3891" xr:uid="{E29BD27A-C4F6-46D9-97C7-35EF9C18A7FC}"/>
    <cellStyle name="EYCallUp" xfId="3892" xr:uid="{3941F97E-3AB3-4DAD-AC6B-DF56C5E61E99}"/>
    <cellStyle name="EYCheck" xfId="3893" xr:uid="{E5238BD4-0D97-423E-B8EA-6349297F9F49}"/>
    <cellStyle name="EYColumnHeading" xfId="3894" xr:uid="{A289E47D-3D39-473E-BDBE-768C70B04DC8}"/>
    <cellStyle name="EYDeviant" xfId="3895" xr:uid="{DDD986E7-EBEB-43D0-B264-CF6869140CD0}"/>
    <cellStyle name="EYDeviant 2" xfId="3896" xr:uid="{4990E8B9-D529-4712-B8AC-920ACF89AE78}"/>
    <cellStyle name="EYHeader1" xfId="3897" xr:uid="{A7D70429-0CD7-48E3-BBBE-7395813C4C6B}"/>
    <cellStyle name="EYHeader1 2" xfId="3898" xr:uid="{A5242D37-008D-4E92-B411-5CADD4CDA8E8}"/>
    <cellStyle name="EYHeader1 2 2" xfId="3899" xr:uid="{F8E4715E-3D5E-4A45-A7D5-ECFE2BDD6439}"/>
    <cellStyle name="EYHeader1 2 2 2" xfId="3900" xr:uid="{DF5DDA47-8C3A-47BB-9C17-928340F92050}"/>
    <cellStyle name="EYHeader1 2 2 3" xfId="3901" xr:uid="{578BFE16-D315-429A-AD86-D4878ABD1F38}"/>
    <cellStyle name="EYHeader1 2 3" xfId="3902" xr:uid="{EC40C273-973F-42CB-A5C2-B59B527E45A8}"/>
    <cellStyle name="EYHeader1 2 4" xfId="3903" xr:uid="{618F716F-A8AC-42AD-A186-C8AA2C00B714}"/>
    <cellStyle name="EYHeader1 3" xfId="3904" xr:uid="{EEA3226B-CB8D-4DA4-8497-A44E3E943734}"/>
    <cellStyle name="EYHeader1 3 2" xfId="3905" xr:uid="{094B24BF-86A9-4F5B-A707-D17C56FA7E12}"/>
    <cellStyle name="EYHeader1 4" xfId="3906" xr:uid="{DC51DEF1-F755-4532-9A4D-CB9ABF746C38}"/>
    <cellStyle name="EYHeader2" xfId="3907" xr:uid="{8E763DA5-9627-490F-A5DE-9A7FA77E77E5}"/>
    <cellStyle name="EYHeader3" xfId="3908" xr:uid="{7CC4C8DD-1A20-4FEE-9C5B-2D7731ACF883}"/>
    <cellStyle name="EYInputDate" xfId="3909" xr:uid="{16B2C36E-EE68-41AE-B74F-7DC6A3027CBE}"/>
    <cellStyle name="EYInputPercent" xfId="3910" xr:uid="{96F18A63-10B3-4467-B76E-A5D43B72E0EF}"/>
    <cellStyle name="EYInputValue" xfId="3911" xr:uid="{E8C5DF86-6541-4821-9593-115EB454789E}"/>
    <cellStyle name="EYNormal" xfId="3912" xr:uid="{11FD8089-7073-4E6E-8A39-EAF6551AA247}"/>
    <cellStyle name="EYPercent" xfId="3913" xr:uid="{E5B23513-6F30-4CFF-93C8-87F18ACFDE0F}"/>
    <cellStyle name="EYSubTotal" xfId="3914" xr:uid="{1199038A-D597-4598-A77B-4FB9EAB7E198}"/>
    <cellStyle name="EYSubTotal 2" xfId="3915" xr:uid="{C935FCDA-DF85-434D-9A75-CB9B0D0A1069}"/>
    <cellStyle name="EYSubTotal 2 2" xfId="3916" xr:uid="{04DD7680-1B9E-4C09-8874-DA26B9FD3254}"/>
    <cellStyle name="EYSubTotal 2 2 2" xfId="3917" xr:uid="{E18AD58A-80E8-48E5-8EE0-C6F53B70C61C}"/>
    <cellStyle name="EYSubTotal 2 2 2 2" xfId="3918" xr:uid="{E1390157-7B40-4608-A3F0-49B732C5B986}"/>
    <cellStyle name="EYSubTotal 2 2 3" xfId="3919" xr:uid="{B59D49EC-42DC-47D2-B6B8-4D327B536BE1}"/>
    <cellStyle name="EYSubTotal 2 3" xfId="3920" xr:uid="{F7F83A64-1F6B-4306-A652-3193705815B8}"/>
    <cellStyle name="EYSubTotal 2 3 2" xfId="3921" xr:uid="{140EFC00-4E75-4542-B877-8E0A66A713AC}"/>
    <cellStyle name="EYSubTotal 2 3 3" xfId="3922" xr:uid="{14F7B552-C2DE-4D2E-9154-79B2BA7AB495}"/>
    <cellStyle name="EYSubTotal 2 4" xfId="3923" xr:uid="{E43518B2-C90E-4847-815E-F98DDC6EF721}"/>
    <cellStyle name="EYSubTotal 2 4 2" xfId="3924" xr:uid="{3F45D3EC-412A-452C-B171-469786499F8A}"/>
    <cellStyle name="EYSubTotal 2 5" xfId="3925" xr:uid="{6BCEE3FF-FF99-4A12-AA47-37E9AB6A7B8C}"/>
    <cellStyle name="EYSubTotal 3" xfId="3926" xr:uid="{B13E06CE-81C9-4F3B-A57D-681868EAFAB8}"/>
    <cellStyle name="EYSubTotal 3 2" xfId="3927" xr:uid="{14CAB36B-AAC1-45E7-888D-1134C123FF48}"/>
    <cellStyle name="EYSubTotal 3 2 2" xfId="3928" xr:uid="{4EA4B580-60D0-4DC0-8636-80380089CDC3}"/>
    <cellStyle name="EYSubTotal 3 2 2 2" xfId="3929" xr:uid="{D859FF70-85A2-4673-95CD-C14B839FCCB3}"/>
    <cellStyle name="EYSubTotal 3 2 3" xfId="3930" xr:uid="{D85E07DA-B2DC-4A4D-9B70-9C7B554D3772}"/>
    <cellStyle name="EYSubTotal 3 3" xfId="3931" xr:uid="{958B5114-66A0-432E-9E3E-7AE31CC6363A}"/>
    <cellStyle name="EYSubTotal 3 3 2" xfId="3932" xr:uid="{A32EFBA3-A513-4321-910D-FE3182EB7F4C}"/>
    <cellStyle name="EYSubTotal 3 4" xfId="3933" xr:uid="{906EF0FE-8EA8-44F3-9C64-F55085B5C234}"/>
    <cellStyle name="EYSubTotal 4" xfId="3934" xr:uid="{9BF58FD1-7FDA-43EC-A14E-2D7F8F7E53F7}"/>
    <cellStyle name="EYSubTotal 4 2" xfId="3935" xr:uid="{47093529-7AB0-4D2F-96FB-91EE3A239884}"/>
    <cellStyle name="EYSubTotal 4 2 2" xfId="3936" xr:uid="{D0153D20-7766-4ED5-BDC7-24805EC9DBB9}"/>
    <cellStyle name="EYSubTotal 4 2 2 2" xfId="3937" xr:uid="{A21E447E-7E70-44EB-90BE-9E93A4AD28D9}"/>
    <cellStyle name="EYSubTotal 4 2 3" xfId="3938" xr:uid="{37BE8929-E350-4296-9067-B6EF6D74568E}"/>
    <cellStyle name="EYSubTotal 4 3" xfId="3939" xr:uid="{1C13A2E4-F157-4DF4-AF5E-98440BD56B5D}"/>
    <cellStyle name="EYSubTotal 4 3 2" xfId="3940" xr:uid="{1001AE06-77D0-41FF-A1C4-7AF2398483E5}"/>
    <cellStyle name="EYSubTotal 4 4" xfId="3941" xr:uid="{674A694B-4A15-4199-815F-4B592CCB9E47}"/>
    <cellStyle name="EYSubTotal 5" xfId="3942" xr:uid="{78D6F752-EB80-4C35-AAAD-9F1D07FB0C39}"/>
    <cellStyle name="EYSubTotal 5 2" xfId="3943" xr:uid="{09B00B0F-6A87-4A2D-B6D3-05644BFD7115}"/>
    <cellStyle name="EYSubTotal 5 2 2" xfId="3944" xr:uid="{8BC037AD-A6E2-43DD-86BA-38169165E614}"/>
    <cellStyle name="EYSubTotal 5 3" xfId="3945" xr:uid="{EE7A0553-5732-4AC8-98CB-424C846A9B25}"/>
    <cellStyle name="EYSubTotal 6" xfId="3946" xr:uid="{D860FC24-96C0-451B-9089-96AC58E51615}"/>
    <cellStyle name="EYSubTotal 6 2" xfId="3947" xr:uid="{7A1E5C22-3C16-4496-B933-8A649302905F}"/>
    <cellStyle name="EYSubTotal 6 3" xfId="3948" xr:uid="{63B4753E-95C6-4556-B789-717C4002875D}"/>
    <cellStyle name="EYSubTotal 7" xfId="3949" xr:uid="{47C91357-2053-41B8-A0F4-041CC43F9E7B}"/>
    <cellStyle name="EYSubTotal 7 2" xfId="3950" xr:uid="{709DCEA5-508F-4BFC-A866-FA9BD81A66CF}"/>
    <cellStyle name="EYSubTotal 8" xfId="3951" xr:uid="{0E41879C-AEEF-4A85-9B38-B7ACB420F331}"/>
    <cellStyle name="EYtext" xfId="3952" xr:uid="{48771BBB-C7F3-4054-8D18-BB518CBAF6DF}"/>
    <cellStyle name="EYTotal" xfId="3953" xr:uid="{04FB1094-1053-4185-AB4F-FB6BDE35DE59}"/>
    <cellStyle name="EYTotal 2" xfId="3954" xr:uid="{E50B9BEF-FB4E-4A96-9A64-91DC92DF5200}"/>
    <cellStyle name="EYWIP" xfId="3955" xr:uid="{9BFE663E-64ED-4F24-ADBE-3A3BA60B874B}"/>
    <cellStyle name="EYWIP 2" xfId="3956" xr:uid="{84F70DBA-9461-4C73-ACDF-50F8B3337947}"/>
    <cellStyle name="fecha" xfId="3957" xr:uid="{1389F92C-7A86-423E-800D-74E17C7ED468}"/>
    <cellStyle name="First Column" xfId="3958" xr:uid="{FF90A253-3A7D-43E5-A1ED-D3A85EBA89B6}"/>
    <cellStyle name="Fixed" xfId="3959" xr:uid="{8E12EC48-25FE-4C38-9A02-CAFFBFDA808D}"/>
    <cellStyle name="Fixed 10" xfId="3960" xr:uid="{C4EB7F3D-DD75-41A3-A0C3-5AF5D13A9C9A}"/>
    <cellStyle name="Fixed 11" xfId="3961" xr:uid="{13268803-1588-4137-833E-DC70A237D5A4}"/>
    <cellStyle name="Fixed 2" xfId="3962" xr:uid="{CA89766E-D88F-4D61-ADF1-EC65741CB641}"/>
    <cellStyle name="Fixed 2 2" xfId="3963" xr:uid="{60AE2C4B-46D2-4618-BC56-B22841748E17}"/>
    <cellStyle name="Fixed 3" xfId="3964" xr:uid="{B3B48A38-DF2F-4E29-AD6F-C5249464BE9F}"/>
    <cellStyle name="Fixed 4" xfId="3965" xr:uid="{03E1BAE7-D117-48E1-B1EB-5E7A58594D49}"/>
    <cellStyle name="Fixed 5" xfId="3966" xr:uid="{42A714E8-5DC4-430A-8502-0D373EDA490C}"/>
    <cellStyle name="Fixed 6" xfId="3967" xr:uid="{86BCD124-BB05-478A-B01E-260A3241D958}"/>
    <cellStyle name="Fixed 7" xfId="3968" xr:uid="{D59CA0EF-5E4B-4C48-AB07-4D37B6D52553}"/>
    <cellStyle name="Fixed 8" xfId="3969" xr:uid="{E28630E6-FC54-4715-8F80-40222BC5156F}"/>
    <cellStyle name="Fixed 9" xfId="3970" xr:uid="{86D67393-F02D-42C2-A745-7E9DE75DC471}"/>
    <cellStyle name="Fixed_1. Финансовая отчетность" xfId="3971" xr:uid="{34516FC8-F6D5-4F82-B038-8FCB113B8754}"/>
    <cellStyle name="Följde hyperlänken_F-reports" xfId="3972" xr:uid="{711FE64D-7D72-40E6-AED3-B3C52AF1BF54}"/>
    <cellStyle name="footer" xfId="3973" xr:uid="{446D8FCA-DE6B-4A30-8BF8-79D73B93E217}"/>
    <cellStyle name="footnote" xfId="3974" xr:uid="{80B19D04-337F-4287-ACE7-C00DD182647B}"/>
    <cellStyle name="Format Number Column" xfId="3975" xr:uid="{C558246A-D9A8-4D73-AA1B-6F9A59C5AB8B}"/>
    <cellStyle name="fred" xfId="3976" xr:uid="{1EBC2797-689B-4729-829F-D134B0C051EA}"/>
    <cellStyle name="Fred%" xfId="3977" xr:uid="{226EE8B9-EDD2-402F-8D47-AF271BBDCB77}"/>
    <cellStyle name="FRF" xfId="3978" xr:uid="{17542055-2A82-4638-8E67-A6808C6D66C7}"/>
    <cellStyle name="FSTitle" xfId="3979" xr:uid="{072EDB03-966B-465F-9E67-2C6AC4CB9E6A}"/>
    <cellStyle name="g" xfId="3980" xr:uid="{DE754551-51B2-40D8-AF65-5140C218044D}"/>
    <cellStyle name="g_Invoice GI" xfId="3981" xr:uid="{EE53BB4B-C1A4-4B56-ACAB-F66C751EA3FA}"/>
    <cellStyle name="Gen2dec" xfId="3982" xr:uid="{A1FB971E-176F-4D10-B5B4-96691DE0D926}"/>
    <cellStyle name="General" xfId="3983" xr:uid="{B7E1CA9A-765D-4E47-B8AA-D23F74CFDD6F}"/>
    <cellStyle name="gennumbers" xfId="3984" xr:uid="{B82A9B68-4BC6-4CE8-ACC5-A38CC4890F14}"/>
    <cellStyle name="gennumdollar" xfId="3985" xr:uid="{46336B33-6618-44F5-BCFE-696249A2DAC4}"/>
    <cellStyle name="Grey" xfId="3986" xr:uid="{51939285-2CCB-4A57-AC6D-E117CFB03800}"/>
    <cellStyle name="headcount" xfId="3987" xr:uid="{BAFB7A9C-1A2A-488C-9430-B3311EA47B57}"/>
    <cellStyle name="headcount1" xfId="3988" xr:uid="{BB433521-A9DD-4E15-93F3-496E852943C9}"/>
    <cellStyle name="HEADER" xfId="3989" xr:uid="{6AEB440C-1F5B-4A7B-868C-5AF9496DBAF4}"/>
    <cellStyle name="HEADER 2" xfId="3990" xr:uid="{08C4618B-88AE-4282-B2C3-9157ACD8A0B3}"/>
    <cellStyle name="Header1" xfId="3991" xr:uid="{BAD5545A-A7F0-46E8-9A84-DE9161D27305}"/>
    <cellStyle name="Header1 10" xfId="3992" xr:uid="{5E9E97D4-7588-4DBD-86E3-8158C7B8C015}"/>
    <cellStyle name="Header1 11" xfId="3993" xr:uid="{3031EFC5-5E7F-4A1D-B177-EB6B79981671}"/>
    <cellStyle name="Header1 2" xfId="3994" xr:uid="{691C0958-0893-4064-9FEA-0605BD1BD8CD}"/>
    <cellStyle name="Header1 3" xfId="3995" xr:uid="{1975D51E-2A0A-46C1-9622-45462885C014}"/>
    <cellStyle name="Header1 4" xfId="3996" xr:uid="{C4EAD233-B6E5-491E-B3C2-D92057D69529}"/>
    <cellStyle name="Header1 5" xfId="3997" xr:uid="{45621A36-67C0-461F-B268-C0BEF9E572ED}"/>
    <cellStyle name="Header1 6" xfId="3998" xr:uid="{C281FCCA-0DC0-4A3B-B1EB-815F245FD15E}"/>
    <cellStyle name="Header1 7" xfId="3999" xr:uid="{ECC68979-C568-4751-B235-D120930825C0}"/>
    <cellStyle name="Header1 8" xfId="4000" xr:uid="{B25915AF-D347-4DB5-B0D8-B48F5D744635}"/>
    <cellStyle name="Header1 9" xfId="4001" xr:uid="{62F37E7D-B8A6-4C79-949E-CC5EC589C9E4}"/>
    <cellStyle name="Header2" xfId="4002" xr:uid="{1BF0B4D7-F961-4F0B-90CC-885199460FD2}"/>
    <cellStyle name="Header2 10" xfId="4003" xr:uid="{D3CC0CBD-F59F-42D5-B288-D7007A44B739}"/>
    <cellStyle name="Header2 10 2" xfId="4004" xr:uid="{9F98C6D5-A96B-4047-AA5B-3083B591F89C}"/>
    <cellStyle name="Header2 10 2 2" xfId="4005" xr:uid="{62FA335A-6F38-4358-BE2F-F3292EAD2D33}"/>
    <cellStyle name="Header2 10 2 2 2" xfId="4006" xr:uid="{3D0E3768-AC1E-4967-A858-11E8E93C8946}"/>
    <cellStyle name="Header2 10 2 2 3" xfId="4007" xr:uid="{4D61A2C5-F789-4B13-8382-53E15F1EFAC7}"/>
    <cellStyle name="Header2 10 2 3" xfId="4008" xr:uid="{19F7B6D3-5FCE-4DD1-94B1-B1BB855D7B96}"/>
    <cellStyle name="Header2 10 2 4" xfId="4009" xr:uid="{A0235396-AA73-4A9E-8CC2-CA5B989E58E9}"/>
    <cellStyle name="Header2 10 3" xfId="4010" xr:uid="{00754F07-1750-42CC-B1EA-884D3DD88573}"/>
    <cellStyle name="Header2 10 3 2" xfId="4011" xr:uid="{4DF1966D-A6E0-4DA4-A19D-C946405955F8}"/>
    <cellStyle name="Header2 10 4" xfId="4012" xr:uid="{C6508125-4B4D-41E5-B823-64518CB709DD}"/>
    <cellStyle name="Header2 11" xfId="4013" xr:uid="{4585C944-C411-4202-9ED5-7DEDF144ABA2}"/>
    <cellStyle name="Header2 11 2" xfId="4014" xr:uid="{4779DB22-0742-4894-9CDE-98308991B273}"/>
    <cellStyle name="Header2 11 2 2" xfId="4015" xr:uid="{2C121DEE-ABBD-4C50-BEEC-10D01324E4F7}"/>
    <cellStyle name="Header2 11 2 2 2" xfId="4016" xr:uid="{FCB47617-C8CF-4F44-95A5-085BE33BE16D}"/>
    <cellStyle name="Header2 11 2 2 3" xfId="4017" xr:uid="{AD77B02E-95A5-4018-B1B1-2A40C9632DC2}"/>
    <cellStyle name="Header2 11 2 3" xfId="4018" xr:uid="{003277D9-2661-4DEA-9908-973AA9288ACE}"/>
    <cellStyle name="Header2 11 2 4" xfId="4019" xr:uid="{AC38AF0D-1D7C-4A14-8D02-DD14F73D6730}"/>
    <cellStyle name="Header2 11 3" xfId="4020" xr:uid="{548D931A-BD0A-4418-BF68-FEEB91562210}"/>
    <cellStyle name="Header2 11 3 2" xfId="4021" xr:uid="{A5B8735C-5B3B-44D9-BC07-7930DC1026BA}"/>
    <cellStyle name="Header2 11 4" xfId="4022" xr:uid="{6BB92741-0A64-4891-8BA7-E5D787F77EB2}"/>
    <cellStyle name="Header2 12" xfId="4023" xr:uid="{73F357BB-266C-42BF-90C7-68D8DFFC775C}"/>
    <cellStyle name="Header2 12 2" xfId="4024" xr:uid="{86C844DE-B13A-4944-8376-93572B6D81E0}"/>
    <cellStyle name="Header2 12 2 2" xfId="4025" xr:uid="{4C761B10-3092-497E-83A6-2BC28E027FA5}"/>
    <cellStyle name="Header2 12 2 2 2" xfId="4026" xr:uid="{A10784C7-03B9-4642-8323-368D6595C81D}"/>
    <cellStyle name="Header2 12 2 2 3" xfId="4027" xr:uid="{09489C75-8F75-47D0-9BE4-A083D9D32042}"/>
    <cellStyle name="Header2 12 2 3" xfId="4028" xr:uid="{A17563E4-9408-428C-9DA4-52B4DD1F8BD6}"/>
    <cellStyle name="Header2 12 2 4" xfId="4029" xr:uid="{819BEDB9-D8F2-47DC-9421-D326799C8330}"/>
    <cellStyle name="Header2 12 3" xfId="4030" xr:uid="{C1F9D760-30E3-458C-8B00-7CF50AD0E6AF}"/>
    <cellStyle name="Header2 12 4" xfId="4031" xr:uid="{30B937A7-3715-4F15-AC14-5F522460D1F8}"/>
    <cellStyle name="Header2 13" xfId="4032" xr:uid="{318E37B0-C963-4A11-A332-78F74F94577D}"/>
    <cellStyle name="Header2 13 2" xfId="4033" xr:uid="{A92826D2-82D4-4626-9FB1-3B0553EFC670}"/>
    <cellStyle name="Header2 13 2 2" xfId="4034" xr:uid="{2248BC80-44FF-4FBE-B861-95D6A03F0752}"/>
    <cellStyle name="Header2 13 2 2 2" xfId="4035" xr:uid="{6B53EA05-02E2-4F33-ABBA-77D103C89C0A}"/>
    <cellStyle name="Header2 13 2 2 3" xfId="4036" xr:uid="{7AF3BD38-A8BD-4A2A-8955-5CB6E16747C3}"/>
    <cellStyle name="Header2 13 2 3" xfId="4037" xr:uid="{5F5D0C63-2739-43A5-AFBC-016431741077}"/>
    <cellStyle name="Header2 13 2 4" xfId="4038" xr:uid="{424B7BC0-0A29-4756-8AA6-B2C8F89AD23B}"/>
    <cellStyle name="Header2 13 3" xfId="4039" xr:uid="{692DC99E-5B6A-4612-8C8F-6FB6B31AEFE7}"/>
    <cellStyle name="Header2 13 3 2" xfId="4040" xr:uid="{1C246FA8-B2F7-44D8-A97C-2182422A10F8}"/>
    <cellStyle name="Header2 13 3 2 2" xfId="4041" xr:uid="{6229E9B9-7FE4-46C1-B679-8425A7AC0D15}"/>
    <cellStyle name="Header2 13 3 3" xfId="4042" xr:uid="{D8D32CF4-3F10-4007-8E2E-5248E5ECE7D0}"/>
    <cellStyle name="Header2 13 4" xfId="4043" xr:uid="{D055AF10-8582-45CB-95FA-B76676ADA0C6}"/>
    <cellStyle name="Header2 14" xfId="4044" xr:uid="{49B396B0-B4E5-4F6E-B7C0-DB58190988A1}"/>
    <cellStyle name="Header2 14 2" xfId="4045" xr:uid="{4D5F3946-9046-4555-BDDB-85BD30D64A2A}"/>
    <cellStyle name="Header2 14 2 2" xfId="4046" xr:uid="{E7F3F511-4A30-4AB4-9B9D-CECED696CC37}"/>
    <cellStyle name="Header2 14 2 3" xfId="4047" xr:uid="{65A2A95B-A6A2-484A-9A9C-F81C1D2124D1}"/>
    <cellStyle name="Header2 14 3" xfId="4048" xr:uid="{290B8019-0995-4F54-890E-43421AD4DDF4}"/>
    <cellStyle name="Header2 14 4" xfId="4049" xr:uid="{E06FBD63-28BB-43A9-B7B1-87DAF6FDF929}"/>
    <cellStyle name="Header2 15" xfId="4050" xr:uid="{415EA8B2-3355-4CCB-99F2-BFBFD111BB66}"/>
    <cellStyle name="Header2 2" xfId="4051" xr:uid="{ED1460BA-6C26-4B81-9C89-713E2A087498}"/>
    <cellStyle name="Header2 2 2" xfId="4052" xr:uid="{9F5FA313-8563-4A76-A78C-3C6BFE74F0B0}"/>
    <cellStyle name="Header2 2 2 2" xfId="4053" xr:uid="{CEE5A245-BC0B-47F7-AC36-FB683A11A3ED}"/>
    <cellStyle name="Header2 2 2 2 2" xfId="4054" xr:uid="{1C486550-9723-42FE-9CBE-35F03A9017EC}"/>
    <cellStyle name="Header2 2 2 2 2 2" xfId="4055" xr:uid="{9B3E0CF6-FDCE-4BF8-80B5-15588C8303DF}"/>
    <cellStyle name="Header2 2 2 2 2 3" xfId="4056" xr:uid="{D70D666D-2DED-4557-B20A-BB36E03F7F01}"/>
    <cellStyle name="Header2 2 2 2 3" xfId="4057" xr:uid="{867612DA-720C-4E74-A7BA-3D71B466E9A6}"/>
    <cellStyle name="Header2 2 2 2 4" xfId="4058" xr:uid="{BD84276F-10ED-427F-8D9E-555CB46FF16F}"/>
    <cellStyle name="Header2 2 2 3" xfId="4059" xr:uid="{B2E2E9C7-4779-4AA6-984C-2ACC52323892}"/>
    <cellStyle name="Header2 2 2 4" xfId="4060" xr:uid="{1F24610A-3DDC-406F-AAE0-D3E4E578187B}"/>
    <cellStyle name="Header2 2 3" xfId="4061" xr:uid="{A8E801C3-A48E-4008-A5EC-9129ADC7AF56}"/>
    <cellStyle name="Header2 2 3 2" xfId="4062" xr:uid="{FF6A3F2E-FFB3-49A7-B23B-72BD22445947}"/>
    <cellStyle name="Header2 2 3 2 2" xfId="4063" xr:uid="{B09E6A5B-1E2A-4DD6-960E-AA64C479023B}"/>
    <cellStyle name="Header2 2 3 2 2 2" xfId="4064" xr:uid="{247B6114-99A6-4369-81F4-0679ECB52BAF}"/>
    <cellStyle name="Header2 2 3 2 2 3" xfId="4065" xr:uid="{8CA87D14-2ED8-443A-A297-BE64D4561E8B}"/>
    <cellStyle name="Header2 2 3 2 3" xfId="4066" xr:uid="{7F43FF52-21E6-49D3-B2E0-57934A2A98A8}"/>
    <cellStyle name="Header2 2 3 2 4" xfId="4067" xr:uid="{86D95E56-019C-47C0-BE9C-54A199EC75C6}"/>
    <cellStyle name="Header2 2 3 3" xfId="4068" xr:uid="{94636959-6DB9-441C-9C3C-F915D3D356E3}"/>
    <cellStyle name="Header2 2 3 4" xfId="4069" xr:uid="{81CCD15F-68E3-4A52-877B-A252C6276140}"/>
    <cellStyle name="Header2 2 4" xfId="4070" xr:uid="{C402ECEA-C266-47AB-B877-DCFB05FFA9F1}"/>
    <cellStyle name="Header2 2 4 2" xfId="4071" xr:uid="{EF35E948-EEB9-4D91-937C-64284DFAFA8F}"/>
    <cellStyle name="Header2 2 4 2 2" xfId="4072" xr:uid="{EBD93CF2-6059-4D96-972A-A85A7AB23195}"/>
    <cellStyle name="Header2 2 4 2 2 2" xfId="4073" xr:uid="{C421459D-90DD-4D1A-B81A-55E83406B51C}"/>
    <cellStyle name="Header2 2 4 2 2 3" xfId="4074" xr:uid="{89401FF8-2B8A-4159-A5A8-65255FDFFB11}"/>
    <cellStyle name="Header2 2 4 2 3" xfId="4075" xr:uid="{23F1F136-74DF-4DC0-8857-E8F6A72A5E2A}"/>
    <cellStyle name="Header2 2 4 2 4" xfId="4076" xr:uid="{4E86543F-06DE-4305-A9E1-02A3A69635F1}"/>
    <cellStyle name="Header2 2 4 3" xfId="4077" xr:uid="{827B8FD8-C820-4370-B4DD-0BC7723EAC59}"/>
    <cellStyle name="Header2 2 4 3 2" xfId="4078" xr:uid="{42166803-5E6C-4781-A76C-328FBDE8AE04}"/>
    <cellStyle name="Header2 2 4 3 2 2" xfId="4079" xr:uid="{53A9033A-C8A3-4E74-9764-E64AD5B361AF}"/>
    <cellStyle name="Header2 2 4 3 3" xfId="4080" xr:uid="{394067C6-308B-482E-BF7B-97B45D852EC4}"/>
    <cellStyle name="Header2 2 4 4" xfId="4081" xr:uid="{6AA48D49-1458-40C4-BAF4-05EFE8814C39}"/>
    <cellStyle name="Header2 2 5" xfId="4082" xr:uid="{1206E241-9836-4117-B0BF-B0D5F5AF6167}"/>
    <cellStyle name="Header2 2 5 2" xfId="4083" xr:uid="{F5499AD6-844A-4F40-9BE0-AD67D0CCEB65}"/>
    <cellStyle name="Header2 2 5 2 2" xfId="4084" xr:uid="{51532609-11F5-417F-9B4C-CF271C370679}"/>
    <cellStyle name="Header2 2 5 2 2 2" xfId="4085" xr:uid="{8FD8B844-4A92-4DA3-B420-A1E9CF024D59}"/>
    <cellStyle name="Header2 2 5 2 2 3" xfId="4086" xr:uid="{94C69639-C08C-4359-A1D5-1D9BFADD6D7E}"/>
    <cellStyle name="Header2 2 5 2 3" xfId="4087" xr:uid="{E24787FF-1447-4F5B-8CB4-F077878E0F8E}"/>
    <cellStyle name="Header2 2 5 2 4" xfId="4088" xr:uid="{2CD55D49-2F33-4072-94C2-A12396ACF055}"/>
    <cellStyle name="Header2 2 5 3" xfId="4089" xr:uid="{E293B9E9-D90F-40FE-9894-D5E1EC48C77F}"/>
    <cellStyle name="Header2 2 5 4" xfId="4090" xr:uid="{CBB9FD1B-6568-42FE-83EF-FD8289D6BE94}"/>
    <cellStyle name="Header2 2 6" xfId="4091" xr:uid="{2BB036E8-09F4-4A4F-BECD-2A4814BF4D4C}"/>
    <cellStyle name="Header2 2 6 2" xfId="4092" xr:uid="{17BCDD5F-CDF2-4CCF-B5B6-A016BE773F5A}"/>
    <cellStyle name="Header2 2 6 2 2" xfId="4093" xr:uid="{1CD30407-1F50-4BBA-B0A5-A2C329243D91}"/>
    <cellStyle name="Header2 2 6 2 3" xfId="4094" xr:uid="{3F41B451-691C-47B8-89AB-1F54881A5C7B}"/>
    <cellStyle name="Header2 2 6 3" xfId="4095" xr:uid="{C20AFB9C-562C-4BA0-BF76-CBCB433ACF23}"/>
    <cellStyle name="Header2 2 6 4" xfId="4096" xr:uid="{CCCE0A14-239E-43EB-9B24-AB30AC41C495}"/>
    <cellStyle name="Header2 2 7" xfId="4097" xr:uid="{58BE7514-682F-47BA-A4A4-4D2E39F44AD6}"/>
    <cellStyle name="Header2 2 7 2" xfId="4098" xr:uid="{937E3FF1-D642-4FED-B55F-AA795445E67A}"/>
    <cellStyle name="Header2 2 7 2 2" xfId="4099" xr:uid="{65337417-306A-45BB-8BE3-B19B316D593C}"/>
    <cellStyle name="Header2 2 7 2 3" xfId="4100" xr:uid="{0D36366C-B686-4E17-B9B1-C75C662EEEE4}"/>
    <cellStyle name="Header2 2 7 3" xfId="4101" xr:uid="{A4DA1414-89F0-4C09-983C-E06C1A4E2E63}"/>
    <cellStyle name="Header2 2 7 4" xfId="4102" xr:uid="{AD887AF0-A56E-4B3D-BA8E-1E2DE516E17A}"/>
    <cellStyle name="Header2 2 8" xfId="4103" xr:uid="{33887F71-C580-47E9-98C3-BD614FE94048}"/>
    <cellStyle name="Header2 2 8 2" xfId="4104" xr:uid="{DF2D7530-E605-41C2-A43B-4586176B12C9}"/>
    <cellStyle name="Header2 2 9" xfId="4105" xr:uid="{E68DE1ED-3863-4002-952D-B0B6DA587347}"/>
    <cellStyle name="Header2 2 9 2" xfId="4106" xr:uid="{5016F23E-819B-4218-B832-E0905BE9D6A5}"/>
    <cellStyle name="Header2 3" xfId="4107" xr:uid="{6CA1FDCE-C99B-4BF8-9657-2D1A2358D487}"/>
    <cellStyle name="Header2 3 2" xfId="4108" xr:uid="{DEF69CE3-5487-4A7A-9202-367274B70242}"/>
    <cellStyle name="Header2 3 2 2" xfId="4109" xr:uid="{7CF6053D-C266-431F-9CCE-772D644D1A48}"/>
    <cellStyle name="Header2 3 2 2 2" xfId="4110" xr:uid="{103F7E7F-BD94-4408-81AE-8E1B0FCAD9C4}"/>
    <cellStyle name="Header2 3 2 2 3" xfId="4111" xr:uid="{499FD9B3-9999-46F0-95F3-BDF0B7F3DE7A}"/>
    <cellStyle name="Header2 3 2 3" xfId="4112" xr:uid="{50FBAF17-095C-4331-9156-679C707DC70C}"/>
    <cellStyle name="Header2 3 2 4" xfId="4113" xr:uid="{F6FC8028-CC35-4782-8923-06811024E887}"/>
    <cellStyle name="Header2 3 3" xfId="4114" xr:uid="{F6B53BE5-1FCB-48B0-85D4-76999108E324}"/>
    <cellStyle name="Header2 3 3 2" xfId="4115" xr:uid="{93A67F47-0461-49B8-B7DB-3A02AC7D0E84}"/>
    <cellStyle name="Header2 3 4" xfId="4116" xr:uid="{70B48064-035D-447B-BB2C-7098FA8DC167}"/>
    <cellStyle name="Header2 4" xfId="4117" xr:uid="{175930E1-0D7B-4FE6-8D7B-075264822742}"/>
    <cellStyle name="Header2 4 2" xfId="4118" xr:uid="{0EFD618D-A538-4CB7-8304-D35B80E2697D}"/>
    <cellStyle name="Header2 4 2 2" xfId="4119" xr:uid="{C7656A2A-ABB8-444E-A30A-9E5DA06C324D}"/>
    <cellStyle name="Header2 4 2 2 2" xfId="4120" xr:uid="{04AB4025-7A65-4E34-A3E7-D95B18762736}"/>
    <cellStyle name="Header2 4 2 2 3" xfId="4121" xr:uid="{9AB14125-ACE7-4F97-8BA1-2A95D4FC458C}"/>
    <cellStyle name="Header2 4 2 3" xfId="4122" xr:uid="{FCC8EB37-D5F1-4641-BEA8-E64249B77E39}"/>
    <cellStyle name="Header2 4 2 4" xfId="4123" xr:uid="{5111A9B5-2871-47A2-B1A9-BEFC4F443502}"/>
    <cellStyle name="Header2 4 3" xfId="4124" xr:uid="{2ADD9F89-8763-4901-BB7E-3B0C97DC2646}"/>
    <cellStyle name="Header2 4 3 2" xfId="4125" xr:uid="{CA6E6DBC-BE0E-4E06-9FAF-CCBCC58C67DD}"/>
    <cellStyle name="Header2 4 4" xfId="4126" xr:uid="{7EFB21DC-0828-4271-9093-EC462CB1382B}"/>
    <cellStyle name="Header2 5" xfId="4127" xr:uid="{534F3158-9F73-4BD4-90E0-0420D378F78F}"/>
    <cellStyle name="Header2 5 2" xfId="4128" xr:uid="{39D4CCE5-3A7A-487A-8C27-2E979AAC903B}"/>
    <cellStyle name="Header2 5 2 2" xfId="4129" xr:uid="{FABA9EAF-2277-401E-8F40-11A7A7FE5659}"/>
    <cellStyle name="Header2 5 2 2 2" xfId="4130" xr:uid="{E3129518-A610-4476-A9F9-0BF6AC50BFAE}"/>
    <cellStyle name="Header2 5 2 2 3" xfId="4131" xr:uid="{D8626D7D-DBD7-4A8D-9469-81D7F0720C87}"/>
    <cellStyle name="Header2 5 2 3" xfId="4132" xr:uid="{7BEAC528-53EC-42D6-A640-D58B4282A19A}"/>
    <cellStyle name="Header2 5 2 4" xfId="4133" xr:uid="{36684314-D94A-4304-BABE-6DABC1D1F8A8}"/>
    <cellStyle name="Header2 5 3" xfId="4134" xr:uid="{9B50BA7B-DD42-4EB0-AEE1-BEF94FAEC0A1}"/>
    <cellStyle name="Header2 5 3 2" xfId="4135" xr:uid="{249F9D91-B2A3-4210-BE92-AEBDC39DEE9A}"/>
    <cellStyle name="Header2 5 4" xfId="4136" xr:uid="{6A6D279B-0F5F-447C-BDE0-31F66C434D45}"/>
    <cellStyle name="Header2 6" xfId="4137" xr:uid="{086E217A-AC74-4D54-8003-1E33D86BEF23}"/>
    <cellStyle name="Header2 6 2" xfId="4138" xr:uid="{3B7D9D41-A59B-4278-9C16-19EFCDE39F1B}"/>
    <cellStyle name="Header2 6 2 2" xfId="4139" xr:uid="{2455BD6D-BBB2-4CCA-B5C7-2692E37D835C}"/>
    <cellStyle name="Header2 6 2 2 2" xfId="4140" xr:uid="{1024207D-89C9-4611-9530-765729551790}"/>
    <cellStyle name="Header2 6 2 2 3" xfId="4141" xr:uid="{3AAD14B8-8EFD-4663-BF21-ED6887BF1EFF}"/>
    <cellStyle name="Header2 6 2 3" xfId="4142" xr:uid="{78F96C79-CDEC-4BD3-9A17-ADF9DEF913A4}"/>
    <cellStyle name="Header2 6 2 4" xfId="4143" xr:uid="{3392EA4B-65EE-48BC-87E8-0B0BB9EF6DEA}"/>
    <cellStyle name="Header2 6 3" xfId="4144" xr:uid="{6FD7D46E-3AFC-4721-A509-EDAC4398BE2D}"/>
    <cellStyle name="Header2 6 3 2" xfId="4145" xr:uid="{E6E6CB78-F256-4871-BFA1-01023CADDC3A}"/>
    <cellStyle name="Header2 6 4" xfId="4146" xr:uid="{ED6CB99D-2477-4001-BED6-DF622E496896}"/>
    <cellStyle name="Header2 7" xfId="4147" xr:uid="{3D58C29D-CE54-477C-AE64-D1694AE554C0}"/>
    <cellStyle name="Header2 7 2" xfId="4148" xr:uid="{7515A972-9752-4330-8EA8-E556FB760059}"/>
    <cellStyle name="Header2 7 2 2" xfId="4149" xr:uid="{17AAA343-5D10-4E55-A7F5-9C474911B301}"/>
    <cellStyle name="Header2 7 2 2 2" xfId="4150" xr:uid="{5AC2B5AA-3E0C-48B0-B50F-124F73AC7BFE}"/>
    <cellStyle name="Header2 7 2 2 3" xfId="4151" xr:uid="{AAD27D5A-5372-4C5A-8E12-D44D51DE5CE7}"/>
    <cellStyle name="Header2 7 2 3" xfId="4152" xr:uid="{C1AB0AB3-403E-4D07-91BC-C84CFEEAA776}"/>
    <cellStyle name="Header2 7 2 4" xfId="4153" xr:uid="{FC125A8F-CA23-40DA-B2C0-EC50C0A3F663}"/>
    <cellStyle name="Header2 7 3" xfId="4154" xr:uid="{103CCDB2-2E82-410C-A788-E21020A9BAC4}"/>
    <cellStyle name="Header2 7 3 2" xfId="4155" xr:uid="{3515DD86-7F57-4A97-AEE4-3886EA739FA5}"/>
    <cellStyle name="Header2 7 4" xfId="4156" xr:uid="{5FED8E1F-51C1-46D5-AD7B-9020CAE7D9B6}"/>
    <cellStyle name="Header2 8" xfId="4157" xr:uid="{82E982A5-2B26-4283-A6DC-8A9F3138818A}"/>
    <cellStyle name="Header2 8 2" xfId="4158" xr:uid="{16085EC3-80B4-4249-B534-7F759A8F66F1}"/>
    <cellStyle name="Header2 8 2 2" xfId="4159" xr:uid="{CD78C68F-D27E-47B8-BEF5-ADB4090D99F3}"/>
    <cellStyle name="Header2 8 2 2 2" xfId="4160" xr:uid="{50ACE6B7-7AE7-4F40-9243-FDD2B18EA6EE}"/>
    <cellStyle name="Header2 8 2 2 3" xfId="4161" xr:uid="{11C483D0-B604-4398-83A4-0A55C4D4040A}"/>
    <cellStyle name="Header2 8 2 3" xfId="4162" xr:uid="{2E3E0373-3AAA-434A-8173-750167D9B226}"/>
    <cellStyle name="Header2 8 2 4" xfId="4163" xr:uid="{AD84076D-70B5-4ED9-A437-075D4BA71D69}"/>
    <cellStyle name="Header2 8 3" xfId="4164" xr:uid="{12DBBAB2-3616-417C-AD87-6C95EF3C3C24}"/>
    <cellStyle name="Header2 8 3 2" xfId="4165" xr:uid="{1DEA7B5E-55EA-4F1E-9D71-9B5D5B48C4A0}"/>
    <cellStyle name="Header2 8 4" xfId="4166" xr:uid="{FF0359C6-A543-4CCA-9CB9-28E817FFEEF5}"/>
    <cellStyle name="Header2 9" xfId="4167" xr:uid="{54B4D26C-801E-470E-BA0D-BD6AF5F28D36}"/>
    <cellStyle name="Header2 9 2" xfId="4168" xr:uid="{B6E800FE-2207-4D69-BDA3-C55A2D8523F9}"/>
    <cellStyle name="Header2 9 2 2" xfId="4169" xr:uid="{AB1D7CCE-B008-4D11-9113-66E3CA5E6FD9}"/>
    <cellStyle name="Header2 9 2 2 2" xfId="4170" xr:uid="{B546AED4-F6AD-444C-AAB5-B7F25AE1DD20}"/>
    <cellStyle name="Header2 9 2 2 3" xfId="4171" xr:uid="{C3AB8AE9-1AEA-4D3F-8A8E-B8EE70C34CBF}"/>
    <cellStyle name="Header2 9 2 3" xfId="4172" xr:uid="{D12EE910-1915-4DDC-99CA-4D43F14F4289}"/>
    <cellStyle name="Header2 9 2 4" xfId="4173" xr:uid="{E942BE06-D70E-44A1-ADFA-2A5BD6B42346}"/>
    <cellStyle name="Header2 9 3" xfId="4174" xr:uid="{7097FCA9-FC1A-4A9A-89B7-DF563A33B771}"/>
    <cellStyle name="Header2 9 3 2" xfId="4175" xr:uid="{4534A6B6-9C54-4F9B-957E-06059899006E}"/>
    <cellStyle name="Header2 9 4" xfId="4176" xr:uid="{474A403A-8B2E-454D-8E09-DA955126FD02}"/>
    <cellStyle name="Heading" xfId="4177" xr:uid="{5F9E3C5A-17BF-4186-8E59-DD5632A18309}"/>
    <cellStyle name="Heading 1 10" xfId="4179" xr:uid="{B87C39AB-2105-4083-8D1B-BB1FF282147B}"/>
    <cellStyle name="Heading 1 11" xfId="4180" xr:uid="{EA0C2325-D7E3-41EC-A62C-FF7B51789BEE}"/>
    <cellStyle name="Heading 1 12" xfId="4181" xr:uid="{F027574A-CED0-4E15-93E2-B6A675BB76AA}"/>
    <cellStyle name="Heading 1 13" xfId="4182" xr:uid="{055065C3-9A27-4252-A4D3-F4B6DDB15586}"/>
    <cellStyle name="Heading 1 14" xfId="4183" xr:uid="{E6552372-2A91-4A43-AF2D-E64296AD3F76}"/>
    <cellStyle name="Heading 1 15" xfId="4184" xr:uid="{2E904E50-D866-431A-9CCA-787637F950CE}"/>
    <cellStyle name="Heading 1 16" xfId="4185" xr:uid="{905F1A5B-7176-4005-8E52-95354C1D1397}"/>
    <cellStyle name="Heading 1 17" xfId="4186" xr:uid="{3004B9DB-5AB0-4BC2-8F8C-E21E18DA79CE}"/>
    <cellStyle name="Heading 1 18" xfId="4187" xr:uid="{883CF13C-9390-452E-B8E6-54BF507D4F32}"/>
    <cellStyle name="Heading 1 19" xfId="4188" xr:uid="{C8C4B327-9E9D-47CD-9158-A99231FC731B}"/>
    <cellStyle name="Heading 1 2" xfId="4189" xr:uid="{9096214E-2212-458A-BD06-AB25BC46A9E1}"/>
    <cellStyle name="Heading 1 2 10" xfId="4190" xr:uid="{6C54A858-A1BC-481A-A377-15C44BECF5EC}"/>
    <cellStyle name="Heading 1 2 11" xfId="4191" xr:uid="{D7855B00-4CEA-4AAD-B9E4-AD04012C8FA3}"/>
    <cellStyle name="Heading 1 2 12" xfId="4192" xr:uid="{7E169B85-7212-4405-842F-9381028A225F}"/>
    <cellStyle name="Heading 1 2 2" xfId="4193" xr:uid="{231F95A3-8416-4CAC-A7AA-F7561EEE71D5}"/>
    <cellStyle name="Heading 1 2 2 2" xfId="4194" xr:uid="{B11754A7-5CA8-48BD-A04B-999B9C1FC23E}"/>
    <cellStyle name="Heading 1 2 3" xfId="4195" xr:uid="{E87B11A3-A3A6-410B-89B9-58789BDA2D86}"/>
    <cellStyle name="Heading 1 2 4" xfId="4196" xr:uid="{D8F53A34-0D26-420F-9161-83AFBF90D2FE}"/>
    <cellStyle name="Heading 1 2 5" xfId="4197" xr:uid="{58EAEA09-625B-4979-A4E8-419A3BC2EB65}"/>
    <cellStyle name="Heading 1 2 6" xfId="4198" xr:uid="{0827379A-8D3A-42C2-A4BD-AC66D372ADE6}"/>
    <cellStyle name="Heading 1 2 7" xfId="4199" xr:uid="{B1740227-28CE-430C-A0FF-8F115E77951C}"/>
    <cellStyle name="Heading 1 2 8" xfId="4200" xr:uid="{B63E2BC9-3BD0-4CA3-89DA-41D529339553}"/>
    <cellStyle name="Heading 1 2 9" xfId="4201" xr:uid="{29581B4B-0E60-43C7-A35F-FF6A35568223}"/>
    <cellStyle name="Heading 1 20" xfId="4202" xr:uid="{23D05A1A-E2BA-4ADD-926D-09AA4026617C}"/>
    <cellStyle name="Heading 1 21" xfId="4203" xr:uid="{F2075EF2-BEDC-455F-98CA-2401E1261DA0}"/>
    <cellStyle name="Heading 1 22" xfId="4178" xr:uid="{FA2159ED-3B15-4D46-B01F-BE2A79710A40}"/>
    <cellStyle name="Heading 1 3" xfId="4204" xr:uid="{A20475EB-7A27-4EF3-8A41-6882B13844A7}"/>
    <cellStyle name="Heading 1 3 10" xfId="4205" xr:uid="{64C9C012-ED5A-4B90-9DAC-B134F5F0F8B1}"/>
    <cellStyle name="Heading 1 3 11" xfId="4206" xr:uid="{DB0FB7E1-3504-48BE-B10E-EF2C37FBE322}"/>
    <cellStyle name="Heading 1 3 12" xfId="4207" xr:uid="{D56CDB03-B1C7-4BE2-B369-9BD0034B9CB8}"/>
    <cellStyle name="Heading 1 3 2" xfId="4208" xr:uid="{55F29005-D2A9-4560-BF7F-4FBADB5A00F6}"/>
    <cellStyle name="Heading 1 3 3" xfId="4209" xr:uid="{7FA8FACA-672C-4EDC-AFEA-29D592B24CBF}"/>
    <cellStyle name="Heading 1 3 4" xfId="4210" xr:uid="{CAD1D44B-907B-4981-B8A5-F6FF7206B3D0}"/>
    <cellStyle name="Heading 1 3 5" xfId="4211" xr:uid="{E5587606-DD85-4969-B3E1-D30DE7DC20D5}"/>
    <cellStyle name="Heading 1 3 6" xfId="4212" xr:uid="{30500D51-FD09-425A-A3B8-4D491B8A1190}"/>
    <cellStyle name="Heading 1 3 7" xfId="4213" xr:uid="{CC6F0D7D-FDA3-4536-9282-459215EE146F}"/>
    <cellStyle name="Heading 1 3 8" xfId="4214" xr:uid="{FB93F4B7-3D5D-4080-B142-E6DB6EF5A4D9}"/>
    <cellStyle name="Heading 1 3 9" xfId="4215" xr:uid="{67D70AB1-6C30-4BE9-8477-10399A09239F}"/>
    <cellStyle name="Heading 1 4" xfId="4216" xr:uid="{F6C5EA7B-7530-4D87-B5E6-76A56B7C72C8}"/>
    <cellStyle name="Heading 1 4 10" xfId="4217" xr:uid="{1C1B6F8F-9635-4D8A-82A3-937A485D7BE8}"/>
    <cellStyle name="Heading 1 4 11" xfId="4218" xr:uid="{BEC42FC1-DFD5-4743-AA29-AC7E173006A3}"/>
    <cellStyle name="Heading 1 4 12" xfId="4219" xr:uid="{C0765358-A4FB-4EA8-8719-91FF743FCB6F}"/>
    <cellStyle name="Heading 1 4 2" xfId="4220" xr:uid="{A152952A-7383-456F-9297-4B1EA96DAB8F}"/>
    <cellStyle name="Heading 1 4 3" xfId="4221" xr:uid="{AF570C6A-F02B-4C2A-A883-B01EA57DB48A}"/>
    <cellStyle name="Heading 1 4 4" xfId="4222" xr:uid="{BC4525C4-B412-4265-AB59-30A59B750747}"/>
    <cellStyle name="Heading 1 4 5" xfId="4223" xr:uid="{719566F1-9BBB-40D1-ADD8-9219F7C2E0C3}"/>
    <cellStyle name="Heading 1 4 6" xfId="4224" xr:uid="{0A075D7B-71AC-47AA-BB07-0EB9EBB22ED4}"/>
    <cellStyle name="Heading 1 4 7" xfId="4225" xr:uid="{A581A8F8-6106-4E8F-BD56-753C925B5629}"/>
    <cellStyle name="Heading 1 4 8" xfId="4226" xr:uid="{FE33E6F9-490B-4CCA-A58C-CCFE67713AC6}"/>
    <cellStyle name="Heading 1 4 9" xfId="4227" xr:uid="{AC4028E8-E4F8-4BBA-BE99-9101759C647E}"/>
    <cellStyle name="Heading 1 5" xfId="4228" xr:uid="{16C436A3-BFC3-4A55-AFF4-AE94BC9F40DF}"/>
    <cellStyle name="Heading 1 5 10" xfId="4229" xr:uid="{E13381E2-F252-43A4-9300-661E3DE87886}"/>
    <cellStyle name="Heading 1 5 11" xfId="4230" xr:uid="{8D52D705-8B89-464B-BC81-A8899B9607AA}"/>
    <cellStyle name="Heading 1 5 12" xfId="4231" xr:uid="{06857B01-5740-47A5-8CA9-1192C6A4869F}"/>
    <cellStyle name="Heading 1 5 2" xfId="4232" xr:uid="{E9EAE816-56F9-477A-AF54-4CE6F12DB24B}"/>
    <cellStyle name="Heading 1 5 3" xfId="4233" xr:uid="{A9B8A0CC-A862-467A-834F-08D65F5B676C}"/>
    <cellStyle name="Heading 1 5 4" xfId="4234" xr:uid="{0B671762-436E-4266-9AFB-3D81DA636099}"/>
    <cellStyle name="Heading 1 5 5" xfId="4235" xr:uid="{BAB40E06-D101-4A77-B28C-E3A1C30AE891}"/>
    <cellStyle name="Heading 1 5 6" xfId="4236" xr:uid="{09DEF49A-10DA-4744-AC4C-EF585FF47754}"/>
    <cellStyle name="Heading 1 5 7" xfId="4237" xr:uid="{7E86774A-2E62-46AA-B87D-5D02E2E190FA}"/>
    <cellStyle name="Heading 1 5 8" xfId="4238" xr:uid="{46063DB8-580E-466D-B1B8-C32BBA6BEEE8}"/>
    <cellStyle name="Heading 1 5 9" xfId="4239" xr:uid="{3F815E20-B119-4F9D-BE11-CD2FE1D4B890}"/>
    <cellStyle name="Heading 1 6" xfId="4240" xr:uid="{66D1ABE5-3CC5-451E-9385-2392BE75C461}"/>
    <cellStyle name="Heading 1 7" xfId="4241" xr:uid="{947EC043-B210-4707-82CA-12D5ACF8AB43}"/>
    <cellStyle name="Heading 1 8" xfId="4242" xr:uid="{FF7156EA-4F53-423F-846B-EFDAFB2B97E3}"/>
    <cellStyle name="Heading 1 9" xfId="4243" xr:uid="{F96F738F-29A0-4298-B9DA-869AE43EC3CD}"/>
    <cellStyle name="Heading 10" xfId="4244" xr:uid="{DB827032-4C76-4F97-A69F-D2BDCDB8F04D}"/>
    <cellStyle name="Heading 11" xfId="4245" xr:uid="{C15AAC3A-FB08-49E6-A50E-21E34F4D2BC8}"/>
    <cellStyle name="Heading 12" xfId="4246" xr:uid="{1C5D86FE-2148-4314-B3A3-D53C6EE4C437}"/>
    <cellStyle name="Heading 13" xfId="4247" xr:uid="{554EB202-AA06-409A-8A8F-D94F3BEBD1EC}"/>
    <cellStyle name="Heading 14" xfId="4248" xr:uid="{5657F0C4-46F8-46E5-ACE3-3362BBD4B5AB}"/>
    <cellStyle name="Heading 2 10" xfId="4250" xr:uid="{78D201DC-9E11-44B8-A3FD-7299A1F6A3DD}"/>
    <cellStyle name="Heading 2 11" xfId="4251" xr:uid="{F3A8AA3B-F65C-42F9-8391-524AE15364A1}"/>
    <cellStyle name="Heading 2 12" xfId="4252" xr:uid="{01BE6206-4854-4B07-8342-2636809610E2}"/>
    <cellStyle name="Heading 2 13" xfId="4253" xr:uid="{EB4A9AA2-55CA-4E1D-9A90-FC68533619D2}"/>
    <cellStyle name="Heading 2 14" xfId="4254" xr:uid="{3B47C3F0-DC79-49EE-BF2A-1AB139E2B65C}"/>
    <cellStyle name="Heading 2 15" xfId="4255" xr:uid="{ED0F7FEC-8E9B-4A31-9A6D-69EF519D9043}"/>
    <cellStyle name="Heading 2 16" xfId="4256" xr:uid="{1CAD0670-AC10-4F82-812E-C7529321DF73}"/>
    <cellStyle name="Heading 2 17" xfId="4257" xr:uid="{9459FB98-88B8-4CFC-9312-251B47D291A8}"/>
    <cellStyle name="Heading 2 18" xfId="4258" xr:uid="{311D3225-58E0-436F-8C24-7389AD5ED2B2}"/>
    <cellStyle name="Heading 2 19" xfId="4259" xr:uid="{EE53A224-5C44-4933-95CB-CFC13302CF68}"/>
    <cellStyle name="Heading 2 2" xfId="4260" xr:uid="{581CBDA9-1C04-413D-9279-0CB6B7EAD970}"/>
    <cellStyle name="Heading 2 2 10" xfId="4261" xr:uid="{86B0B327-98D1-4AF5-B978-8622916A66C9}"/>
    <cellStyle name="Heading 2 2 11" xfId="4262" xr:uid="{8A221661-129A-4034-B84A-1F9184402F11}"/>
    <cellStyle name="Heading 2 2 12" xfId="4263" xr:uid="{A15826DB-116C-4D96-80C0-46331A38CDCE}"/>
    <cellStyle name="Heading 2 2 2" xfId="4264" xr:uid="{7078876C-DB0E-4139-B9DE-3D0C5FD74C80}"/>
    <cellStyle name="Heading 2 2 2 2" xfId="4265" xr:uid="{3A2B712E-2C09-4352-B318-43DB72880F1C}"/>
    <cellStyle name="Heading 2 2 3" xfId="4266" xr:uid="{BF955C63-B8E5-4D27-949B-B7C8CDACF757}"/>
    <cellStyle name="Heading 2 2 4" xfId="4267" xr:uid="{1F3E8C28-09B0-47F0-B996-DE75E90C6C32}"/>
    <cellStyle name="Heading 2 2 5" xfId="4268" xr:uid="{846B426A-65BF-4CC3-8EEA-FA33832BBE54}"/>
    <cellStyle name="Heading 2 2 6" xfId="4269" xr:uid="{4CD485F8-946D-4BC1-91F9-670529B19081}"/>
    <cellStyle name="Heading 2 2 7" xfId="4270" xr:uid="{4CA63EBE-D740-4D67-B091-AD6B9C59C5CB}"/>
    <cellStyle name="Heading 2 2 8" xfId="4271" xr:uid="{3C43478D-FDBA-4BA1-A36B-870276DFFD85}"/>
    <cellStyle name="Heading 2 2 9" xfId="4272" xr:uid="{EA016621-530E-457E-B783-9A9FA98D337F}"/>
    <cellStyle name="Heading 2 20" xfId="4273" xr:uid="{133EC3A1-3A71-4A30-B1CE-C2DDD848E9B1}"/>
    <cellStyle name="Heading 2 21" xfId="4274" xr:uid="{A10D889D-543F-4C22-B555-B87300B6DA6F}"/>
    <cellStyle name="Heading 2 22" xfId="4249" xr:uid="{F87AEE47-0C4E-41E8-AC56-14E7FB9769C8}"/>
    <cellStyle name="Heading 2 3" xfId="4275" xr:uid="{9ACCDA50-CDAD-4810-AB9F-DB215DC57D51}"/>
    <cellStyle name="Heading 2 3 10" xfId="4276" xr:uid="{FDF95E8D-8541-4C4C-A9E4-810D4F4A5F92}"/>
    <cellStyle name="Heading 2 3 11" xfId="4277" xr:uid="{B3D5FD0B-6333-4B8D-B665-B92E87B0C15F}"/>
    <cellStyle name="Heading 2 3 12" xfId="4278" xr:uid="{B4EA1BEC-92E4-46E5-8344-83C109F2D5F2}"/>
    <cellStyle name="Heading 2 3 2" xfId="4279" xr:uid="{0131810D-89C6-459A-B90C-C8C5E67361D3}"/>
    <cellStyle name="Heading 2 3 3" xfId="4280" xr:uid="{3601967C-F285-4548-9D0F-56C09FBDCFE6}"/>
    <cellStyle name="Heading 2 3 4" xfId="4281" xr:uid="{88695DB2-81E7-44EC-8090-97C0814E3986}"/>
    <cellStyle name="Heading 2 3 5" xfId="4282" xr:uid="{90F48F0E-05C9-4094-8108-77F4A4670EF8}"/>
    <cellStyle name="Heading 2 3 6" xfId="4283" xr:uid="{B79D4855-807F-4363-A23B-D65BAD1B5241}"/>
    <cellStyle name="Heading 2 3 7" xfId="4284" xr:uid="{FDF23448-ACBF-4DE8-AF36-44E84117A16C}"/>
    <cellStyle name="Heading 2 3 8" xfId="4285" xr:uid="{21ACE824-2951-4156-90F8-959BD8A16B4D}"/>
    <cellStyle name="Heading 2 3 9" xfId="4286" xr:uid="{EBAA13F0-32F9-4972-8443-183EF01C1E5D}"/>
    <cellStyle name="Heading 2 4" xfId="4287" xr:uid="{2F13EB3D-966C-4B5E-AFD1-A6F7970B62F0}"/>
    <cellStyle name="Heading 2 4 10" xfId="4288" xr:uid="{948979CA-8409-4DFE-89AF-2B2E74A6A552}"/>
    <cellStyle name="Heading 2 4 11" xfId="4289" xr:uid="{1990084A-C05F-4A04-A7B5-467E357BCB4A}"/>
    <cellStyle name="Heading 2 4 12" xfId="4290" xr:uid="{B6A7F0FE-6554-4614-85F4-37258C97A819}"/>
    <cellStyle name="Heading 2 4 2" xfId="4291" xr:uid="{04FA9A05-61B8-4AD8-9871-7B3F7D47C10C}"/>
    <cellStyle name="Heading 2 4 3" xfId="4292" xr:uid="{EFE8CB6E-4281-4F49-8DC8-F00EB0647FEF}"/>
    <cellStyle name="Heading 2 4 4" xfId="4293" xr:uid="{CC1CF91B-6D51-40C6-AC49-9810679C1807}"/>
    <cellStyle name="Heading 2 4 5" xfId="4294" xr:uid="{7DF38A16-2138-46BB-BB3B-5E536C619939}"/>
    <cellStyle name="Heading 2 4 6" xfId="4295" xr:uid="{F7D84F6D-CDF8-4046-8764-84113BCEEFA1}"/>
    <cellStyle name="Heading 2 4 7" xfId="4296" xr:uid="{43187A71-26DC-4195-8358-6E7594265485}"/>
    <cellStyle name="Heading 2 4 8" xfId="4297" xr:uid="{43D03B32-02CA-4E5D-A5A6-7A7BF72F0655}"/>
    <cellStyle name="Heading 2 4 9" xfId="4298" xr:uid="{BE7ABC1F-28F7-421F-8355-D6431D8FDA2B}"/>
    <cellStyle name="Heading 2 5" xfId="4299" xr:uid="{AD933B6C-7169-41CE-81C3-1E2EC2C55936}"/>
    <cellStyle name="Heading 2 5 10" xfId="4300" xr:uid="{BAE91488-CDFC-4F6F-A929-7A580A537B0C}"/>
    <cellStyle name="Heading 2 5 11" xfId="4301" xr:uid="{2A27BF8F-08AC-4DB0-87DE-05A5581C1D4C}"/>
    <cellStyle name="Heading 2 5 12" xfId="4302" xr:uid="{E9D80952-619E-4CD1-8ACC-B0A24FFBFEA7}"/>
    <cellStyle name="Heading 2 5 2" xfId="4303" xr:uid="{E86D3FE6-22EF-4A86-8F1C-94AD203FED85}"/>
    <cellStyle name="Heading 2 5 3" xfId="4304" xr:uid="{E2CBE353-BF03-4C2E-B5DE-24C14BFEE11C}"/>
    <cellStyle name="Heading 2 5 4" xfId="4305" xr:uid="{9F23D397-625B-4153-8A09-2A2A8876BAEC}"/>
    <cellStyle name="Heading 2 5 5" xfId="4306" xr:uid="{B9CEF626-FBC9-4934-B0C5-BAC933A43C2C}"/>
    <cellStyle name="Heading 2 5 6" xfId="4307" xr:uid="{7C57F576-0F48-4C32-AB5C-5CF5143492AD}"/>
    <cellStyle name="Heading 2 5 7" xfId="4308" xr:uid="{5AB84584-4269-4C46-94AE-CC399D852C80}"/>
    <cellStyle name="Heading 2 5 8" xfId="4309" xr:uid="{F9325FCA-9D8F-47E0-9098-A3F9E7B0699F}"/>
    <cellStyle name="Heading 2 5 9" xfId="4310" xr:uid="{73C2D42E-8195-4046-AAE1-32AFBAD6E5E6}"/>
    <cellStyle name="Heading 2 6" xfId="4311" xr:uid="{9A877C78-A5A4-4374-9F12-037CA7FB0D53}"/>
    <cellStyle name="Heading 2 7" xfId="4312" xr:uid="{B2D1915A-1BBE-4C51-824E-60F29D7AF4B9}"/>
    <cellStyle name="Heading 2 8" xfId="4313" xr:uid="{C95F8FAC-DFB3-4A16-AA78-A2DFF09AA172}"/>
    <cellStyle name="Heading 2 9" xfId="4314" xr:uid="{37EB056D-A4F6-432C-9A53-19EAA59C5E7E}"/>
    <cellStyle name="Heading 5" xfId="4315" xr:uid="{D85E4431-90E9-4BBE-A455-6AFE09ADD8B4}"/>
    <cellStyle name="Heading 5 2" xfId="4316" xr:uid="{7E2744C9-8E71-4D4F-B7CB-D699FF277F81}"/>
    <cellStyle name="Heading 5 3" xfId="4317" xr:uid="{E0D34571-FD98-4884-85FD-F9E6E050863F}"/>
    <cellStyle name="Heading 5 4" xfId="4318" xr:uid="{6E41B636-5CB4-4C85-BCCC-5D3B909E8405}"/>
    <cellStyle name="Heading 5 5" xfId="4319" xr:uid="{66321B33-3A5A-4CFB-BC96-81CCC89898B1}"/>
    <cellStyle name="Heading 6" xfId="4320" xr:uid="{D5A9DE31-602E-44AD-B513-8F0C2CC41B7B}"/>
    <cellStyle name="Heading 7" xfId="4321" xr:uid="{ED77ECAF-26C1-436C-BA1E-85C40B22B319}"/>
    <cellStyle name="Heading 8" xfId="4322" xr:uid="{99594158-886E-4DF7-AF28-14B1186EE0A0}"/>
    <cellStyle name="Heading 9" xfId="4323" xr:uid="{2715AC62-674B-4320-951F-52F2D184823E}"/>
    <cellStyle name="Heading No Underline" xfId="4324" xr:uid="{32B26DCF-797A-4A14-AA30-0BBF86251D6F}"/>
    <cellStyle name="Heading With Underline" xfId="4325" xr:uid="{812C474E-5515-47D3-A68C-8401F9FDF711}"/>
    <cellStyle name="Heading1" xfId="4326" xr:uid="{2AF4F19F-8B63-4760-9E70-0ECECA722058}"/>
    <cellStyle name="Heading2" xfId="4327" xr:uid="{D89943AB-C373-4F78-B9EA-16BE0103E333}"/>
    <cellStyle name="Heading3" xfId="4328" xr:uid="{D825CB56-522A-4F98-8E49-0364FF362D29}"/>
    <cellStyle name="Headings" xfId="4329" xr:uid="{83087E1A-68ED-44CD-A09C-6BA10008ABCC}"/>
    <cellStyle name="HIGHLIGHT" xfId="4330" xr:uid="{F049379E-4DE3-402E-B753-7DBDD4E13432}"/>
    <cellStyle name="Hyperlänk_F-reports" xfId="4331" xr:uid="{E997B425-C5C3-4582-9C76-9CE85F78A44C}"/>
    <cellStyle name="Hyperlink 2" xfId="4332" xr:uid="{F062A0B2-446F-4E43-8698-63493D0F4417}"/>
    <cellStyle name="Hyperlink 2 2" xfId="4333" xr:uid="{518288C7-C70C-49FE-9F8B-526656E56FE9}"/>
    <cellStyle name="Hyperlink 2 3" xfId="4334" xr:uid="{A3FE28A3-7E1A-4C60-9F99-CC1BF81254E3}"/>
    <cellStyle name="Hyperlink 3" xfId="4335" xr:uid="{62A9A4C2-B862-4472-B3ED-EC7E5B638A2B}"/>
    <cellStyle name="Hyperlink 4" xfId="4336" xr:uid="{F9E532DC-8DC2-4CD1-9E0E-123EE2762362}"/>
    <cellStyle name="Hyperlink seguido_COF" xfId="4337" xr:uid="{440D26E2-799E-40CB-8111-A4A74C80FF55}"/>
    <cellStyle name="Hyperlink1" xfId="4338" xr:uid="{0442CB8E-F3FD-42F1-8118-59BF9EA23362}"/>
    <cellStyle name="Hyperlink2" xfId="4339" xr:uid="{5D95C797-15F0-46A5-A0C6-744AEEDBF7C4}"/>
    <cellStyle name="Hyperlink3" xfId="4340" xr:uid="{F336D7CD-7C24-47C7-B870-06E6901D83B2}"/>
    <cellStyle name="Iau?iue_?anoiau" xfId="4341" xr:uid="{E6208E90-8BB6-428C-8608-651464DB3C7E}"/>
    <cellStyle name="Îáû÷íûé" xfId="4342" xr:uid="{E8AD3E8D-719D-4D80-AA83-EFD2C02D7379}"/>
    <cellStyle name="Îáû÷íûé 10" xfId="4343" xr:uid="{1EB9DA00-5047-4A1B-B168-D65065AE8ED4}"/>
    <cellStyle name="Îáû÷íûé 2" xfId="4344" xr:uid="{9A871212-D6D6-4356-A3FC-3FB62C3FC2BC}"/>
    <cellStyle name="Îáû÷íûé 3" xfId="4345" xr:uid="{34185F75-7B4A-4626-A309-BCC5890976EA}"/>
    <cellStyle name="Îáû÷íûé 4" xfId="4346" xr:uid="{6E5B7708-25D5-47A4-B62A-994638CFF01A}"/>
    <cellStyle name="Îáû÷íûé 5" xfId="4347" xr:uid="{C090C564-06AC-4D58-B448-E9C929F5B365}"/>
    <cellStyle name="Îáû÷íûé 6" xfId="4348" xr:uid="{6CC4F22D-9016-4563-9F7D-9FA90356EEEA}"/>
    <cellStyle name="Îáû÷íûé 7" xfId="4349" xr:uid="{9554631E-DD05-4040-9524-64755D6E7232}"/>
    <cellStyle name="Îáû÷íûé 8" xfId="4350" xr:uid="{36D08EC1-D21A-4E0A-8F90-A4722A13A9A5}"/>
    <cellStyle name="Îáû÷íûé 9" xfId="4351" xr:uid="{32129C34-0873-4789-8D95-F9D67F1A0516}"/>
    <cellStyle name="Îáû÷íûé_1. Финансовая отчетность" xfId="4352" xr:uid="{3CDF4C8E-4C40-4FD7-9370-1C1F14834ACB}"/>
    <cellStyle name="Îáű÷íűé_ăđ.ďîäŕ÷č" xfId="4353" xr:uid="{A65BE8D4-C301-428B-9C9C-BFA2A2E829DB}"/>
    <cellStyle name="Îáû÷íûé_Ëèñò1" xfId="4354" xr:uid="{2D45D426-5B37-429F-98E7-69AA63C9F9F2}"/>
    <cellStyle name="Ïðîöåíòíûé" xfId="4355" xr:uid="{02185B88-5741-4926-94F8-A270A64F626B}"/>
    <cellStyle name="Ïðîöåíòíûé 10" xfId="4356" xr:uid="{04A2BFDC-EEC6-4C54-A501-DDC63379AC5B}"/>
    <cellStyle name="Ïðîöåíòíûé 2" xfId="4357" xr:uid="{2A98B50A-523D-416F-89E0-F3E0DBAA156E}"/>
    <cellStyle name="Ïðîöåíòíûé 3" xfId="4358" xr:uid="{96B95D38-490E-4B7C-8A2F-47EE426A98B2}"/>
    <cellStyle name="Ïðîöåíòíûé 4" xfId="4359" xr:uid="{D9EE8D49-1E89-416D-853A-BA63D9822A4D}"/>
    <cellStyle name="Ïðîöåíòíûé 5" xfId="4360" xr:uid="{A7B60947-6E8C-4C59-B003-EE86E3E61357}"/>
    <cellStyle name="Ïðîöåíòíûé 6" xfId="4361" xr:uid="{6F19A120-3E05-4E30-A7D9-98070C7BB31E}"/>
    <cellStyle name="Ïðîöåíòíûé 7" xfId="4362" xr:uid="{F6E78FEB-6C78-4272-8F21-961D3D2E2B27}"/>
    <cellStyle name="Ïðîöåíòíûé 8" xfId="4363" xr:uid="{1AA10C67-E5D7-4E39-B36B-BB51A8492578}"/>
    <cellStyle name="Ïðîöåíòíûé 9" xfId="4364" xr:uid="{3CD9F09F-E3CD-4960-847B-5A93100D7830}"/>
    <cellStyle name="Ïðîöåíòíûé_1. Финансовая отчетность" xfId="4365" xr:uid="{3B50A84C-1750-4796-AB58-982DCCD399ED}"/>
    <cellStyle name="Îňęđűâŕâřŕ˙ń˙ ăčďĺđńńűëęŕ" xfId="4366" xr:uid="{A9978469-C55C-4785-B762-F2EE51845DCD}"/>
    <cellStyle name="Input %" xfId="4368" xr:uid="{B410F17C-D6EF-4CD9-905D-DE340D02EE0C}"/>
    <cellStyle name="Input [yellow]" xfId="4369" xr:uid="{3B9FA3FC-2DC8-470E-B6F2-A87307B6E203}"/>
    <cellStyle name="Input [yellow] 2" xfId="4370" xr:uid="{DC12AFF7-906C-4B69-86D6-7F982C9AD1A3}"/>
    <cellStyle name="Input [yellow] 2 2" xfId="4371" xr:uid="{9365D2C2-E952-4E84-85DD-F9B5798F9A0E}"/>
    <cellStyle name="Input [yellow] 2 2 2" xfId="4372" xr:uid="{65B2B327-0215-4FDB-9253-EF96A5832D1A}"/>
    <cellStyle name="Input [yellow] 2 2 2 2" xfId="4373" xr:uid="{ADF924A5-988B-42CE-8947-E37F35D49711}"/>
    <cellStyle name="Input [yellow] 2 2 2 3" xfId="4374" xr:uid="{073930F3-12BA-44EF-82A5-390D29E66F42}"/>
    <cellStyle name="Input [yellow] 2 2 3" xfId="4375" xr:uid="{E22811B0-A294-47F8-9339-A49AF8539448}"/>
    <cellStyle name="Input [yellow] 2 2 4" xfId="4376" xr:uid="{0E78E7F2-DB62-4503-A475-B7C1B8E427F3}"/>
    <cellStyle name="Input [yellow] 2 3" xfId="4377" xr:uid="{5A9ADE19-2274-48DC-B6AD-45BFE48A6B57}"/>
    <cellStyle name="Input [yellow] 3" xfId="4378" xr:uid="{E87433C7-8EE2-415B-B40D-7391308BFA54}"/>
    <cellStyle name="Input [yellow] 3 2" xfId="4379" xr:uid="{349D38F4-C3B5-47FD-905B-A4EE5D1B016F}"/>
    <cellStyle name="Input [yellow] 3 2 2" xfId="4380" xr:uid="{774494FD-21EC-417F-91CC-56596B232C2A}"/>
    <cellStyle name="Input [yellow] 3 2 3" xfId="4381" xr:uid="{9C45BAB7-B058-4ED2-BB9C-A4178FDF47D0}"/>
    <cellStyle name="Input [yellow] 3 3" xfId="4382" xr:uid="{678D21FB-0ED9-4C83-ACCD-8F103C67D8D5}"/>
    <cellStyle name="Input [yellow] 3 4" xfId="4383" xr:uid="{47E8D228-B3BD-4D5E-A29A-D6A39E767498}"/>
    <cellStyle name="Input [yellow] 4" xfId="4384" xr:uid="{BD5B5124-B7EB-44ED-9852-A8DB620B8BAD}"/>
    <cellStyle name="Input [yellow] 5" xfId="4385" xr:uid="{A780C2AC-BCE3-4CE7-81AC-DD428EEFCB86}"/>
    <cellStyle name="Input 1" xfId="4386" xr:uid="{CB8937C6-5330-47FC-84D0-B1F731BD5FF3}"/>
    <cellStyle name="Input 1 2" xfId="4387" xr:uid="{33B294FD-14F5-49D6-8D04-6CA6ACA33B5E}"/>
    <cellStyle name="Input 10" xfId="4388" xr:uid="{37B261A9-E9D0-4441-A95B-F2860525B0E3}"/>
    <cellStyle name="Input 11" xfId="4389" xr:uid="{CBCCEEF8-D1D4-4351-BDA5-72968BF6EA83}"/>
    <cellStyle name="Input 12" xfId="4390" xr:uid="{D657AB33-B135-412E-A70B-3146A5997ACB}"/>
    <cellStyle name="Input 13" xfId="4391" xr:uid="{1FC21038-7B7D-4D9F-9755-2D81D4201952}"/>
    <cellStyle name="Input 14" xfId="4392" xr:uid="{775598A1-A7C8-4F08-AB9F-229DCA27C628}"/>
    <cellStyle name="Input 15" xfId="4393" xr:uid="{504C5C43-260E-4B9C-AFFC-8AB86E227E6B}"/>
    <cellStyle name="Input 16" xfId="4394" xr:uid="{A1ABCDD0-53BD-4FF8-A59B-5646D30A736F}"/>
    <cellStyle name="Input 17" xfId="4395" xr:uid="{2A504C42-7BC6-4C52-BAD8-BA8278D2D22E}"/>
    <cellStyle name="Input 18" xfId="4396" xr:uid="{89FEAC8F-31EA-4BA0-B5FE-DBF778C04868}"/>
    <cellStyle name="Input 19" xfId="4397" xr:uid="{E1CF85DA-1D65-45DD-BE89-515266BA7466}"/>
    <cellStyle name="Input 2" xfId="4398" xr:uid="{934BD792-1627-4B82-977D-71ECB76E4D28}"/>
    <cellStyle name="Input 2 10" xfId="4399" xr:uid="{91C98132-E176-4D51-A2E0-0177C2CBDCE7}"/>
    <cellStyle name="Input 2 11" xfId="4400" xr:uid="{AECE91AE-FBD3-4518-8BE8-46FD3F4CDA58}"/>
    <cellStyle name="Input 2 12" xfId="4401" xr:uid="{69E85D07-0369-485E-B3EC-0223DF78EEDB}"/>
    <cellStyle name="Input 2 13" xfId="4402" xr:uid="{FDDE97B8-2124-41B8-8897-F233B1C30BA0}"/>
    <cellStyle name="Input 2 14" xfId="4403" xr:uid="{788371B0-0FF5-401F-9E24-518DBF1EE010}"/>
    <cellStyle name="Input 2 15" xfId="4404" xr:uid="{57E4D375-A072-405E-8D98-9D2B6965FC39}"/>
    <cellStyle name="Input 2 16" xfId="4405" xr:uid="{82A0005E-23A6-4671-B953-BE30BEBD6715}"/>
    <cellStyle name="Input 2 17" xfId="4406" xr:uid="{5A4399B0-22CA-40DE-86DF-5A1EF5819924}"/>
    <cellStyle name="Input 2 18" xfId="4407" xr:uid="{549796B9-2C2E-485E-858A-3A2BBC9573E1}"/>
    <cellStyle name="Input 2 19" xfId="4408" xr:uid="{6AABD361-2B49-4F44-BB3A-A2F97661FDB3}"/>
    <cellStyle name="Input 2 2" xfId="4409" xr:uid="{C13C99CC-D755-4E7F-B8ED-918BC899B908}"/>
    <cellStyle name="Input 2 20" xfId="4410" xr:uid="{0B357A14-3E22-465D-B465-6CBC48D6DE26}"/>
    <cellStyle name="Input 2 21" xfId="4411" xr:uid="{76CCD6D8-85B8-45A3-9F0C-2FB85EF1A945}"/>
    <cellStyle name="Input 2 22" xfId="4412" xr:uid="{DD0FFA72-090D-4FE3-9480-671595C24A6E}"/>
    <cellStyle name="Input 2 3" xfId="4413" xr:uid="{34D85E1F-FDEA-4202-91AC-8E5E3306D20A}"/>
    <cellStyle name="Input 2 4" xfId="4414" xr:uid="{CC609A94-E97D-4D16-A93B-8BC1CFEC1DF0}"/>
    <cellStyle name="Input 2 5" xfId="4415" xr:uid="{9115D4A7-E419-430F-8237-41C237CA2B6F}"/>
    <cellStyle name="Input 2 6" xfId="4416" xr:uid="{8D064933-5EF9-4B09-BD66-E2D3F01EE7F2}"/>
    <cellStyle name="Input 2 7" xfId="4417" xr:uid="{D7175C68-7039-415C-9B27-B19F136E5873}"/>
    <cellStyle name="Input 2 8" xfId="4418" xr:uid="{13B30CFF-C66D-46AC-BD48-4DBD18A5E681}"/>
    <cellStyle name="Input 2 9" xfId="4419" xr:uid="{7526360D-4474-4A5A-8C3E-AC47BE788503}"/>
    <cellStyle name="Input 20" xfId="4420" xr:uid="{57EDAA00-3E74-4622-BAB0-9D53B7B4C68F}"/>
    <cellStyle name="Input 21" xfId="4421" xr:uid="{4FD1C7F5-384E-43C3-B47E-58EC993642DA}"/>
    <cellStyle name="Input 22" xfId="4422" xr:uid="{4E0E85F3-3EED-4244-978D-81BBBAE1B685}"/>
    <cellStyle name="Input 23" xfId="4423" xr:uid="{30F52291-D298-46BA-9ABA-C964554FE6F3}"/>
    <cellStyle name="Input 24" xfId="4424" xr:uid="{87409A33-1D31-4DD5-A290-1979B5810148}"/>
    <cellStyle name="Input 25" xfId="4425" xr:uid="{A213CA58-F457-4F02-84BC-17061BB72B67}"/>
    <cellStyle name="Input 26" xfId="4426" xr:uid="{1C08A48D-0632-4649-8AE5-B822D883FD33}"/>
    <cellStyle name="Input 27" xfId="4427" xr:uid="{FAF8F02D-D25A-45A6-8E48-2A6C534BCF37}"/>
    <cellStyle name="Input 28" xfId="4367" xr:uid="{1A40C7E4-1502-4375-A32D-233E9DFF811D}"/>
    <cellStyle name="Input 29" xfId="11906" xr:uid="{638C32DF-C2C8-4C83-88D2-149B0847F2F2}"/>
    <cellStyle name="Input 3" xfId="4428" xr:uid="{277981EF-B7AF-4CB3-AD20-F4CB8BDF6E1E}"/>
    <cellStyle name="Input 4" xfId="4429" xr:uid="{D744BDB2-5376-44E9-BE1B-64238A27545E}"/>
    <cellStyle name="Input 5" xfId="4430" xr:uid="{3A57E075-6DB7-4FB1-A81E-2AF44ABEB1EF}"/>
    <cellStyle name="Input 6" xfId="4431" xr:uid="{C2AC9B59-3A94-4EC3-A894-B2807E96662D}"/>
    <cellStyle name="Input 7" xfId="4432" xr:uid="{DC9B65F0-3162-4B44-A654-16A18E806AD2}"/>
    <cellStyle name="Input 8" xfId="4433" xr:uid="{CC9A7D67-9FC2-44DE-ADF9-09FE3D93B8A4}"/>
    <cellStyle name="Input 9" xfId="4434" xr:uid="{751B5F76-6EC1-42AB-91EC-5299E7F066C4}"/>
    <cellStyle name="Input Box" xfId="4435" xr:uid="{95091142-AF27-4D64-B62F-86EB5BFA6332}"/>
    <cellStyle name="Input Box 2" xfId="4436" xr:uid="{0C1AF123-6385-45B3-AE6B-897BC0B1E559}"/>
    <cellStyle name="Input Box 2 2" xfId="4437" xr:uid="{7CC0FB37-1A33-4431-B29E-BFDCB3D44AC7}"/>
    <cellStyle name="Input Box 2 2 2" xfId="4438" xr:uid="{FCA1C350-A9C6-4AB3-8E51-C8B63B55683A}"/>
    <cellStyle name="Input Box 2 2 3" xfId="4439" xr:uid="{82594C80-39E2-4C85-B147-3BBD57F20417}"/>
    <cellStyle name="Input Box 2 3" xfId="4440" xr:uid="{D231B22C-BCBC-4EA5-AB7C-5398EA8A01D0}"/>
    <cellStyle name="Input Box 2 4" xfId="4441" xr:uid="{6514E77A-9F36-4381-B1F4-0BBEFEC5CB2B}"/>
    <cellStyle name="Input Box 3" xfId="4442" xr:uid="{F0AFB39A-F928-452A-809A-A3A68728FB32}"/>
    <cellStyle name="Input Box 4" xfId="4443" xr:uid="{E8800C83-9AC1-478C-AC37-971211CD91CB}"/>
    <cellStyle name="InputComma" xfId="4444" xr:uid="{4CC5BE04-2B78-4DB7-9C50-49ED426C48ED}"/>
    <cellStyle name="inputdate" xfId="4445" xr:uid="{81699751-0EB3-44AF-8BFE-A105D31A5803}"/>
    <cellStyle name="inputdate 2" xfId="4446" xr:uid="{B9EEFAA0-04B0-4592-A6AA-2F351CD40EC3}"/>
    <cellStyle name="inputdate 2 2" xfId="4447" xr:uid="{5F70509D-4188-492A-9D72-ECEEB30DCEC1}"/>
    <cellStyle name="inputdate 2 2 2" xfId="4448" xr:uid="{4ADAD856-6350-4ED1-A545-DEA88F6B0C41}"/>
    <cellStyle name="inputdate 2 2 3" xfId="4449" xr:uid="{64ACB5CF-B489-4B61-9598-8E8C084FE0A2}"/>
    <cellStyle name="inputdate 2 3" xfId="4450" xr:uid="{E05C154F-FBD9-437D-8BD0-E5FD77348BDA}"/>
    <cellStyle name="inputdate 2 4" xfId="4451" xr:uid="{E4BA2BD2-AC11-47C4-AF51-F6498C6C3DE0}"/>
    <cellStyle name="inputdate 3" xfId="4452" xr:uid="{503B1065-624C-4F5A-A6CB-EF18240ED1C9}"/>
    <cellStyle name="inputdate 4" xfId="4453" xr:uid="{3B77C389-CE90-4943-8325-8979A7B3F56A}"/>
    <cellStyle name="Inputnumbaccid" xfId="4454" xr:uid="{D7D13F74-7C90-4770-B89B-7EACEECEE381}"/>
    <cellStyle name="inputpercent" xfId="4455" xr:uid="{B83C9EDE-D3C6-42A8-B2F9-47459D471CF2}"/>
    <cellStyle name="inputpercent 2" xfId="4456" xr:uid="{AC73D56B-01B3-42DB-BF59-B86E155D7166}"/>
    <cellStyle name="inputpercent 2 2" xfId="4457" xr:uid="{E0108A83-ED22-4536-B24F-2D5CF75F05EB}"/>
    <cellStyle name="inputpercent 2 2 2" xfId="4458" xr:uid="{D3D8ADC8-BBDC-4E70-ADF1-C2536814E57D}"/>
    <cellStyle name="inputpercent 2 2 3" xfId="4459" xr:uid="{99357B7C-5E11-4433-B0AD-CDBBA36111A2}"/>
    <cellStyle name="inputpercent 2 3" xfId="4460" xr:uid="{2FA450C7-F8BB-4016-B979-44D18F764400}"/>
    <cellStyle name="inputpercent 2 4" xfId="4461" xr:uid="{84BC3509-D7A9-4E80-9C77-3E398C567E82}"/>
    <cellStyle name="inputpercent 3" xfId="4462" xr:uid="{8754420C-1E83-485F-ABA4-17FC604036B5}"/>
    <cellStyle name="inputpercent 4" xfId="4463" xr:uid="{F35FCE90-E108-4A04-9144-08AE371F5DBD}"/>
    <cellStyle name="Inpyear" xfId="4464" xr:uid="{A69DCC32-5C12-421F-BF9A-77BF0646BB73}"/>
    <cellStyle name="Integer" xfId="4465" xr:uid="{01557A97-EFEE-40B3-A5A5-72A07CC7373A}"/>
    <cellStyle name="International" xfId="4466" xr:uid="{C1E7755A-C2A1-4201-8843-D9E6C026F8B1}"/>
    <cellStyle name="International 10" xfId="4467" xr:uid="{DA6EF173-1591-4C64-A0C0-5C69CA189736}"/>
    <cellStyle name="International 10 2" xfId="4468" xr:uid="{FE852179-F407-4C6D-B707-6D00860A9AF9}"/>
    <cellStyle name="International 11" xfId="4469" xr:uid="{2BFC1205-B4DD-4C2D-9602-87BFA75EA158}"/>
    <cellStyle name="International 11 2" xfId="4470" xr:uid="{44822756-3077-446E-94DB-0A1837EF9097}"/>
    <cellStyle name="International 12" xfId="4471" xr:uid="{268122E3-C666-422F-BACB-A57458179B48}"/>
    <cellStyle name="International 13" xfId="4472" xr:uid="{EE8241ED-836E-4203-BADC-D388D942E875}"/>
    <cellStyle name="International 14" xfId="4473" xr:uid="{86CA7140-A194-4955-996D-C9A00A4ACA8C}"/>
    <cellStyle name="International 15" xfId="4474" xr:uid="{7A5BA7FE-AF85-43DA-9DC0-4D289DF38240}"/>
    <cellStyle name="International 16" xfId="4475" xr:uid="{ECF25050-04EE-4B0D-B8DB-EAA7D042F82C}"/>
    <cellStyle name="International 2" xfId="4476" xr:uid="{B102ED8C-A29C-4289-B90C-FD03A9E749DD}"/>
    <cellStyle name="International 2 2" xfId="4477" xr:uid="{B1B1BAD5-F803-438E-B024-FC11C242291D}"/>
    <cellStyle name="International 2 3" xfId="4478" xr:uid="{384FAFAB-2FA5-4E6A-9C77-669A8AE21C9D}"/>
    <cellStyle name="International 3" xfId="4479" xr:uid="{C1F88BAC-0B8B-45C6-B0A8-423682B6FE3A}"/>
    <cellStyle name="International 3 2" xfId="4480" xr:uid="{0617EC2E-3417-4BCC-A393-66A38186A39A}"/>
    <cellStyle name="International 4" xfId="4481" xr:uid="{DC49E9D4-D3D2-4126-B239-76B519363094}"/>
    <cellStyle name="International 4 2" xfId="4482" xr:uid="{59B86594-8676-4699-9758-8548E670E3DC}"/>
    <cellStyle name="International 5" xfId="4483" xr:uid="{13043341-24A5-4DEE-8CE1-0CABA0B31B85}"/>
    <cellStyle name="International 5 2" xfId="4484" xr:uid="{67A69DBE-BC27-4842-B4AF-544124CFDD01}"/>
    <cellStyle name="International 6" xfId="4485" xr:uid="{85F368C8-1E19-4DD3-920F-868BC9BBB40E}"/>
    <cellStyle name="International 6 2" xfId="4486" xr:uid="{08864812-C295-4B3A-B506-A319A9ECD5DA}"/>
    <cellStyle name="International 7" xfId="4487" xr:uid="{489BDE25-FD16-4941-932F-20251428A7FB}"/>
    <cellStyle name="International 7 2" xfId="4488" xr:uid="{0482F7F2-E348-49F5-8D7F-587B114DDE67}"/>
    <cellStyle name="International 8" xfId="4489" xr:uid="{DD0B7FF0-73FE-449F-BD79-05825966EAC5}"/>
    <cellStyle name="International 8 2" xfId="4490" xr:uid="{30270257-5B4E-4D66-9713-E4443AD75138}"/>
    <cellStyle name="International 9" xfId="4491" xr:uid="{0C368BEC-B630-462E-BB04-2A56133C9B54}"/>
    <cellStyle name="International 9 2" xfId="4492" xr:uid="{46836668-049B-4D7D-9DB7-6D9AC71D0F5F}"/>
    <cellStyle name="International1" xfId="4493" xr:uid="{53460301-9EB7-4BB7-8216-4DA27A927417}"/>
    <cellStyle name="International1 10" xfId="4494" xr:uid="{4C254EEC-E860-4E46-A2AD-3FACEF4FADA3}"/>
    <cellStyle name="International1 10 2" xfId="4495" xr:uid="{29A5D096-07E2-4D2E-B219-F2FA1388F92B}"/>
    <cellStyle name="International1 11" xfId="4496" xr:uid="{2005EE87-8496-48CE-BCF4-DFA562E606DE}"/>
    <cellStyle name="International1 11 2" xfId="4497" xr:uid="{94AC1A36-03F9-4B36-AD90-D61ADE24CFE0}"/>
    <cellStyle name="International1 12" xfId="4498" xr:uid="{7CD38486-9EC1-425C-BEC3-48711A40C54A}"/>
    <cellStyle name="International1 13" xfId="4499" xr:uid="{BCECA1BD-43F9-409A-BE50-16307445385F}"/>
    <cellStyle name="International1 14" xfId="4500" xr:uid="{4063018B-0A22-481E-A309-C337FA81A5F7}"/>
    <cellStyle name="International1 15" xfId="4501" xr:uid="{EFD2339B-3EB4-411F-BE20-56443088DAC7}"/>
    <cellStyle name="International1 16" xfId="4502" xr:uid="{CD9A13D2-C179-4DE0-9B7E-BB8B26C0507C}"/>
    <cellStyle name="International1 2" xfId="4503" xr:uid="{D10F3873-3512-4474-AE50-0930EDEF4EA1}"/>
    <cellStyle name="International1 2 2" xfId="4504" xr:uid="{3A296E91-988B-4B12-A030-310C2F2B8EBC}"/>
    <cellStyle name="International1 2 3" xfId="4505" xr:uid="{0D663513-B21B-4C1A-A352-82E1389EC92F}"/>
    <cellStyle name="International1 3" xfId="4506" xr:uid="{EF11EF90-7359-4A34-84E5-79FD2F240F6A}"/>
    <cellStyle name="International1 3 2" xfId="4507" xr:uid="{BC83D2E3-2D1B-4EBB-BEB8-F00F8DD0B2EE}"/>
    <cellStyle name="International1 4" xfId="4508" xr:uid="{0D7D7CE0-F5FF-48F9-A9C4-D81CCD7355B3}"/>
    <cellStyle name="International1 4 2" xfId="4509" xr:uid="{6684D89D-AC99-4C29-82C8-74A1FCADF5EA}"/>
    <cellStyle name="International1 5" xfId="4510" xr:uid="{E20D69DF-7B55-4D3B-A199-B398BCAA2F1C}"/>
    <cellStyle name="International1 5 2" xfId="4511" xr:uid="{F90BEAA0-3AE9-4CFC-AFDB-6DB2C921B901}"/>
    <cellStyle name="International1 6" xfId="4512" xr:uid="{E173A5C3-172F-4194-8AF0-B1F24172640E}"/>
    <cellStyle name="International1 6 2" xfId="4513" xr:uid="{176E8F01-7BD2-407F-A12A-7237F54075C5}"/>
    <cellStyle name="International1 7" xfId="4514" xr:uid="{EAE6EC50-6C4A-49DA-9ED3-39D78CC4DA6F}"/>
    <cellStyle name="International1 7 2" xfId="4515" xr:uid="{5F2F570B-0C46-48A3-AF17-58BA210C303B}"/>
    <cellStyle name="International1 8" xfId="4516" xr:uid="{E51A6A84-D5B7-4AE2-8F32-71599E4864AB}"/>
    <cellStyle name="International1 8 2" xfId="4517" xr:uid="{46562C47-5F8F-4C85-B435-3DFBD0E9D232}"/>
    <cellStyle name="International1 9" xfId="4518" xr:uid="{F0810D81-1253-4B1E-9634-FA3CA09BB0F9}"/>
    <cellStyle name="International1 9 2" xfId="4519" xr:uid="{8EBE3009-A6DE-4D75-B689-CF6D9CB4F98C}"/>
    <cellStyle name="Ioe?uaaaoayny aeia?nnueea" xfId="4520" xr:uid="{653CC2A9-87F4-4372-810F-6382EE39F6DD}"/>
    <cellStyle name="ISO" xfId="4521" xr:uid="{718AEEFB-4F78-4118-9DC5-1A3345EB2894}"/>
    <cellStyle name="Komma [0]_laroux" xfId="4522" xr:uid="{94340F6A-A765-4ED5-BF89-023E69E3A43B}"/>
    <cellStyle name="Komma_laroux" xfId="4523" xr:uid="{317A86F7-EB45-42A0-A508-B622B7064033}"/>
    <cellStyle name="KOP" xfId="4524" xr:uid="{3EE5D4C8-6809-4FFB-B687-E627633365B8}"/>
    <cellStyle name="KOP2" xfId="4525" xr:uid="{7CC35D19-E272-4513-8C3B-64B8EA65645D}"/>
    <cellStyle name="KOPP" xfId="4526" xr:uid="{DD5D3FAE-CD6A-4147-BF9C-16862FAB9DE7}"/>
    <cellStyle name="KOPP 2" xfId="4527" xr:uid="{B8A747AF-3EEA-4A80-867A-B77E18C70D5B}"/>
    <cellStyle name="KOPP 3" xfId="4528" xr:uid="{713FCDFB-5E2E-4F4B-A37F-812934A1DB1E}"/>
    <cellStyle name="KOPP 4" xfId="4529" xr:uid="{3AC27DCF-34D8-4626-B91E-85A6DDCCCB03}"/>
    <cellStyle name="KPMG Heading 1" xfId="4530" xr:uid="{4398E856-58AB-4944-A749-ABEA417001B7}"/>
    <cellStyle name="KPMG Heading 2" xfId="4531" xr:uid="{866DF6F8-B819-4B14-8810-E8F74925935A}"/>
    <cellStyle name="KPMG Heading 3" xfId="4532" xr:uid="{A13B0E8D-FD9A-4C6F-A683-9066B6029B2E}"/>
    <cellStyle name="KPMG Heading 4" xfId="4533" xr:uid="{7A79FAC3-7946-4BB2-91CB-1365D33BDF1E}"/>
    <cellStyle name="KPMG Normal" xfId="4534" xr:uid="{EB755423-94FF-4C00-B445-4A0849B145D4}"/>
    <cellStyle name="KPMG Normal Text" xfId="4535" xr:uid="{44D7B3FC-BF6E-458D-B83C-D1973A66CE02}"/>
    <cellStyle name="KPMG Normal_Cash_flow_consol_05.04" xfId="4536" xr:uid="{8AFD2C17-05AF-49FA-8A57-0F791C7FE028}"/>
    <cellStyle name="Labels" xfId="4537" xr:uid="{342F878A-294E-4EF2-93AD-E66A83D9548F}"/>
    <cellStyle name="Lien hypertexte" xfId="4538" xr:uid="{374C5030-0BE2-47C8-8D18-E244F85C4428}"/>
    <cellStyle name="Lien hypertexte 10" xfId="4539" xr:uid="{C3E152DE-C0D8-49F7-B064-C1ED17C1699C}"/>
    <cellStyle name="Lien hypertexte 2" xfId="4540" xr:uid="{0098CBB3-B0A8-4A9B-BA68-4E5DC7E24D01}"/>
    <cellStyle name="Lien hypertexte 3" xfId="4541" xr:uid="{7F489B70-8058-4A4B-99CB-108E7A7C2FC4}"/>
    <cellStyle name="Lien hypertexte 4" xfId="4542" xr:uid="{FCB35DB0-0A7C-4621-ADD6-18C182B35441}"/>
    <cellStyle name="Lien hypertexte 5" xfId="4543" xr:uid="{C913BD23-A3B1-4C40-8267-8E21439AC750}"/>
    <cellStyle name="Lien hypertexte 6" xfId="4544" xr:uid="{F1353C6B-A6E4-45DB-AD6C-959B521344C7}"/>
    <cellStyle name="Lien hypertexte 7" xfId="4545" xr:uid="{8BABD316-E580-4BF9-9029-D5FA5622F0BA}"/>
    <cellStyle name="Lien hypertexte 8" xfId="4546" xr:uid="{0116DDCA-C67B-465D-8439-2EF38D46B9A0}"/>
    <cellStyle name="Lien hypertexte 9" xfId="4547" xr:uid="{CFB3FB20-FE14-4F5D-AF26-94503A55933A}"/>
    <cellStyle name="Lien hypertexte visité" xfId="4548" xr:uid="{1B5EED2A-30D4-4B92-A002-4EB4FB4388FE}"/>
    <cellStyle name="Lien hypertexte visité 10" xfId="4549" xr:uid="{9CF291B6-6BD2-4C0F-9986-5BC2193058EE}"/>
    <cellStyle name="Lien hypertexte visité 2" xfId="4550" xr:uid="{89E406E0-0878-4682-B9E6-AD4392A5C3B5}"/>
    <cellStyle name="Lien hypertexte visité 3" xfId="4551" xr:uid="{74D8E757-10E0-48D7-849C-2A0605310F97}"/>
    <cellStyle name="Lien hypertexte visité 4" xfId="4552" xr:uid="{AA6D7A80-1ED6-40C8-A2C8-CAA0CF18F07B}"/>
    <cellStyle name="Lien hypertexte visité 5" xfId="4553" xr:uid="{B7D10685-1F25-4097-9847-388003747298}"/>
    <cellStyle name="Lien hypertexte visité 6" xfId="4554" xr:uid="{A22B4D72-04C1-4226-B550-8055A6A374C4}"/>
    <cellStyle name="Lien hypertexte visité 7" xfId="4555" xr:uid="{69E35485-C8B3-4AE3-83EA-A62E786CB842}"/>
    <cellStyle name="Lien hypertexte visité 8" xfId="4556" xr:uid="{878164CB-E614-4E29-81A8-43927E9F7F34}"/>
    <cellStyle name="Lien hypertexte visité 9" xfId="4557" xr:uid="{A5F2EC72-CEFC-4D02-B447-54FF00C6F4A8}"/>
    <cellStyle name="Lien hypertexte visité_1. Финансовая отчетность" xfId="4558" xr:uid="{9AF4F901-0EC1-46BA-B90A-5AD24C72CFBF}"/>
    <cellStyle name="Lien hypertexte_1. Финансовая отчетность" xfId="4559" xr:uid="{849885DF-D4C7-4DBB-96A7-5B569A9DCF92}"/>
    <cellStyle name="Link Currency (0)" xfId="4560" xr:uid="{736F898B-901F-4C77-A11C-E18E469E5174}"/>
    <cellStyle name="Link Currency (0) 2" xfId="4561" xr:uid="{CA76919F-D9DB-495A-92AD-7880810234A0}"/>
    <cellStyle name="Link Currency (0) 3" xfId="4562" xr:uid="{BF62F9A8-9A97-4EAD-8ECF-E635CFF196A6}"/>
    <cellStyle name="Link Currency (2)" xfId="4563" xr:uid="{BB979C31-CD87-418D-96FF-14D55657F2C7}"/>
    <cellStyle name="Link Currency (2) 2" xfId="4564" xr:uid="{BD93B324-05BD-49C8-996C-4AAC859C2012}"/>
    <cellStyle name="Link Units (0)" xfId="4565" xr:uid="{668D64CE-BE99-4A12-96A6-5F75E5199EB0}"/>
    <cellStyle name="Link Units (0) 2" xfId="4566" xr:uid="{4904ACBA-429E-473E-B579-3FA14BB80992}"/>
    <cellStyle name="Link Units (0) 3" xfId="4567" xr:uid="{7D94FB97-3533-4268-9540-9EA7CF2FC5B1}"/>
    <cellStyle name="Link Units (1)" xfId="4568" xr:uid="{C4BBDFE2-232E-4572-8301-9D6E10DDEB09}"/>
    <cellStyle name="Link Units (1) 10" xfId="4569" xr:uid="{54AC8458-74E5-4F25-8481-FD3FD49DC7F4}"/>
    <cellStyle name="Link Units (1) 10 2" xfId="4570" xr:uid="{C6B5E2A8-CFD7-4B23-8E21-A841E8E38EBE}"/>
    <cellStyle name="Link Units (1) 11" xfId="4571" xr:uid="{05F064FD-36B1-44E2-8608-5CE23B3ED3B8}"/>
    <cellStyle name="Link Units (1) 11 2" xfId="4572" xr:uid="{D8A6596E-AB6F-4C45-BD76-8A15AE6EF632}"/>
    <cellStyle name="Link Units (1) 12" xfId="4573" xr:uid="{F6BC7E0C-26FE-4A4C-90B9-E9F7096A79BB}"/>
    <cellStyle name="Link Units (1) 12 2" xfId="4574" xr:uid="{D0C04BD8-7D38-420A-87F2-BE2CAC165F53}"/>
    <cellStyle name="Link Units (1) 13" xfId="4575" xr:uid="{D077FB55-9A5C-454B-B552-500697955859}"/>
    <cellStyle name="Link Units (1) 14" xfId="4576" xr:uid="{106CAA78-E852-42BD-8055-5F64500EE575}"/>
    <cellStyle name="Link Units (1) 15" xfId="4577" xr:uid="{06106BC0-9A6F-43B7-B7B1-2D4B7CC6EFD2}"/>
    <cellStyle name="Link Units (1) 16" xfId="4578" xr:uid="{ACD9FA2C-7E8C-4B77-851E-22129A33132A}"/>
    <cellStyle name="Link Units (1) 17" xfId="4579" xr:uid="{BD9B0F44-9B27-4D87-9EE2-09482AFD2675}"/>
    <cellStyle name="Link Units (1) 18" xfId="4580" xr:uid="{21B5A924-F34D-460E-AF51-A0AF1A422212}"/>
    <cellStyle name="Link Units (1) 19" xfId="4581" xr:uid="{F268AEB3-D231-45B3-A751-E07A3341A313}"/>
    <cellStyle name="Link Units (1) 2" xfId="4582" xr:uid="{F1F73796-A163-47F8-A627-405F70280BB9}"/>
    <cellStyle name="Link Units (1) 2 2" xfId="4583" xr:uid="{C954ABCD-181D-4046-A07E-B9D7D3CD68F5}"/>
    <cellStyle name="Link Units (1) 2 3" xfId="4584" xr:uid="{E4C8C7A4-8950-4AB6-ABD1-BC5C8C9D8466}"/>
    <cellStyle name="Link Units (1) 3" xfId="4585" xr:uid="{FC642A76-5330-4C44-B072-DD1491A39AC2}"/>
    <cellStyle name="Link Units (1) 3 2" xfId="4586" xr:uid="{5EDD8F79-7994-4082-A2A3-7DD8E9A61E9B}"/>
    <cellStyle name="Link Units (1) 4" xfId="4587" xr:uid="{3EB01DF3-9417-4B21-A041-5A71F9DD76BF}"/>
    <cellStyle name="Link Units (1) 4 2" xfId="4588" xr:uid="{72747333-2156-437C-A9A3-B695EEEB151F}"/>
    <cellStyle name="Link Units (1) 5" xfId="4589" xr:uid="{3D62A9AF-4677-49AB-A489-8FA056FDD9B0}"/>
    <cellStyle name="Link Units (1) 5 2" xfId="4590" xr:uid="{A41AA470-B1C6-44F8-B904-25B48380D4E4}"/>
    <cellStyle name="Link Units (1) 6" xfId="4591" xr:uid="{FCEB7B1A-92F8-4054-90EE-B3AF65FB526C}"/>
    <cellStyle name="Link Units (1) 6 2" xfId="4592" xr:uid="{AB0CD9E0-1C56-4648-8D26-4A69D7038F78}"/>
    <cellStyle name="Link Units (1) 7" xfId="4593" xr:uid="{64B02FBC-BD35-440D-B71A-E0CBDB5FBD69}"/>
    <cellStyle name="Link Units (1) 7 2" xfId="4594" xr:uid="{3B9B6DAB-EFFA-44FB-90B0-2B7A6A29FFDF}"/>
    <cellStyle name="Link Units (1) 8" xfId="4595" xr:uid="{3ED59E21-54DF-490E-9B6F-B436BB6D1EEA}"/>
    <cellStyle name="Link Units (1) 8 2" xfId="4596" xr:uid="{9E6C193F-3077-4AE7-8733-CFACD00E9853}"/>
    <cellStyle name="Link Units (1) 9" xfId="4597" xr:uid="{F4D30D88-99D6-410A-8995-4F392BDDDAE5}"/>
    <cellStyle name="Link Units (1) 9 2" xfId="4598" xr:uid="{D6854C01-3693-4E1B-951B-3BCB644C7334}"/>
    <cellStyle name="Link Units (2)" xfId="4599" xr:uid="{EEDFC66A-00F7-42FB-A941-3F26F98FE56A}"/>
    <cellStyle name="Link Units (2) 2" xfId="4600" xr:uid="{82F8AE3C-A7E0-4B5F-87F5-4E5AD90C2D7E}"/>
    <cellStyle name="macroname" xfId="4601" xr:uid="{A006DCA6-3078-4B42-9584-F4934E603D63}"/>
    <cellStyle name="measure" xfId="4602" xr:uid="{558EF866-DADC-4438-9388-96C17F8DE704}"/>
    <cellStyle name="meny_List1" xfId="4603" xr:uid="{2459BE10-C9DB-47FF-B236-BFF96F9631BD}"/>
    <cellStyle name="Migliaia (0)" xfId="4604" xr:uid="{B563A549-7392-4A20-8CF5-FB2F410002B4}"/>
    <cellStyle name="Millares [0]_CARAT SAPIC" xfId="4605" xr:uid="{DC1F1F44-D2F7-4EE1-AC18-2B93F3D0B2CA}"/>
    <cellStyle name="Millares_Acuerdo definitivo para el MEM 19 de Octubre v5" xfId="4606" xr:uid="{EF75AFFE-5174-4C10-8D05-9E14DF5C6A63}"/>
    <cellStyle name="Milliers [0]_B.S.96" xfId="4607" xr:uid="{342645DC-8D6F-42D0-B36F-73FAAC09A185}"/>
    <cellStyle name="Milliers_B.S.96" xfId="4608" xr:uid="{4B4DBB71-E9C1-4A59-BBFC-EB9DF727AEC8}"/>
    <cellStyle name="Moeda [0]_0701_Amortiz Difer SpotMarket - Urug" xfId="4609" xr:uid="{A8C1D3BB-EE35-4144-8DC4-7B6498BA5D72}"/>
    <cellStyle name="Moeda_0701_Amortiz Difer SpotMarket - Urug" xfId="4610" xr:uid="{47FC8F93-3AD5-4ACB-85DE-61D64098AFC4}"/>
    <cellStyle name="Moneda [0]_CARAT SAPIC" xfId="4611" xr:uid="{91A0F1D4-F781-43FF-B323-E591E72566B0}"/>
    <cellStyle name="Moneda_CARAT SAPIC" xfId="4612" xr:uid="{A34DFC76-DA8F-4962-9270-DC1E0BC76726}"/>
    <cellStyle name="Monétaire [0]_EDYAN" xfId="4613" xr:uid="{1504B4A4-0C6A-4BF5-92B9-196175B8E592}"/>
    <cellStyle name="Monétaire_EDYAN" xfId="4614" xr:uid="{CA887347-1724-4002-BA66-0C849DB60375}"/>
    <cellStyle name="Month" xfId="4615" xr:uid="{83EF37C3-71E8-49B8-913E-CD90FA2740F1}"/>
    <cellStyle name="Monйtaire [0]_B.S.96" xfId="4616" xr:uid="{25F48E1D-6661-41E2-A916-B0A49EFE0798}"/>
    <cellStyle name="Monйtaire_B.S.96" xfId="4617" xr:uid="{301EB27F-A2F9-4206-A4F4-B0942EDD8C90}"/>
    <cellStyle name="Multiple" xfId="4618" xr:uid="{86625D51-2AF2-495A-B8E2-EC6DC123FCB8}"/>
    <cellStyle name="Name" xfId="4619" xr:uid="{B5BCB6EE-FA69-4A0F-956D-2D6CB8FD0D5E}"/>
    <cellStyle name="Nameenter" xfId="4620" xr:uid="{60DA0139-12E0-47A6-83C1-0EAB9AEA44BB}"/>
    <cellStyle name="no dec" xfId="4621" xr:uid="{95057796-565D-4366-9E7A-09F3CECAE817}"/>
    <cellStyle name="No-definido" xfId="4622" xr:uid="{8F86DA97-8AB9-4083-AD8E-1ABFC718086F}"/>
    <cellStyle name="No-definido 2" xfId="4623" xr:uid="{08112DCA-5854-4ACD-82A9-DA10E7EF11B8}"/>
    <cellStyle name="Norma11l" xfId="4624" xr:uid="{6B6FCC19-CCAC-4B64-AC95-8596319CE55D}"/>
    <cellStyle name="Normal - Style1" xfId="4625" xr:uid="{0AE8A252-5991-4600-B46B-91F2F9EBECCD}"/>
    <cellStyle name="Normal - Style1 10" xfId="4626" xr:uid="{5646EF50-D58E-4421-A478-E68605225A48}"/>
    <cellStyle name="Normal - Style1 10 2" xfId="4627" xr:uid="{EB94AB11-8BBA-4DF6-BD8A-97FEC3E70693}"/>
    <cellStyle name="Normal - Style1 11" xfId="4628" xr:uid="{FD8B1B9A-2E37-4BB0-9B9A-4A1908E48A2D}"/>
    <cellStyle name="Normal - Style1 12" xfId="4629" xr:uid="{E19B976B-B7AB-4ADF-9030-6980B7ED1C01}"/>
    <cellStyle name="Normal - Style1 2" xfId="4630" xr:uid="{5371173B-9AD7-4463-967E-1F724B35A10F}"/>
    <cellStyle name="Normal - Style1 2 2" xfId="4631" xr:uid="{B6251D05-3F55-41F5-B53D-4D7EC9414F5F}"/>
    <cellStyle name="Normal - Style1 2 3" xfId="4632" xr:uid="{CEE4E2D9-4877-4F68-B543-5407BE215349}"/>
    <cellStyle name="Normal - Style1 2 4" xfId="4633" xr:uid="{294F3028-972F-4529-B113-241B77E221B7}"/>
    <cellStyle name="Normal - Style1 2 5" xfId="4634" xr:uid="{B67D819A-ED40-4098-97B9-F8FB8BEB2BC2}"/>
    <cellStyle name="Normal - Style1 2 6" xfId="4635" xr:uid="{C3931052-B4C7-4771-B106-CC332C7E6130}"/>
    <cellStyle name="Normal - Style1 3" xfId="4636" xr:uid="{A237E020-B393-49B8-A066-D574735EBE7F}"/>
    <cellStyle name="Normal - Style1 3 2" xfId="4637" xr:uid="{4BDB0018-C39A-4FEC-9FAF-5BCDDC0B2FB2}"/>
    <cellStyle name="Normal - Style1 4" xfId="4638" xr:uid="{8E513593-D612-4B11-8BEF-247A1804DC58}"/>
    <cellStyle name="Normal - Style1 4 2" xfId="4639" xr:uid="{215996DD-F9DD-4E90-9C74-782B738B7091}"/>
    <cellStyle name="Normal - Style1 5" xfId="4640" xr:uid="{FFFBD185-39D0-4544-809D-4F02E4A9DB42}"/>
    <cellStyle name="Normal - Style1 5 2" xfId="4641" xr:uid="{DCB046BD-3B63-4F78-ACC4-9E80975D5F80}"/>
    <cellStyle name="Normal - Style1 6" xfId="4642" xr:uid="{CD45E5F9-E45C-4A19-9CD5-AD2AA26D3A7D}"/>
    <cellStyle name="Normal - Style1 6 2" xfId="4643" xr:uid="{F5AD751C-6E80-4594-8563-9CE43F5511CC}"/>
    <cellStyle name="Normal - Style1 7" xfId="4644" xr:uid="{B0A12C12-6F8C-4606-87FF-E11382C84748}"/>
    <cellStyle name="Normal - Style1 7 2" xfId="4645" xr:uid="{ACDEE4AF-AF31-4DE8-B986-A86E8D455B8C}"/>
    <cellStyle name="Normal - Style1 8" xfId="4646" xr:uid="{0D55ECB8-7382-429C-A755-1A542359C5F7}"/>
    <cellStyle name="Normal - Style1 8 2" xfId="4647" xr:uid="{089E42A9-5F02-4A8A-B2E8-295F20475028}"/>
    <cellStyle name="Normal - Style1 9" xfId="4648" xr:uid="{7536F645-A635-48E6-8AA0-B4745020A081}"/>
    <cellStyle name="Normal - Style1 9 2" xfId="4649" xr:uid="{16163536-7A9E-4EEB-98B7-71E340A5C285}"/>
    <cellStyle name="Normal - Style1_1. Финансовая отчетность" xfId="4650" xr:uid="{30637B22-632B-4636-BD12-EBF2E2907687}"/>
    <cellStyle name="Normal 10" xfId="4651" xr:uid="{79D56F4D-F0B7-4D35-BC97-26A7E18C7EA3}"/>
    <cellStyle name="Normal 10 2" xfId="4652" xr:uid="{1B0BB6CC-FAB9-4803-BCE3-BEC2B4594FF1}"/>
    <cellStyle name="Normal 10 2 2" xfId="4653" xr:uid="{9798CE24-6BCB-4E72-B190-80DA66A46EA4}"/>
    <cellStyle name="Normal 10 2 3" xfId="4654" xr:uid="{BB76C83B-18B6-4A81-ABE8-32AA9E16FB13}"/>
    <cellStyle name="Normal 10 2 4" xfId="4655" xr:uid="{BB45D7D7-E587-4257-890C-EB86B15AE4B8}"/>
    <cellStyle name="Normal 10 2 5" xfId="4656" xr:uid="{D6168EB3-8133-4AD1-B96C-AA6844FF28FB}"/>
    <cellStyle name="Normal 10 3" xfId="4657" xr:uid="{44A18849-10C5-4DF7-9800-2256A8F77324}"/>
    <cellStyle name="Normal 10 3 2" xfId="4658" xr:uid="{E80B0BAF-9763-4DD5-ACFB-6E61D3560F79}"/>
    <cellStyle name="Normal 10 3 3" xfId="4659" xr:uid="{8621E35F-01EB-477A-9B4C-4CDC065E916F}"/>
    <cellStyle name="Normal 10 3 4" xfId="4660" xr:uid="{F5DEBC37-16E4-467F-94BF-29E63BF1AA55}"/>
    <cellStyle name="Normal 10 3 5" xfId="4661" xr:uid="{4E7BB259-E48A-4F2D-BA70-7C25186AC66F}"/>
    <cellStyle name="Normal 10 4" xfId="4662" xr:uid="{123EDE70-1E36-43DB-AAB0-69DE2350028E}"/>
    <cellStyle name="Normal 10 5" xfId="4663" xr:uid="{5023A920-ACAE-4774-8400-662BB75110CA}"/>
    <cellStyle name="Normal 10 6" xfId="4664" xr:uid="{DBDDD5AD-EC7C-4E87-9968-D130C317DBA6}"/>
    <cellStyle name="Normal 10 7" xfId="4665" xr:uid="{BF3D301C-0388-4945-ADED-580BBD4E82C7}"/>
    <cellStyle name="Normal 10_A4.OAR" xfId="4666" xr:uid="{E3A2B86E-3739-4ACB-9CAE-E16969B80AFC}"/>
    <cellStyle name="Normal 105" xfId="4667" xr:uid="{2F23AB3C-3030-4319-B54C-0B5B9998ACA8}"/>
    <cellStyle name="Normal 11" xfId="4668" xr:uid="{71966792-9EAD-4AC8-838D-C0234EC31E02}"/>
    <cellStyle name="Normal 11 2" xfId="4669" xr:uid="{2B683483-8DB4-484B-B080-DE67FF97817F}"/>
    <cellStyle name="Normal 11 3" xfId="4670" xr:uid="{25F4E059-D5F3-484E-9BAA-AC376DA45C23}"/>
    <cellStyle name="Normal 11 4" xfId="4671" xr:uid="{F0B6BFCF-F227-4DD5-8B82-44CBD29F8EAB}"/>
    <cellStyle name="Normal 12" xfId="4672" xr:uid="{4C7000BC-9A36-4EE8-9E45-106BF66FE684}"/>
    <cellStyle name="Normal 12 2" xfId="4673" xr:uid="{FD9D1CBC-4EC3-4A50-83DD-0CBBFDBFCFD5}"/>
    <cellStyle name="Normal 12 2 2" xfId="4674" xr:uid="{CF8420D4-B8EE-408B-8E5F-485C02602218}"/>
    <cellStyle name="Normal 12 2 3" xfId="4675" xr:uid="{05F5255F-62CB-4B33-8C47-C33562F97709}"/>
    <cellStyle name="Normal 12 2 4" xfId="4676" xr:uid="{B4722EBA-A9CF-439A-9263-F6216D6E9A8B}"/>
    <cellStyle name="Normal 12 2 5" xfId="4677" xr:uid="{90EC5F8B-AD1A-4CC5-A465-FA65DD402375}"/>
    <cellStyle name="Normal 12 3" xfId="4678" xr:uid="{01E580AE-B5A8-4644-80A5-1E0ED9FD5451}"/>
    <cellStyle name="Normal 12 4" xfId="4679" xr:uid="{B6E81532-0BDD-43FB-B647-70640E91E6D4}"/>
    <cellStyle name="Normal 12 4 2" xfId="4680" xr:uid="{ACF5AA20-4F69-41FE-8AA3-4B3C605067B7}"/>
    <cellStyle name="Normal 12 4 3" xfId="4681" xr:uid="{999E9C29-732B-44D1-A40D-3ABC074A05F3}"/>
    <cellStyle name="Normal 12 4 4" xfId="4682" xr:uid="{33C466BB-7633-4B0D-8EEA-B5545DFC5D8E}"/>
    <cellStyle name="Normal 12 5" xfId="4683" xr:uid="{4B956005-1938-48D7-B0FE-F0DD3777D199}"/>
    <cellStyle name="Normal 12 6" xfId="4684" xr:uid="{59506F4C-269A-4718-AB38-9010235424A5}"/>
    <cellStyle name="Normal 12 7" xfId="4685" xr:uid="{CD88841F-FB3F-4C92-86B3-3800D7CD2BBA}"/>
    <cellStyle name="Normal 13" xfId="4686" xr:uid="{934DBC86-A0AE-40B1-9270-58BFA76CCA27}"/>
    <cellStyle name="Normal 13 2" xfId="4687" xr:uid="{BB05EBC0-648E-44B0-837A-F35E961F9A2E}"/>
    <cellStyle name="Normal 13 2 2" xfId="4688" xr:uid="{458CA282-2D5B-4F39-810E-EFEB92C04477}"/>
    <cellStyle name="Normal 13 2 3" xfId="4689" xr:uid="{9A352927-678C-4937-972F-5ED94911CB3B}"/>
    <cellStyle name="Normal 13 2 4" xfId="4690" xr:uid="{3489FAB8-0B3B-4837-85D9-24FB6640AAB6}"/>
    <cellStyle name="Normal 13 2 5" xfId="4691" xr:uid="{FB39CE8F-6A87-40C2-9134-56ED6C09A8C5}"/>
    <cellStyle name="Normal 13 3" xfId="4692" xr:uid="{519FAD3C-37FF-4C2A-8143-77DCE4601002}"/>
    <cellStyle name="Normal 13 4" xfId="4693" xr:uid="{28C926FC-A82E-470E-ACB7-B20E7D4EB7E2}"/>
    <cellStyle name="Normal 13 5" xfId="4694" xr:uid="{C809DA95-EDC9-42D9-A084-AA18CED581E5}"/>
    <cellStyle name="Normal 13 5 2" xfId="4695" xr:uid="{E497B649-1EC8-4FF0-B1AF-237FB699578E}"/>
    <cellStyle name="Normal 13 5 3" xfId="4696" xr:uid="{D90B2AA1-D284-4CA3-856A-07573E5EE67E}"/>
    <cellStyle name="Normal 13 5 4" xfId="4697" xr:uid="{167BD183-6DA5-40FD-8E0E-8B3A1E41B66D}"/>
    <cellStyle name="Normal 13 6" xfId="4698" xr:uid="{A2FAAF6B-C01D-4E20-B57C-A59DF5253943}"/>
    <cellStyle name="Normal 13 7" xfId="4699" xr:uid="{4601174D-5E51-4BDD-9B1F-6047DFB67482}"/>
    <cellStyle name="Normal 13 8" xfId="4700" xr:uid="{AC897BBA-485D-4F6C-96AE-B2D99C7FD9F6}"/>
    <cellStyle name="Normal 14" xfId="4701" xr:uid="{B17FD679-9026-442A-9938-266EA1E71B31}"/>
    <cellStyle name="Normal 14 2" xfId="4702" xr:uid="{3C0172D3-C04B-40B9-AEAB-129B74FD79C8}"/>
    <cellStyle name="Normal 14 2 2" xfId="4703" xr:uid="{51D848BC-733D-4BDB-957E-0262AEE74C55}"/>
    <cellStyle name="Normal 14 2 3" xfId="4704" xr:uid="{C2CEE31B-9AB9-41DD-8269-90D5B3A757E5}"/>
    <cellStyle name="Normal 14 2 4" xfId="4705" xr:uid="{0B94BB71-17A4-4667-A8A7-39794DFE4A79}"/>
    <cellStyle name="Normal 14 2 5" xfId="4706" xr:uid="{C6105E1A-F61F-47AE-AF87-F7DEB167F46A}"/>
    <cellStyle name="Normal 14 3" xfId="4707" xr:uid="{F065C769-E12E-471E-8A17-D872543C5140}"/>
    <cellStyle name="Normal 14 4" xfId="4708" xr:uid="{B78010A3-516A-4E26-908A-3240F2DC389F}"/>
    <cellStyle name="Normal 15" xfId="4709" xr:uid="{21D225EE-90C3-4F74-9597-F97FD39D49F3}"/>
    <cellStyle name="Normal 15 2" xfId="4710" xr:uid="{A422A015-71DD-43A1-9958-077E87C9CBD0}"/>
    <cellStyle name="Normal 15 3" xfId="4711" xr:uid="{482B7637-DE8A-41FA-92C5-D86F2BEF9DE2}"/>
    <cellStyle name="Normal 15 4" xfId="4712" xr:uid="{B0A1C935-FFD8-4448-8CF5-B7F6A7C1C72C}"/>
    <cellStyle name="Normal 15 5" xfId="4713" xr:uid="{B0721237-74E1-4B3E-B274-70E8BC0C4B30}"/>
    <cellStyle name="Normal 15 6" xfId="4714" xr:uid="{EB97D934-C97E-4CF4-AEB0-A6C0F4A6F9E4}"/>
    <cellStyle name="Normal 16" xfId="4715" xr:uid="{9CA58B1E-190D-455E-8AF0-47B7615EC13F}"/>
    <cellStyle name="Normal 16 2" xfId="4716" xr:uid="{90220EA8-1101-4B1D-BDBB-34E2B20DBC50}"/>
    <cellStyle name="Normal 16 3" xfId="4717" xr:uid="{7211D1F3-7672-41EE-8775-8E1995D46FE7}"/>
    <cellStyle name="Normal 16 4" xfId="4718" xr:uid="{003403B4-E323-4E9F-9639-BBBC4AB386B6}"/>
    <cellStyle name="Normal 16 5" xfId="4719" xr:uid="{5EF0E793-2B68-47AA-AC5B-299D3F30E764}"/>
    <cellStyle name="Normal 16 6" xfId="4720" xr:uid="{52F02361-C788-4DA1-BE80-9560C7A7BE0F}"/>
    <cellStyle name="Normal 17" xfId="4721" xr:uid="{7DD0C38A-4438-405D-ACFD-637E22FE2531}"/>
    <cellStyle name="Normal 17 2" xfId="4722" xr:uid="{FD7F2C2B-4E63-4EA7-B982-80C786CD43B6}"/>
    <cellStyle name="Normal 17 2 2" xfId="4723" xr:uid="{E8AFDABD-782F-4F2A-9AD1-EB43EE0060BA}"/>
    <cellStyle name="Normal 17 2 3" xfId="4724" xr:uid="{16AD0DBA-F67E-4414-904F-BD18912EA00C}"/>
    <cellStyle name="Normal 17 2 4" xfId="4725" xr:uid="{6A248F52-9BFD-49C2-B962-8F5B8258E7E5}"/>
    <cellStyle name="Normal 17 2 5" xfId="4726" xr:uid="{59FB0004-11FB-46F6-B956-BC9303311688}"/>
    <cellStyle name="Normal 17 3" xfId="4727" xr:uid="{904A99A9-2F5D-42D8-8126-DBF860AFA148}"/>
    <cellStyle name="Normal 17 3 2" xfId="4728" xr:uid="{911DB42D-CE7D-42F4-A8D5-165A12338C7C}"/>
    <cellStyle name="Normal 17 3 3" xfId="4729" xr:uid="{F7E0AE90-3920-4C9B-BF4A-67C04B45E893}"/>
    <cellStyle name="Normal 17 3 4" xfId="4730" xr:uid="{1EB3E79E-EC4A-465E-8925-B0E251D65CA6}"/>
    <cellStyle name="Normal 17 4" xfId="4731" xr:uid="{83C375FD-8FD8-4F4E-9B98-A302D5F1D511}"/>
    <cellStyle name="Normal 17 5" xfId="4732" xr:uid="{6C0E276C-46CB-4D6C-A97B-9FC9A747FCC2}"/>
    <cellStyle name="Normal 17 6" xfId="4733" xr:uid="{7F5CCF51-F42F-4369-891D-F5F446248619}"/>
    <cellStyle name="Normal 18" xfId="4734" xr:uid="{58EA2A29-4B21-429A-905B-220E480CF5B4}"/>
    <cellStyle name="Normal 18 10" xfId="4735" xr:uid="{F67053A3-9AAD-4E6A-BC67-48F57F77EACB}"/>
    <cellStyle name="Normal 18 2" xfId="4736" xr:uid="{9F97FF99-8FF0-4501-B72A-CD2749519C83}"/>
    <cellStyle name="Normal 18 2 2" xfId="4737" xr:uid="{4C01127F-17F8-4ABC-8D4B-5902E1EC9480}"/>
    <cellStyle name="Normal 18 2 3" xfId="4738" xr:uid="{78DFE2FE-7DF0-4FA3-BB27-73445431BA43}"/>
    <cellStyle name="Normal 18 2 4" xfId="4739" xr:uid="{B54A1105-6AA6-430C-9AE0-4FC2D848791E}"/>
    <cellStyle name="Normal 18 2 5" xfId="4740" xr:uid="{BC7769BE-B902-49A1-8A6F-F9DF0956FDEC}"/>
    <cellStyle name="Normal 18 2 6" xfId="4741" xr:uid="{0F18714D-A43F-4622-B95C-CD9ED2E71BC9}"/>
    <cellStyle name="Normal 18 2_A4.OAR" xfId="4742" xr:uid="{8FA13943-4843-48D4-ABDF-F65A94353D93}"/>
    <cellStyle name="Normal 18 3" xfId="4743" xr:uid="{FF814BCE-5F03-4CDF-BED5-A1B9EA92D4ED}"/>
    <cellStyle name="Normal 18 3 2" xfId="4744" xr:uid="{9CCA0996-738D-44AF-B4DE-E53779945408}"/>
    <cellStyle name="Normal 18 3 3" xfId="4745" xr:uid="{7E128085-AAF7-421F-A7F6-3EEFCE043D7A}"/>
    <cellStyle name="Normal 18 3 4" xfId="4746" xr:uid="{1A27BDB0-32CB-4053-AE6D-4EBA9CFEE80D}"/>
    <cellStyle name="Normal 18 4" xfId="4747" xr:uid="{E5866134-AA7A-4205-BA1E-5904D13253B5}"/>
    <cellStyle name="Normal 18 5" xfId="4748" xr:uid="{11B332B5-C1F6-4D4C-AFE7-123BD6B41314}"/>
    <cellStyle name="Normal 18 6" xfId="4749" xr:uid="{E5C9376D-E151-4A0A-8294-BFF7C594F4C8}"/>
    <cellStyle name="Normal 18 7" xfId="4750" xr:uid="{C205AC7C-056C-4082-B4A2-57CABB855DE4}"/>
    <cellStyle name="Normal 18 8" xfId="4751" xr:uid="{C8741B1C-96E1-4F35-A405-A8A57A11FBCA}"/>
    <cellStyle name="Normal 18 9" xfId="4752" xr:uid="{77F73EF0-D0B8-4A22-B7C3-ED87C68A01DE}"/>
    <cellStyle name="Normal 18_A4.OAR" xfId="4753" xr:uid="{5ABA6395-76F2-47C2-A1A9-83FA1CE14689}"/>
    <cellStyle name="Normal 19" xfId="4754" xr:uid="{F23EADED-B2D5-44DD-A775-6B1F4AB90E70}"/>
    <cellStyle name="Normal 19 10" xfId="4755" xr:uid="{AEF1A177-866E-47F3-9994-04C5CE41EDD2}"/>
    <cellStyle name="Normal 19 2" xfId="4756" xr:uid="{C4112A30-43BD-475C-A890-EFFC2391FAE9}"/>
    <cellStyle name="Normal 19 2 2" xfId="4757" xr:uid="{419092D3-71BD-44E6-9B9F-F357959BBBE0}"/>
    <cellStyle name="Normal 19 2 3" xfId="4758" xr:uid="{55A59F03-167A-4607-84E5-304933F7B038}"/>
    <cellStyle name="Normal 19 2 4" xfId="4759" xr:uid="{0561CDA6-697E-464D-AA31-EBA7FC5A2E4D}"/>
    <cellStyle name="Normal 19 2 5" xfId="4760" xr:uid="{E7AB9773-7BCE-4F2B-A6FB-3E3408577E7E}"/>
    <cellStyle name="Normal 19 2 6" xfId="4761" xr:uid="{1C3AEF05-244D-464B-8E57-1247A2CEC3A5}"/>
    <cellStyle name="Normal 19 2_A4.OAR" xfId="4762" xr:uid="{179C7CCF-11EB-48C4-A4D7-6835E9F23E8B}"/>
    <cellStyle name="Normal 19 3" xfId="4763" xr:uid="{7E37B6EA-D2B9-41FB-8824-16FC58620D0A}"/>
    <cellStyle name="Normal 19 3 2" xfId="4764" xr:uid="{B92DDAFF-E582-4129-9FA7-B2409BE9159F}"/>
    <cellStyle name="Normal 19 3 3" xfId="4765" xr:uid="{9D7BA096-3282-405A-9A89-544E641ADCDC}"/>
    <cellStyle name="Normal 19 3 4" xfId="4766" xr:uid="{A645C153-9737-408D-AD89-526521DC4C8A}"/>
    <cellStyle name="Normal 19 4" xfId="4767" xr:uid="{2C193FA6-C8CF-435D-A528-4D80B6F27C14}"/>
    <cellStyle name="Normal 19 5" xfId="4768" xr:uid="{502F606D-820F-4FB4-BA71-D59F1A0318CA}"/>
    <cellStyle name="Normal 19 6" xfId="4769" xr:uid="{50B0AEF2-CEF3-479B-865D-C2DCD3CE394A}"/>
    <cellStyle name="Normal 19 7" xfId="4770" xr:uid="{35C1D56D-3DCA-4DE9-A66D-356EC8B59137}"/>
    <cellStyle name="Normal 19 8" xfId="4771" xr:uid="{67970EF6-2E35-4D67-BB35-FCECE4AA3047}"/>
    <cellStyle name="Normal 19 9" xfId="4772" xr:uid="{E43E9274-1545-4FFD-A92D-6AE86C77A886}"/>
    <cellStyle name="Normal 19_A4.OAR" xfId="4773" xr:uid="{2549C9F6-B4EE-4AB2-B6F1-0E57500333C6}"/>
    <cellStyle name="Normal 2" xfId="4774" xr:uid="{AB4FFF5F-8C71-497E-888E-3FDEE371331A}"/>
    <cellStyle name="Normal 2 10" xfId="4775" xr:uid="{9CDC9A44-CF33-4F62-8CD5-7D8B454038D8}"/>
    <cellStyle name="Normal 2 2" xfId="4776" xr:uid="{360190CA-0273-4373-BEB5-ADFA06095E60}"/>
    <cellStyle name="Normal 2 2 2" xfId="4777" xr:uid="{D036615F-39EE-4029-827E-15D29615467B}"/>
    <cellStyle name="Normal 2 2 3" xfId="4778" xr:uid="{C7E036AF-8213-465D-A687-82C2BA35154B}"/>
    <cellStyle name="Normal 2 2 3 2" xfId="4779" xr:uid="{4F583245-87C3-4612-A5E3-7B6600F23C4B}"/>
    <cellStyle name="Normal 2 2 3 3" xfId="4780" xr:uid="{8EAC3E4A-D2BA-4F87-A2D2-B2CD03AE81EA}"/>
    <cellStyle name="Normal 2 2 3 4" xfId="4781" xr:uid="{58ECEF45-D3D6-4474-9358-7A4E5F5AEDF2}"/>
    <cellStyle name="Normal 2 2 4" xfId="4782" xr:uid="{D9B1563A-F5DD-4A2E-9C4D-F86B6AE47D40}"/>
    <cellStyle name="Normal 2 2 5" xfId="4783" xr:uid="{258609B6-7F9F-4157-AB0C-6B98E4F58675}"/>
    <cellStyle name="Normal 2 2 6" xfId="4784" xr:uid="{56F3C7EB-B2EB-4FE7-8E5C-C4ED32D43A96}"/>
    <cellStyle name="Normal 2 3" xfId="4785" xr:uid="{4D4DA8CC-D883-493A-9D7F-BCF748CCA79B}"/>
    <cellStyle name="Normal 2 3 2" xfId="4786" xr:uid="{0B4FF30F-8DAF-4C3D-8E27-D5BAED1681C2}"/>
    <cellStyle name="Normal 2 3 3" xfId="4787" xr:uid="{5A3D675A-DC12-4BF7-BDDA-D8D1A8D9187D}"/>
    <cellStyle name="Normal 2 3 4" xfId="4788" xr:uid="{1A87C049-EAC7-4D59-9ACD-837F24F90230}"/>
    <cellStyle name="Normal 2 3 5" xfId="4789" xr:uid="{D3FD1B16-687C-4176-A52B-926A1D5DF15A}"/>
    <cellStyle name="Normal 2 3 5 2" xfId="4790" xr:uid="{98934076-2285-48D1-9513-BCB8B410AAF5}"/>
    <cellStyle name="Normal 2 3 5 3" xfId="4791" xr:uid="{74F20A70-5350-487A-8D48-21D97F8030FF}"/>
    <cellStyle name="Normal 2 3 5 4" xfId="4792" xr:uid="{7B7ACEAD-5730-4F47-A12D-493B379FB68E}"/>
    <cellStyle name="Normal 2 3 6" xfId="4793" xr:uid="{439A515A-BFA4-47B9-968A-E9FCC414F2C5}"/>
    <cellStyle name="Normal 2 3 7" xfId="4794" xr:uid="{934303D4-67B9-4B2E-AD22-645844B3E2AD}"/>
    <cellStyle name="Normal 2 3 8" xfId="4795" xr:uid="{5DE79001-B0F5-4790-BCDC-E11F9F353CB9}"/>
    <cellStyle name="Normal 2 4" xfId="4796" xr:uid="{EE046393-5783-46F7-AC93-D635DD3ECFBB}"/>
    <cellStyle name="Normal 2 4 2" xfId="4797" xr:uid="{469E05F6-8085-403C-8BD1-629B793859C3}"/>
    <cellStyle name="Normal 2 4 2 2" xfId="4798" xr:uid="{D9690F62-FE37-48F9-8D19-4C3E10318F1A}"/>
    <cellStyle name="Normal 2 4 2 3" xfId="4799" xr:uid="{5E47DD8D-BEF2-4F20-88FD-4667CCA30DE9}"/>
    <cellStyle name="Normal 2 4 2 4" xfId="4800" xr:uid="{086185D9-E0CF-46AD-9B1F-5A829DF175BA}"/>
    <cellStyle name="Normal 2 4 2 5" xfId="4801" xr:uid="{533724E0-9C9B-40D0-84E6-ACDB557B7AD6}"/>
    <cellStyle name="Normal 2 4 3" xfId="4802" xr:uid="{4164EB79-E309-4E9C-A6DC-99FFC5C58F2A}"/>
    <cellStyle name="Normal 2 4 4" xfId="4803" xr:uid="{A853177C-6CA5-45A0-93F1-62A04480CF33}"/>
    <cellStyle name="Normal 2 4 5" xfId="4804" xr:uid="{86CF9C20-1662-4F91-9233-3918D8FB59B2}"/>
    <cellStyle name="Normal 2 4 6" xfId="4805" xr:uid="{D2CB5381-7CB6-47F2-9C34-7A0DDA10DB99}"/>
    <cellStyle name="Normal 2 5" xfId="4806" xr:uid="{6A2B3EF6-D1EC-40F0-8095-371A1739D9C6}"/>
    <cellStyle name="Normal 2 5 2" xfId="4807" xr:uid="{E5466F0D-41A7-4915-9CB6-CF7CEFAB62DE}"/>
    <cellStyle name="Normal 2 5 3" xfId="4808" xr:uid="{B23690F1-A417-4A3C-8CC5-354432E93316}"/>
    <cellStyle name="Normal 2 5 4" xfId="4809" xr:uid="{32723B95-8BC4-4DD9-B5EF-3C29037074C5}"/>
    <cellStyle name="Normal 2 5 5" xfId="4810" xr:uid="{4A859A98-203A-4227-ABBB-237AA2FA0B15}"/>
    <cellStyle name="Normal 2 5 6" xfId="4811" xr:uid="{41A0F0A9-FFC7-4DA3-80E3-8FB6A531B7B9}"/>
    <cellStyle name="Normal 2 6" xfId="4812" xr:uid="{EBED1CBC-BC91-48AF-B5AA-9BE1C2D3AD10}"/>
    <cellStyle name="Normal 2 6 2" xfId="4813" xr:uid="{5D02891B-0B7B-4980-AEB4-BC1D2BA9A2CB}"/>
    <cellStyle name="Normal 2 6 3" xfId="4814" xr:uid="{81429EEA-095A-4024-BEE4-F3F3DFF4367D}"/>
    <cellStyle name="Normal 2 6 4" xfId="4815" xr:uid="{D3C5EA3A-3B40-4E1F-98BF-46BDED6FF877}"/>
    <cellStyle name="Normal 2 6 5" xfId="4816" xr:uid="{8001862B-462C-481F-842A-A8DF23731294}"/>
    <cellStyle name="Normal 2 7" xfId="4817" xr:uid="{242A0DD4-9A02-424E-BD45-1E0B49774877}"/>
    <cellStyle name="Normal 2 7 2" xfId="4818" xr:uid="{66CEF702-9A72-4E5C-BCE2-030A8120ADD6}"/>
    <cellStyle name="Normal 2 7 3" xfId="4819" xr:uid="{0D59E211-CF1A-4AE3-BD98-E158194243DC}"/>
    <cellStyle name="Normal 2 7 4" xfId="4820" xr:uid="{550709E4-B986-453F-93EC-BF0DE1F4A299}"/>
    <cellStyle name="Normal 2 8" xfId="4821" xr:uid="{55F42AAB-8C02-4E24-AC84-F9997F1EC3BB}"/>
    <cellStyle name="Normal 2 8 2" xfId="4822" xr:uid="{F7FB60F2-A572-46F3-8650-7ECB089BFE3E}"/>
    <cellStyle name="Normal 2 8 3" xfId="4823" xr:uid="{64A2BD11-3231-486F-A6C1-66D12A0D30AB}"/>
    <cellStyle name="Normal 2 8 4" xfId="4824" xr:uid="{EF9224A5-6DC3-4C10-9B18-E1C61979919A}"/>
    <cellStyle name="Normal 2 9" xfId="4825" xr:uid="{F68BC12A-5631-4014-A50F-3BC3F29AE6BC}"/>
    <cellStyle name="Normal 2_A4.TS_2010" xfId="4826" xr:uid="{D99C64FE-8ECB-44C5-B817-E29F9C6092DC}"/>
    <cellStyle name="Normal 20" xfId="4827" xr:uid="{21EA06C4-8504-4D39-8D22-326386B51DC8}"/>
    <cellStyle name="Normal 20 2" xfId="4828" xr:uid="{05356482-CA96-452B-977B-07B1F669B4C5}"/>
    <cellStyle name="Normal 20 2 2" xfId="4829" xr:uid="{657C6513-9957-4477-BBDC-7DD8F02B771B}"/>
    <cellStyle name="Normal 20 2 2 2" xfId="4830" xr:uid="{6FF653B5-CFB1-4482-8F6A-EDE4A903B23F}"/>
    <cellStyle name="Normal 20 2 2 3" xfId="4831" xr:uid="{15B8FC28-63E0-4CEA-8D8E-AA7A675E188D}"/>
    <cellStyle name="Normal 20 2 2 4" xfId="4832" xr:uid="{1D600D96-1EDA-4482-B1D2-1A5D06541328}"/>
    <cellStyle name="Normal 20 2 3" xfId="4833" xr:uid="{D57BAC78-B4C7-499C-90BB-48CDE1177CED}"/>
    <cellStyle name="Normal 20 2 4" xfId="4834" xr:uid="{128916E4-86C6-4C1E-B155-A4EDF7C3497A}"/>
    <cellStyle name="Normal 20 2 5" xfId="4835" xr:uid="{A9F17752-370D-487A-A7BA-CC4E16E70950}"/>
    <cellStyle name="Normal 20 3" xfId="4836" xr:uid="{83A602E2-D739-40A9-B3C7-DE50C6CC984F}"/>
    <cellStyle name="Normal 20 4" xfId="4837" xr:uid="{2F5ACAF2-DE08-4ED9-A82D-3B1F243BC519}"/>
    <cellStyle name="Normal 20 5" xfId="4838" xr:uid="{C94FC771-D906-49BF-BEF4-FF6800540195}"/>
    <cellStyle name="Normal 20 6" xfId="4839" xr:uid="{C2CD5158-81A5-4C5C-97D2-4706CFFD18DE}"/>
    <cellStyle name="Normal 20_A4.OAR" xfId="4840" xr:uid="{4E759EE5-AD17-439F-996E-C6C50705B119}"/>
    <cellStyle name="Normal 21" xfId="4841" xr:uid="{4FB4CCE8-CE4C-4001-9D7A-AA937AEDEE8C}"/>
    <cellStyle name="Normal 21 2" xfId="4842" xr:uid="{5B5CA0A7-8513-4926-818D-15A913E7A165}"/>
    <cellStyle name="Normal 21 3" xfId="4843" xr:uid="{50226574-4C85-49AB-BD21-CEC968ABB746}"/>
    <cellStyle name="Normal 21 3 2" xfId="4844" xr:uid="{E4795F39-45E8-48DF-AB69-238F9344514B}"/>
    <cellStyle name="Normal 21 3 3" xfId="4845" xr:uid="{DD8BB22C-7405-4278-9406-4FE3BD677758}"/>
    <cellStyle name="Normal 21 3 4" xfId="4846" xr:uid="{2BA4547E-F6FC-4F64-913B-8D260F94B388}"/>
    <cellStyle name="Normal 21 4" xfId="4847" xr:uid="{A246A8EC-5945-4875-8BE0-D47412EBDFF4}"/>
    <cellStyle name="Normal 21 5" xfId="4848" xr:uid="{5FFB99B3-D36E-40CA-95A5-3491A9468BE1}"/>
    <cellStyle name="Normal 21 6" xfId="4849" xr:uid="{092C5174-057A-4BD1-9515-55531F6E3384}"/>
    <cellStyle name="Normal 22" xfId="4850" xr:uid="{B4D6FBE8-88FC-4325-83A8-9D81BB119B67}"/>
    <cellStyle name="Normal 22 2" xfId="4851" xr:uid="{BA3A2D1F-E2E4-40C2-9A71-52BD6347E7F8}"/>
    <cellStyle name="Normal 22 3" xfId="4852" xr:uid="{29F23149-FF13-4232-AB6F-74572D73DE2D}"/>
    <cellStyle name="Normal 22 3 2" xfId="4853" xr:uid="{FBBDED4C-BE36-4479-A40C-1435978D5734}"/>
    <cellStyle name="Normal 22 3 3" xfId="4854" xr:uid="{1C5C192E-1A20-4F42-B0AC-562FFD2FE262}"/>
    <cellStyle name="Normal 22 3 4" xfId="4855" xr:uid="{9710F954-6A34-44CF-86D6-70CBB291BD49}"/>
    <cellStyle name="Normal 22 4" xfId="4856" xr:uid="{8E160694-295B-4140-925A-C149FD8D0F7F}"/>
    <cellStyle name="Normal 22 5" xfId="4857" xr:uid="{147FB40F-69AB-49F7-A285-4AE10182EB79}"/>
    <cellStyle name="Normal 22 6" xfId="4858" xr:uid="{658B7B56-0395-4DA6-B079-E1D2BBA55492}"/>
    <cellStyle name="Normal 23" xfId="4859" xr:uid="{C72AE4C9-575F-4B5A-9069-ABC1618354EF}"/>
    <cellStyle name="Normal 23 2" xfId="4860" xr:uid="{79C08BBF-1E38-4E9E-9613-70B63D083B5B}"/>
    <cellStyle name="Normal 23 3" xfId="4861" xr:uid="{43DCB634-F936-4499-906D-22F87F5CDB54}"/>
    <cellStyle name="Normal 23 4" xfId="4862" xr:uid="{779924CD-01E7-4A3F-9251-CF39122CEFF4}"/>
    <cellStyle name="Normal 23 5" xfId="4863" xr:uid="{E8FAA594-91DE-425F-AAE2-67B3EAEB67C1}"/>
    <cellStyle name="Normal 23 6" xfId="4864" xr:uid="{87621145-6865-4913-BF7F-CA0F352C01DF}"/>
    <cellStyle name="Normal 24" xfId="4865" xr:uid="{AF477D31-76A4-4958-BA8D-3783B48AF807}"/>
    <cellStyle name="Normal 24 2" xfId="4866" xr:uid="{B85098CC-8404-45A1-AEBA-EE799AAF87FC}"/>
    <cellStyle name="Normal 24 3" xfId="4867" xr:uid="{744F706B-5E82-4EBF-AC76-93D6EAB8487F}"/>
    <cellStyle name="Normal 24 4" xfId="4868" xr:uid="{85385149-7F9C-4A72-A4FA-9D5254A32E95}"/>
    <cellStyle name="Normal 24 5" xfId="4869" xr:uid="{3EC9B24F-2FF1-44DA-B581-B0FDDFDA747B}"/>
    <cellStyle name="Normal 24 6" xfId="4870" xr:uid="{F7216EA5-2875-4B78-B55A-75FFD2DE54BB}"/>
    <cellStyle name="Normal 25" xfId="4871" xr:uid="{78459C80-2FBB-47AB-ABF1-C7972ED9FD26}"/>
    <cellStyle name="Normal 25 2" xfId="4872" xr:uid="{EA08555E-5D92-4A65-9731-324025BF58F3}"/>
    <cellStyle name="Normal 25 2 2" xfId="4873" xr:uid="{EAE6096E-EAFD-4CE6-AF97-8EF402CAFAC6}"/>
    <cellStyle name="Normal 25 3" xfId="4874" xr:uid="{C25EBF37-9E74-4298-9691-93CB06877A56}"/>
    <cellStyle name="Normal 26" xfId="4875" xr:uid="{CAE49A01-7E52-4987-A0E7-761A98AC3031}"/>
    <cellStyle name="Normal 26 2" xfId="4876" xr:uid="{5E29D073-71D6-4A00-A81F-7B2DFBA30761}"/>
    <cellStyle name="Normal 26 3" xfId="4877" xr:uid="{B7D52F0F-1385-4419-9AE9-DC1160B8E2E0}"/>
    <cellStyle name="Normal 26 4" xfId="4878" xr:uid="{888FEBD6-95A0-4281-ADCF-DC5A14402973}"/>
    <cellStyle name="Normal 26 5" xfId="4879" xr:uid="{EE736441-3B3C-405B-B545-A02CFB41FE2A}"/>
    <cellStyle name="Normal 27" xfId="4880" xr:uid="{F90BF5B5-127A-4BF8-8293-9FECF05D8D0D}"/>
    <cellStyle name="Normal 27 2" xfId="4881" xr:uid="{544CFA70-98D5-48AC-8259-0C9F0EBB283E}"/>
    <cellStyle name="Normal 27 2 2" xfId="4882" xr:uid="{0B2115B0-E06B-4FD5-9815-C88ED93DFFDA}"/>
    <cellStyle name="Normal 27 2 3" xfId="4883" xr:uid="{3BEC2F0C-2C9B-46B6-A271-A63205FFD9D1}"/>
    <cellStyle name="Normal 27 2 4" xfId="4884" xr:uid="{998793B9-AC8A-4679-AE03-72ACEAE300D8}"/>
    <cellStyle name="Normal 27 2 5" xfId="4885" xr:uid="{1B93C6A8-B30F-4CD6-B5AF-F38D1C8ACDDB}"/>
    <cellStyle name="Normal 27 3" xfId="4886" xr:uid="{F7016F0F-9BC7-4393-86E6-668411317646}"/>
    <cellStyle name="Normal 27 4" xfId="4887" xr:uid="{3F493696-2FC4-4298-B15A-1E445227AA87}"/>
    <cellStyle name="Normal 27 5" xfId="4888" xr:uid="{E2C05B50-0C51-46EF-98C7-2098B4733713}"/>
    <cellStyle name="Normal 27 6" xfId="4889" xr:uid="{297D980A-AF7F-4989-8487-9E10522EB6D4}"/>
    <cellStyle name="Normal 28" xfId="4890" xr:uid="{D9EFF834-4B2E-4EE2-A80C-0F1C0E3FDBB4}"/>
    <cellStyle name="Normal 28 2" xfId="4891" xr:uid="{9342DC0E-5917-4898-9A21-9187A3CF5018}"/>
    <cellStyle name="Normal 28 3" xfId="4892" xr:uid="{22177E39-8BD1-4589-B9E8-AA5BBE700FB4}"/>
    <cellStyle name="Normal 28 4" xfId="4893" xr:uid="{F2F2EB0E-AC68-4B6C-AA2D-8553BB13A58C}"/>
    <cellStyle name="Normal 28 5" xfId="4894" xr:uid="{7E06F119-C00C-4AF5-8670-66966742AEAD}"/>
    <cellStyle name="Normal 29" xfId="4895" xr:uid="{0F27DCD8-2ABB-4388-B531-4C552766194A}"/>
    <cellStyle name="Normal 29 2" xfId="4896" xr:uid="{E0BAF567-238A-46B0-AA36-CA3113B04BD6}"/>
    <cellStyle name="Normal 29 3" xfId="4897" xr:uid="{BFB5C9A7-B1EA-4E60-9DC3-5673F343278B}"/>
    <cellStyle name="Normal 29 4" xfId="4898" xr:uid="{89B66377-A1FA-4A28-A387-DEFF2DB08373}"/>
    <cellStyle name="Normal 29 5" xfId="4899" xr:uid="{B403693B-69AE-4C45-BD50-16C6D8E9A7BE}"/>
    <cellStyle name="Normal 3" xfId="4900" xr:uid="{19E079A2-5725-42BD-B2EB-E01CAC30AAFD}"/>
    <cellStyle name="Normal 3 10" xfId="4901" xr:uid="{5EA885D7-2258-4668-9702-EFB74AC69A64}"/>
    <cellStyle name="Normal 3 11" xfId="4902" xr:uid="{FA4EB968-43E5-496D-94B3-9E0506765DB6}"/>
    <cellStyle name="Normal 3 12" xfId="4903" xr:uid="{4A52A424-FCA1-435C-A16B-2E8939D3DB22}"/>
    <cellStyle name="Normal 3 13" xfId="4904" xr:uid="{031B05FE-7FDD-4F46-8A3A-39C3AC63ED3C}"/>
    <cellStyle name="Normal 3 14" xfId="4905" xr:uid="{1E1A95EF-9530-4B40-9711-75FD3C7AEDB2}"/>
    <cellStyle name="Normal 3 14 2" xfId="4906" xr:uid="{22912A26-319A-4425-BECB-35F018BE4D1E}"/>
    <cellStyle name="Normal 3 14 3" xfId="4907" xr:uid="{B885063A-8BA5-4A5B-9B7C-5B665421ECA0}"/>
    <cellStyle name="Normal 3 14 4" xfId="4908" xr:uid="{D42528F0-EA48-401B-87B6-65319DA73F34}"/>
    <cellStyle name="Normal 3 15" xfId="4909" xr:uid="{AEB7DB1E-21A2-4AB7-97E3-1108B69549BB}"/>
    <cellStyle name="Normal 3 16" xfId="4910" xr:uid="{F3762B4E-1D18-4B37-A502-662A565FF986}"/>
    <cellStyle name="Normal 3 17" xfId="4911" xr:uid="{94D395AB-7883-4C61-BA8B-F162C591206E}"/>
    <cellStyle name="Normal 3 18" xfId="4912" xr:uid="{7DA60601-F00F-4ADB-BD68-3B8CD3E701E8}"/>
    <cellStyle name="Normal 3 2" xfId="4913" xr:uid="{CC9F0A10-82FD-4DA2-BA20-DD7E2871F0F9}"/>
    <cellStyle name="Normal 3 2 2" xfId="4914" xr:uid="{B50AACD2-1A74-4B75-A216-68BE9DB127F0}"/>
    <cellStyle name="Normal 3 2 3" xfId="4915" xr:uid="{F50D2B99-F1F0-449D-8021-D2832D38DC29}"/>
    <cellStyle name="Normal 3 2 4" xfId="4916" xr:uid="{29BF8904-DF33-4AED-9CC6-A706CB2FC913}"/>
    <cellStyle name="Normal 3 2 5" xfId="4917" xr:uid="{766F3263-FC4B-46F0-9B6A-38C6E1142346}"/>
    <cellStyle name="Normal 3 2 6" xfId="4918" xr:uid="{6CFDD2EB-BFB0-4150-A8FD-9F609965E7B9}"/>
    <cellStyle name="Normal 3 2 7" xfId="4919" xr:uid="{EB2EE016-1D2B-40F5-8ECE-FBB64EE11061}"/>
    <cellStyle name="Normal 3 3" xfId="4920" xr:uid="{0FF75CD8-C68C-4C7E-AB20-FF28836301C1}"/>
    <cellStyle name="Normal 3 3 2" xfId="4921" xr:uid="{F251CBE1-CA0C-45B7-9086-BA28745BEDBC}"/>
    <cellStyle name="Normal 3 3 3" xfId="4922" xr:uid="{1462C071-B743-42B5-8781-0AB9F4B5B592}"/>
    <cellStyle name="Normal 3 3 4" xfId="4923" xr:uid="{30B3C04C-BECB-4219-B508-84521E1651BB}"/>
    <cellStyle name="Normal 3 3 4 2" xfId="4924" xr:uid="{7D43754A-2667-4E24-A377-8EF1AE1A5857}"/>
    <cellStyle name="Normal 3 3 4 3" xfId="4925" xr:uid="{9CC4E47B-B9CF-421E-B773-13592550A866}"/>
    <cellStyle name="Normal 3 3 4 4" xfId="4926" xr:uid="{A9400789-D950-459B-9694-27D1F722019D}"/>
    <cellStyle name="Normal 3 3 5" xfId="4927" xr:uid="{09802611-A0CF-4AF6-BC67-C8AC6C94373C}"/>
    <cellStyle name="Normal 3 3 6" xfId="4928" xr:uid="{9461ED09-EC74-4DDD-9542-89519FB61213}"/>
    <cellStyle name="Normal 3 3 7" xfId="4929" xr:uid="{052AF1EF-998E-4677-8E1B-F50300833BCD}"/>
    <cellStyle name="Normal 3 4" xfId="4930" xr:uid="{1E2BD198-C6FB-4912-B16C-C2DFA64F3D5A}"/>
    <cellStyle name="Normal 3 4 2" xfId="4931" xr:uid="{BF5CCB15-EB60-4624-970F-CF6FC200E68B}"/>
    <cellStyle name="Normal 3 4 2 2" xfId="4932" xr:uid="{F5A7CDBF-8FC8-4C14-9704-7EA7B53ED320}"/>
    <cellStyle name="Normal 3 4 2 3" xfId="4933" xr:uid="{1019CBFD-ADED-4141-B0E1-4B2BA868DB95}"/>
    <cellStyle name="Normal 3 4 3" xfId="4934" xr:uid="{E490FC30-FD8A-4AEE-9915-6FE321CAAD2B}"/>
    <cellStyle name="Normal 3 4 4" xfId="4935" xr:uid="{024297B7-32B2-4242-8043-EC2A2B435039}"/>
    <cellStyle name="Normal 3 4 5" xfId="4936" xr:uid="{D80AEF25-0B03-4819-8E71-17AC2E038B50}"/>
    <cellStyle name="Normal 3 4 6" xfId="4937" xr:uid="{8BEEB48F-B5C5-4012-96ED-F7EE2E5FE126}"/>
    <cellStyle name="Normal 3 5" xfId="4938" xr:uid="{B127B375-D786-4775-BC32-935D12DBFF05}"/>
    <cellStyle name="Normal 3 5 2" xfId="4939" xr:uid="{5E7B4CF4-C65D-4718-91F1-A8A55711D917}"/>
    <cellStyle name="Normal 3 6" xfId="4940" xr:uid="{5A1A1469-3482-4A73-8A72-B020895D0828}"/>
    <cellStyle name="Normal 3 6 2" xfId="4941" xr:uid="{8BD7039F-5C4E-4C97-84A1-CA23B378321A}"/>
    <cellStyle name="Normal 3 7" xfId="4942" xr:uid="{A3DC9A3C-AFC4-42FC-A91F-F41BDC32B185}"/>
    <cellStyle name="Normal 3 7 2" xfId="4943" xr:uid="{37541F27-0319-4F5B-99D1-211C5F8DC5C9}"/>
    <cellStyle name="Normal 3 8" xfId="4944" xr:uid="{2C5F9EF7-8304-4DF7-BFD7-DC43B72CCDFC}"/>
    <cellStyle name="Normal 3 8 2" xfId="4945" xr:uid="{A3ACC16A-080D-482F-8B84-08E01BEC164B}"/>
    <cellStyle name="Normal 3 9" xfId="4946" xr:uid="{5E59FED9-2781-4999-9BB6-25AF602DFD51}"/>
    <cellStyle name="Normal 3 9 2" xfId="4947" xr:uid="{6DAD99F7-5ECB-474A-8CAC-971EB3892CF7}"/>
    <cellStyle name="Normal 30" xfId="4948" xr:uid="{B713449E-58F3-42C2-843B-DA2093C22551}"/>
    <cellStyle name="Normal 30 2" xfId="4949" xr:uid="{9C77722A-3B11-41C1-83E3-D29952BB304D}"/>
    <cellStyle name="Normal 30 3" xfId="4950" xr:uid="{7E1FDD9D-8DEA-4C01-BFBF-DEC6BB454EF2}"/>
    <cellStyle name="Normal 30 4" xfId="4951" xr:uid="{9E21C4EE-C9EC-4CBA-9B74-95904A5EFB3A}"/>
    <cellStyle name="Normal 30 5" xfId="4952" xr:uid="{BB9BC581-036E-44AC-A11C-906910D49336}"/>
    <cellStyle name="Normal 31" xfId="4953" xr:uid="{9BFFD6EF-5824-4D3E-85B9-B512CF3711B2}"/>
    <cellStyle name="Normal 31 2" xfId="4954" xr:uid="{59F735C9-203D-4C0C-A924-25C729119D7E}"/>
    <cellStyle name="Normal 32" xfId="4955" xr:uid="{F2D6217C-E84E-48F7-BE98-B75F2E39B488}"/>
    <cellStyle name="Normal 33" xfId="4956" xr:uid="{302FF504-0AB2-4B53-B114-63195C225B0D}"/>
    <cellStyle name="Normal 34" xfId="4957" xr:uid="{BE935E63-8537-4E2F-8AB2-B6A2053B4BFB}"/>
    <cellStyle name="Normal 34 2" xfId="4958" xr:uid="{BB370D47-A0CE-4505-8BDE-16C71541ED83}"/>
    <cellStyle name="Normal 34 3" xfId="4959" xr:uid="{D5FD637E-EC28-4FC0-A9D0-083CD8D1057C}"/>
    <cellStyle name="Normal 34 4" xfId="4960" xr:uid="{B7586CDE-D9EA-4F9C-A2AB-47129B1701FB}"/>
    <cellStyle name="Normal 34 5" xfId="4961" xr:uid="{30A97F39-9D8E-4750-ABFC-D10E9DDDF78E}"/>
    <cellStyle name="Normal 35" xfId="4962" xr:uid="{0B4E29FD-3705-440D-9633-1498834D21CC}"/>
    <cellStyle name="Normal 36" xfId="4963" xr:uid="{9A67C200-9436-4A04-81F2-51A90DAA25CD}"/>
    <cellStyle name="Normal 37" xfId="4964" xr:uid="{7EF3AF0D-4CDA-4D25-A3C1-BCE653B01FF2}"/>
    <cellStyle name="Normal 38" xfId="4965" xr:uid="{E3467C54-4F7D-41BA-AD91-0F49CF69AB99}"/>
    <cellStyle name="Normal 39" xfId="4966" xr:uid="{EDD6CDD1-9D0E-4435-9AC2-2F4CF202CDC9}"/>
    <cellStyle name="Normal 4" xfId="4967" xr:uid="{7EF6BF91-9A9D-40B5-9CC5-2A5118D7582D}"/>
    <cellStyle name="Normal 4 10" xfId="4968" xr:uid="{F4F51210-1B7B-40BB-A006-2379C9D6F123}"/>
    <cellStyle name="Normal 4 11" xfId="4969" xr:uid="{124F6F05-83D6-43D4-9E62-2712C21A2488}"/>
    <cellStyle name="Normal 4 12" xfId="4970" xr:uid="{F559C685-02E9-476C-AFF2-86BA761B1A37}"/>
    <cellStyle name="Normal 4 13" xfId="4971" xr:uid="{51F5C21C-F915-408F-8B11-1A72998C9563}"/>
    <cellStyle name="Normal 4 14" xfId="4972" xr:uid="{6794FDD1-53F6-4344-97CE-773DA71E11C7}"/>
    <cellStyle name="Normal 4 15" xfId="4973" xr:uid="{B86F7CCB-F810-46B6-B9E9-C53C92B58B9B}"/>
    <cellStyle name="Normal 4 16" xfId="4974" xr:uid="{4B77142E-A2F6-4868-B4DE-8B5B6D53E1D7}"/>
    <cellStyle name="Normal 4 2" xfId="4975" xr:uid="{40A7AD3F-9954-4A7A-A1CF-A80E0D44620D}"/>
    <cellStyle name="Normal 4 2 2" xfId="4976" xr:uid="{C2BAEB7A-CD18-4D60-8286-857CBBC30D36}"/>
    <cellStyle name="Normal 4 2 2 2" xfId="4977" xr:uid="{89E84A7F-F29C-4BD1-A671-C7C4AB31A9C7}"/>
    <cellStyle name="Normal 4 2 3" xfId="4978" xr:uid="{E0B2EFC6-2E92-4FF0-B7F4-02300B32471D}"/>
    <cellStyle name="Normal 4 2 4" xfId="4979" xr:uid="{E4A93400-5401-44AB-94B3-21409138E72A}"/>
    <cellStyle name="Normal 4 2 5" xfId="4980" xr:uid="{8D40F2C2-E817-4BD8-A17D-2D26DB8BB824}"/>
    <cellStyle name="Normal 4 2 6" xfId="4981" xr:uid="{9269803D-7530-4745-A2FF-5C29281519BF}"/>
    <cellStyle name="Normal 4 2 7" xfId="4982" xr:uid="{563A7C62-0A8B-4061-A97B-DF957E57DE3D}"/>
    <cellStyle name="Normal 4 3" xfId="4983" xr:uid="{FD5D7D9F-6B5E-4F2A-8CE1-B52AE694A879}"/>
    <cellStyle name="Normal 4 3 2" xfId="4984" xr:uid="{4A89808D-BCC6-443A-B050-744EFE059414}"/>
    <cellStyle name="Normal 4 3 2 2" xfId="4985" xr:uid="{33325D80-7C03-46DD-A48A-76AE012322D8}"/>
    <cellStyle name="Normal 4 3 2 3" xfId="4986" xr:uid="{42051345-8058-4739-A48C-D21B59FBDCA1}"/>
    <cellStyle name="Normal 4 3 2 4" xfId="4987" xr:uid="{198C1717-1950-490C-8FD1-5D1D738F022B}"/>
    <cellStyle name="Normal 4 3 2 5" xfId="4988" xr:uid="{43358DDC-D321-4571-BB5E-AC30BEC72A06}"/>
    <cellStyle name="Normal 4 3 3" xfId="4989" xr:uid="{4BCC1E07-FA95-48EB-B6FB-EDDCF00E6FCE}"/>
    <cellStyle name="Normal 4 3 4" xfId="4990" xr:uid="{6F76651D-7D60-4D3E-B760-115F9BAB0A71}"/>
    <cellStyle name="Normal 4 3 5" xfId="4991" xr:uid="{5EDA9424-2923-4E0B-8349-D88E6E7740BC}"/>
    <cellStyle name="Normal 4 3 6" xfId="4992" xr:uid="{6916413A-0C12-4DC6-9628-B8FA2BFFA36A}"/>
    <cellStyle name="Normal 4 4" xfId="4993" xr:uid="{FDA86064-525C-4463-BF50-5584B12FB0A5}"/>
    <cellStyle name="Normal 4 4 2" xfId="4994" xr:uid="{8DD49743-C126-4476-A2B2-B68CD3A3DF7B}"/>
    <cellStyle name="Normal 4 4 3" xfId="4995" xr:uid="{3D3C66DB-45E6-4E5D-AA79-6ED9B25EF9BE}"/>
    <cellStyle name="Normal 4 4 4" xfId="4996" xr:uid="{070CB727-447C-452A-94B1-B2A727A8F3A4}"/>
    <cellStyle name="Normal 4 4 5" xfId="4997" xr:uid="{58CE377A-C632-40F0-AE41-3998A4E80B94}"/>
    <cellStyle name="Normal 4 4 5 2" xfId="4998" xr:uid="{D7640D05-E253-47AF-8CAC-D369DF2D7037}"/>
    <cellStyle name="Normal 4 4 6" xfId="4999" xr:uid="{348B281A-4595-4368-B6FE-8B770BB2EBA8}"/>
    <cellStyle name="Normal 4 5" xfId="5000" xr:uid="{E4E73D93-0C49-4317-ABC8-3BD5F58946CF}"/>
    <cellStyle name="Normal 4 5 2" xfId="5001" xr:uid="{5E6E6B40-48C3-49FD-B6C8-60284D60CA33}"/>
    <cellStyle name="Normal 4 5 3" xfId="5002" xr:uid="{726991FA-50DF-4DF9-9B9D-A698CA39BEDC}"/>
    <cellStyle name="Normal 4 5 4" xfId="5003" xr:uid="{F84D1E1D-1D5B-4BDC-B8AF-7C135CB7B428}"/>
    <cellStyle name="Normal 4 5 5" xfId="5004" xr:uid="{A80F6E75-415A-4E9E-8A9C-00C270DEDE44}"/>
    <cellStyle name="Normal 4 6" xfId="5005" xr:uid="{7B9A8047-6BC1-45F7-8F79-1DCCFF3B3969}"/>
    <cellStyle name="Normal 4 7" xfId="5006" xr:uid="{6771ED5B-B98B-44A9-B7FB-B94D36214F30}"/>
    <cellStyle name="Normal 4 8" xfId="5007" xr:uid="{57E921C8-5EE2-46BB-989A-DED6C3065967}"/>
    <cellStyle name="Normal 4 9" xfId="5008" xr:uid="{18986685-3834-478F-9B68-76DFB8C31D5E}"/>
    <cellStyle name="Normal 40" xfId="5009" xr:uid="{69FCBD04-6CB7-4AC9-8003-C1CC359E36C6}"/>
    <cellStyle name="Normal 40 2" xfId="5010" xr:uid="{4FD9A892-9DE9-447E-A0C1-F133CC1E50BE}"/>
    <cellStyle name="Normal 40 3" xfId="5011" xr:uid="{F343AB3A-D43F-48C9-8E91-DF1310FDD26A}"/>
    <cellStyle name="Normal 40 4" xfId="5012" xr:uid="{5B8C3A9C-D702-479F-B53D-8809E2331490}"/>
    <cellStyle name="Normal 40 5" xfId="5013" xr:uid="{73270C08-B347-4568-B0EE-94CF39447F81}"/>
    <cellStyle name="Normal 40 6" xfId="5014" xr:uid="{1E0EF3EF-448F-4579-83EF-123BF6B57BCF}"/>
    <cellStyle name="Normal 41" xfId="5015" xr:uid="{C9663D71-E3F8-42C6-ABA6-ED159895A459}"/>
    <cellStyle name="Normal 42" xfId="5016" xr:uid="{18F56561-F890-43FA-B281-9EE15039F499}"/>
    <cellStyle name="Normal 43" xfId="5017" xr:uid="{5E371373-E501-45D3-A070-010922FB5317}"/>
    <cellStyle name="Normal 44" xfId="5018" xr:uid="{E68F4BFA-50EE-42DD-BAF2-F1FF296C73E5}"/>
    <cellStyle name="Normal 44 2" xfId="5019" xr:uid="{CE63C43B-E634-4AE2-8205-FB8EAD4F4951}"/>
    <cellStyle name="Normal 44 3" xfId="5020" xr:uid="{51DA7BD8-E67F-43C4-BF96-71693B72D5E0}"/>
    <cellStyle name="Normal 45" xfId="5021" xr:uid="{929DCACA-134F-4FF7-BA40-337E1894EB49}"/>
    <cellStyle name="Normal 45 2" xfId="5022" xr:uid="{2A40F575-AD62-4AF4-81B1-C6C439D48DA6}"/>
    <cellStyle name="Normal 45 3" xfId="5023" xr:uid="{A12ACA54-1ED5-4202-998F-42CFABF9B1D1}"/>
    <cellStyle name="Normal 45 4" xfId="5024" xr:uid="{DEEA494D-C2D2-4EA5-B9DB-0A1F4AA77E78}"/>
    <cellStyle name="Normal 45 5" xfId="5025" xr:uid="{652EE64D-C44F-4219-ADC8-33839ED8FE06}"/>
    <cellStyle name="Normal 46" xfId="5026" xr:uid="{E9AA5E04-B3B8-4A35-8E8B-98D91103E0AC}"/>
    <cellStyle name="Normal 46 2" xfId="5027" xr:uid="{D118941E-2C42-4A1C-8B14-E7E355D38AFD}"/>
    <cellStyle name="Normal 46 2 2" xfId="5028" xr:uid="{5D8B5DF0-48CC-4692-A0EF-2E113ADBF2B7}"/>
    <cellStyle name="Normal 46 2 3" xfId="5029" xr:uid="{019122FD-4471-4A82-AD44-2BF337DEDF51}"/>
    <cellStyle name="Normal 46 2 4" xfId="5030" xr:uid="{67865038-CBEB-457C-A2F8-3529E37E3CC4}"/>
    <cellStyle name="Normal 46 2 5" xfId="5031" xr:uid="{7D645026-A83C-451A-AA00-196588FC6BFD}"/>
    <cellStyle name="Normal 46 2_A4.OAR" xfId="5032" xr:uid="{2970CC18-3950-4085-943F-AEAF64315A8E}"/>
    <cellStyle name="Normal 46 3" xfId="5033" xr:uid="{E273A703-7D17-4C6F-8D1E-11A3609C6A89}"/>
    <cellStyle name="Normal 46 4" xfId="5034" xr:uid="{BC86BBC6-F3C8-44E1-A3E1-2DF9E9FD1150}"/>
    <cellStyle name="Normal 46 5" xfId="5035" xr:uid="{07C5D0FB-DBF1-4517-B494-25F48BEB9A5A}"/>
    <cellStyle name="Normal 46 6" xfId="5036" xr:uid="{4AAE062F-78C3-4B40-ACFA-9A106116FDEA}"/>
    <cellStyle name="Normal 46 7" xfId="5037" xr:uid="{DEE54055-D923-4AF6-93ED-E7A6981846C2}"/>
    <cellStyle name="Normal 46 8" xfId="5038" xr:uid="{40C76A5F-8454-42D4-8E2A-0AB41AD0C65C}"/>
    <cellStyle name="Normal 46_A4.OAR" xfId="5039" xr:uid="{B06E4367-66EB-4190-B51A-F3F0E66622C6}"/>
    <cellStyle name="Normal 47" xfId="5040" xr:uid="{73BEDE66-4732-42CA-8458-1275A804CA31}"/>
    <cellStyle name="Normal 48" xfId="5041" xr:uid="{30E7CDDA-BEC0-4C4E-9362-A144CA32CDC7}"/>
    <cellStyle name="Normal 48 2" xfId="5042" xr:uid="{0456D141-F146-4A03-BFFB-4FBF532EB627}"/>
    <cellStyle name="Normal 48 3" xfId="5043" xr:uid="{16A8560E-0CB0-42BA-87C9-46D0A444B23E}"/>
    <cellStyle name="Normal 49" xfId="5044" xr:uid="{AF26D9D9-04E6-466B-933A-18ACEA7261CD}"/>
    <cellStyle name="Normal 5" xfId="5045" xr:uid="{64DCEFE3-EF72-4C20-B37C-BB1A7B26B16B}"/>
    <cellStyle name="Normal 5 10" xfId="5046" xr:uid="{08CAF721-8E32-4DA5-8482-C2DC6452D4C7}"/>
    <cellStyle name="Normal 5 11" xfId="5047" xr:uid="{E814C492-981F-4173-BD78-BF9B5D043419}"/>
    <cellStyle name="Normal 5 12" xfId="5048" xr:uid="{F3595906-5297-4539-BA8D-A37B2F5F1F8B}"/>
    <cellStyle name="Normal 5 13" xfId="5049" xr:uid="{06A79676-4D42-41C8-BAE0-773CDB7B1A8F}"/>
    <cellStyle name="Normal 5 13 2" xfId="5050" xr:uid="{2C127148-1929-40AC-9D3B-7F8AB0CCB60E}"/>
    <cellStyle name="Normal 5 14" xfId="5051" xr:uid="{FC74D83A-9C6C-45BB-B4F7-CE658D773E31}"/>
    <cellStyle name="Normal 5 15" xfId="5052" xr:uid="{79908477-83FC-44DB-97A1-5FAB1A2B302A}"/>
    <cellStyle name="Normal 5 16" xfId="5053" xr:uid="{F1C0CCFD-E7BE-4ECA-8605-FC0DDDCA252C}"/>
    <cellStyle name="Normal 5 17" xfId="5054" xr:uid="{5AFA85AE-A0BF-49EF-89FF-D212D7CE2F14}"/>
    <cellStyle name="Normal 5 2" xfId="5055" xr:uid="{95AC4B19-C5E7-44B6-AB07-049F8A257B7F}"/>
    <cellStyle name="Normal 5 2 2" xfId="5056" xr:uid="{B5081BF1-6381-4448-9C93-079416FA74B5}"/>
    <cellStyle name="Normal 5 2 3" xfId="5057" xr:uid="{246A925C-6202-410B-A2B9-361D638D9D75}"/>
    <cellStyle name="Normal 5 2 4" xfId="5058" xr:uid="{91A4DB63-185C-4954-B941-A5E2DF9B835A}"/>
    <cellStyle name="Normal 5 2 5" xfId="5059" xr:uid="{F058F42D-035D-400A-83C0-9C43142C7DEB}"/>
    <cellStyle name="Normal 5 2 6" xfId="5060" xr:uid="{E2BFC629-3B2A-4A27-A260-23644D17C836}"/>
    <cellStyle name="Normal 5 3" xfId="5061" xr:uid="{2DDECDA9-05FF-446B-A1DB-06CF18161C4C}"/>
    <cellStyle name="Normal 5 3 2" xfId="5062" xr:uid="{C4D9990E-86E0-42C7-9A27-CB930A3977F9}"/>
    <cellStyle name="Normal 5 3 3" xfId="5063" xr:uid="{CBDE5E55-3F90-44E6-ACF6-2F864ABF3DB3}"/>
    <cellStyle name="Normal 5 3 4" xfId="5064" xr:uid="{AFC1916B-6762-4058-AEE8-FBFC9AC06466}"/>
    <cellStyle name="Normal 5 3 5" xfId="5065" xr:uid="{F3E8A75C-CFE1-46E7-AD34-BBAD1F6913EA}"/>
    <cellStyle name="Normal 5 3 6" xfId="5066" xr:uid="{F88782B1-9CFA-4150-826B-A568EB5EBFEF}"/>
    <cellStyle name="Normal 5 4" xfId="5067" xr:uid="{51639DF8-6541-4686-B747-3145FF813961}"/>
    <cellStyle name="Normal 5 4 2" xfId="5068" xr:uid="{FC9A82B7-0A3F-4D87-B7F6-D385F0D67468}"/>
    <cellStyle name="Normal 5 4 3" xfId="5069" xr:uid="{6432A363-103F-4F75-8A78-AD8D11498DCF}"/>
    <cellStyle name="Normal 5 5" xfId="5070" xr:uid="{69F9F7C5-9388-4733-B2E5-E83C5FFBEE02}"/>
    <cellStyle name="Normal 5 6" xfId="5071" xr:uid="{EC558883-3AB5-4902-A749-3DF9A4BAD134}"/>
    <cellStyle name="Normal 5 7" xfId="5072" xr:uid="{07B756F9-C266-4467-847B-017B9B4CC78D}"/>
    <cellStyle name="Normal 5 8" xfId="5073" xr:uid="{0DDA15F7-3191-40E7-BA35-7B550D75578B}"/>
    <cellStyle name="Normal 5 9" xfId="5074" xr:uid="{50F2FD22-E7F2-4122-8DB3-3009E2C7B8DD}"/>
    <cellStyle name="Normal 50" xfId="5075" xr:uid="{C5A1FF48-06BD-4991-BC2A-6D448A66AF70}"/>
    <cellStyle name="Normal 50 2" xfId="5076" xr:uid="{960AB331-4D8B-490B-9AA1-065E27D8E4A9}"/>
    <cellStyle name="Normal 50 3" xfId="5077" xr:uid="{14979EBF-A940-47B0-B99C-7BC67049B4AB}"/>
    <cellStyle name="Normal 50 4" xfId="5078" xr:uid="{63F7BCC2-5D77-4FD4-8014-E2DE5AA57F7D}"/>
    <cellStyle name="Normal 51" xfId="5079" xr:uid="{937AE428-4A2B-4813-A2EF-71F477ED4216}"/>
    <cellStyle name="Normal 52" xfId="5080" xr:uid="{BB5D36D3-BCFC-4AC8-8FFA-2F5A0DBC7D5C}"/>
    <cellStyle name="Normal 52 2" xfId="5081" xr:uid="{663E087F-00D5-43C6-9F74-445B43ECE478}"/>
    <cellStyle name="Normal 52 3" xfId="5082" xr:uid="{8855230A-BCAE-4167-8B42-6BEB8E57477C}"/>
    <cellStyle name="Normal 52 4" xfId="5083" xr:uid="{5552ED54-40EC-4B91-A1A3-EC72038F168D}"/>
    <cellStyle name="Normal 53" xfId="5084" xr:uid="{11290D36-7B4F-4AEC-8BA6-86B38A2B0C93}"/>
    <cellStyle name="Normal 53 2" xfId="5085" xr:uid="{3084F709-704A-4020-A4CC-5FD47FA42D0A}"/>
    <cellStyle name="Normal 53 3" xfId="5086" xr:uid="{BF3E3512-7BFE-48CD-86A6-A00DA296ED7B}"/>
    <cellStyle name="Normal 53 4" xfId="5087" xr:uid="{5C630B27-3C39-47A8-A953-10ACCA52402E}"/>
    <cellStyle name="Normal 54" xfId="5088" xr:uid="{33167C76-F659-4D1D-ADE5-7DC6D582730B}"/>
    <cellStyle name="Normal 54 2" xfId="5089" xr:uid="{942EB914-3B81-4CE9-AFAB-0064612F912A}"/>
    <cellStyle name="Normal 54 3" xfId="5090" xr:uid="{486CEBA1-2AF2-4A10-AC47-EAE3EB0C4424}"/>
    <cellStyle name="Normal 54 4" xfId="5091" xr:uid="{31849396-7A2E-4724-89AC-86F4B724468E}"/>
    <cellStyle name="Normal 55" xfId="5092" xr:uid="{7B01BAAA-C5F1-4B71-90A0-5A527870B952}"/>
    <cellStyle name="Normal 55 2" xfId="5093" xr:uid="{72D31780-DA8F-405E-A6E8-CD4E655A7161}"/>
    <cellStyle name="Normal 55 3" xfId="5094" xr:uid="{C2FB99BA-76E6-4080-9C2E-E4BE0E4C393D}"/>
    <cellStyle name="Normal 55 4" xfId="5095" xr:uid="{4D12FD28-7D0D-409B-BCBD-D5DD0F8AFDA6}"/>
    <cellStyle name="Normal 56" xfId="5096" xr:uid="{016EF3E0-07FB-4A84-8D62-DC9977E8088A}"/>
    <cellStyle name="Normal 56 2" xfId="5097" xr:uid="{0581E51F-E118-4D77-92AE-F63878AB80C7}"/>
    <cellStyle name="Normal 56 3" xfId="5098" xr:uid="{3C5930E6-B301-4917-B314-02B39E61BE38}"/>
    <cellStyle name="Normal 56 4" xfId="5099" xr:uid="{49351095-CBE2-440A-BA09-71DBE44D8AEB}"/>
    <cellStyle name="Normal 57" xfId="5100" xr:uid="{3AEBDACA-06E7-4FC9-811B-CE41603F8514}"/>
    <cellStyle name="Normal 58" xfId="5101" xr:uid="{67572260-2771-4C8E-AAF7-57D45299D7B0}"/>
    <cellStyle name="Normal 59" xfId="5102" xr:uid="{BE673615-2031-4E7D-BEFC-E249E083969E}"/>
    <cellStyle name="Normal 6" xfId="5103" xr:uid="{5B4F8F74-07EF-4E1B-B953-6CBB2DFA92D6}"/>
    <cellStyle name="Normal 6 2" xfId="5104" xr:uid="{97E9A2E7-C602-4F33-85CC-291E784E4AC2}"/>
    <cellStyle name="Normal 6 2 2" xfId="5105" xr:uid="{823A92F4-29F5-4924-B79B-159D84B4223E}"/>
    <cellStyle name="Normal 6 2 3" xfId="5106" xr:uid="{7445A24B-DA58-40FD-9056-9372370B7ED3}"/>
    <cellStyle name="Normal 6 2 4" xfId="5107" xr:uid="{9FAAACD7-4D3F-41CD-9556-589FE365EF2F}"/>
    <cellStyle name="Normal 6 2 5" xfId="5108" xr:uid="{607A0800-DCCD-44DE-AC9A-769B194FECB8}"/>
    <cellStyle name="Normal 6 3" xfId="5109" xr:uid="{A324B728-A028-4273-8D76-300059BABEFB}"/>
    <cellStyle name="Normal 6 3 2" xfId="5110" xr:uid="{A76EEF99-4E81-4879-8093-029813863490}"/>
    <cellStyle name="Normal 6 3 3" xfId="5111" xr:uid="{163D25E0-06E0-44A7-BB4C-FEBFD77B28F5}"/>
    <cellStyle name="Normal 6 3 4" xfId="5112" xr:uid="{6A08EA77-A0A9-495B-B333-BCFFB4508AF1}"/>
    <cellStyle name="Normal 6 3 5" xfId="5113" xr:uid="{08AA40FE-32A3-43AF-9CA2-6B5F70053E62}"/>
    <cellStyle name="Normal 6 3 6" xfId="5114" xr:uid="{6A519738-184E-4D54-96ED-8FB8AEB544E3}"/>
    <cellStyle name="Normal 6 4" xfId="5115" xr:uid="{67A4F712-7EDD-437B-AC03-8FEF8E4650E5}"/>
    <cellStyle name="Normal 60" xfId="5116" xr:uid="{3E554180-0FFE-47D7-BD91-A11E19F6FCA3}"/>
    <cellStyle name="Normal 60 2" xfId="5117" xr:uid="{3D6FF165-EEBF-47B2-AD86-D349605F4833}"/>
    <cellStyle name="Normal 61" xfId="5118" xr:uid="{8C48CD7C-4971-4EFD-A923-6A93A9D1F29A}"/>
    <cellStyle name="Normal 62" xfId="5119" xr:uid="{BE4CE2A8-7721-41A6-927B-83D78B4CD931}"/>
    <cellStyle name="Normal 62 2" xfId="5120" xr:uid="{95D764D2-18F4-4213-9F89-7D643F0D7823}"/>
    <cellStyle name="Normal 63" xfId="5121" xr:uid="{2C306A4A-3ECF-4458-9D6D-762038017C98}"/>
    <cellStyle name="Normal 64" xfId="5122" xr:uid="{34CAC5A0-8A0E-48B3-AFA3-55881FD2468F}"/>
    <cellStyle name="Normal 65" xfId="5123" xr:uid="{E76FF9AB-5218-48BC-AB3C-3CA86EA75827}"/>
    <cellStyle name="Normal 66" xfId="5124" xr:uid="{67920283-D71F-434F-9FA0-FEA1CE56B979}"/>
    <cellStyle name="Normal 67" xfId="5125" xr:uid="{8B1144BA-EA73-4101-9F0F-312DFA3417B9}"/>
    <cellStyle name="Normal 68" xfId="5126" xr:uid="{9C3E8EBC-6BDF-43A7-8976-A8AFEC846489}"/>
    <cellStyle name="Normal 69" xfId="5127" xr:uid="{4E491D77-7C83-4768-8262-EC88300908AF}"/>
    <cellStyle name="Normal 7" xfId="5128" xr:uid="{E6F54488-E80F-46D9-B0A5-B87E1B79A5F3}"/>
    <cellStyle name="Normal 7 2" xfId="5129" xr:uid="{84F69D1A-FA5F-4F8A-A990-64DFC746DB60}"/>
    <cellStyle name="Normal 7 2 2" xfId="5130" xr:uid="{19B443D4-55A9-492D-A9D3-23AD16C47919}"/>
    <cellStyle name="Normal 7 2 3" xfId="5131" xr:uid="{EA976033-6178-4DED-BD91-237595B27E68}"/>
    <cellStyle name="Normal 7 2 4" xfId="5132" xr:uid="{6497B97D-9BE0-4137-8899-E7FC22763F90}"/>
    <cellStyle name="Normal 7 2 5" xfId="5133" xr:uid="{F91204DC-82E9-4C64-A010-02CF15BC1384}"/>
    <cellStyle name="Normal 7 3" xfId="5134" xr:uid="{8C320C34-8FFD-456F-9876-3410B2795826}"/>
    <cellStyle name="Normal 7 3 2" xfId="5135" xr:uid="{B58F0C40-98C0-47A3-9767-33CFC61EDC13}"/>
    <cellStyle name="Normal 7 3 3" xfId="5136" xr:uid="{212E5628-A34E-47A5-9147-3C37951011E6}"/>
    <cellStyle name="Normal 7 3 4" xfId="5137" xr:uid="{7F70BCA9-E8FC-48B9-B3A7-5B7845F16E3A}"/>
    <cellStyle name="Normal 7 3 5" xfId="5138" xr:uid="{72625399-58FB-40CA-9F4A-9CB6583126FC}"/>
    <cellStyle name="Normal 7 4" xfId="5139" xr:uid="{BA0182E2-01B1-48A8-B367-770FCDBF61D6}"/>
    <cellStyle name="Normal 7 5" xfId="5140" xr:uid="{2095962B-22F7-4962-8A67-E598CC25C475}"/>
    <cellStyle name="Normal 7 5 2" xfId="5141" xr:uid="{76CB8DBE-9652-4499-865D-0F5F3878C960}"/>
    <cellStyle name="Normal 7 5 3" xfId="5142" xr:uid="{EC0A3FC9-CE97-4146-A65A-7A51135F06D8}"/>
    <cellStyle name="Normal 7 5 4" xfId="5143" xr:uid="{6E7732A6-209A-4085-BB39-F1BB57876BBD}"/>
    <cellStyle name="Normal 7 6" xfId="5144" xr:uid="{FB397160-C318-4C41-8EEB-43DA5728E85A}"/>
    <cellStyle name="Normal 7 7" xfId="5145" xr:uid="{BD2198F8-4A78-413A-9E21-C9398633779C}"/>
    <cellStyle name="Normal 7 8" xfId="5146" xr:uid="{931E0CF5-73C6-46FE-AF10-84A1B49801E0}"/>
    <cellStyle name="Normal 7_A4.OAR" xfId="5147" xr:uid="{D15F16E2-D843-403E-A0CD-6F7C32EAAEDD}"/>
    <cellStyle name="Normal 70" xfId="5148" xr:uid="{5836B68A-F833-45A2-A044-673050B49D58}"/>
    <cellStyle name="Normal 71" xfId="5149" xr:uid="{A7C82B02-58A4-4E49-AE13-7C632EBC6768}"/>
    <cellStyle name="Normal 72" xfId="2" xr:uid="{8FBF9704-0793-44ED-835F-48601E648771}"/>
    <cellStyle name="Normal 73" xfId="5175" xr:uid="{F407F923-5343-49B9-9E94-25717481F96D}"/>
    <cellStyle name="Normal 8" xfId="5150" xr:uid="{14C96BDF-3FC1-4D60-84AA-CE249E7F71D1}"/>
    <cellStyle name="Normal 8 2" xfId="5151" xr:uid="{C8281887-3E72-4593-B1D0-A609AB425423}"/>
    <cellStyle name="Normal 8 2 2" xfId="5152" xr:uid="{D7EE07FE-44BD-4292-9C4C-66BAE896DA58}"/>
    <cellStyle name="Normal 8 2 3" xfId="5153" xr:uid="{EFF3E832-5767-4C7B-B1FD-3DD3CB76AA8B}"/>
    <cellStyle name="Normal 8 2 4" xfId="5154" xr:uid="{EC9F76FA-C192-488E-B3F3-6951A906014D}"/>
    <cellStyle name="Normal 8 2 5" xfId="5155" xr:uid="{CF8C014A-ABCB-4085-B9D7-460E5887DBE3}"/>
    <cellStyle name="Normal 8 3" xfId="5156" xr:uid="{6F06E136-FE69-4DC3-81CE-C9AB469A843E}"/>
    <cellStyle name="Normal 8 4" xfId="5157" xr:uid="{F0E8005C-AD4C-43E9-A8DC-4B03BD40CB43}"/>
    <cellStyle name="Normal 8 4 2" xfId="5158" xr:uid="{434738B6-EAC1-4364-A45F-CC06A87D9264}"/>
    <cellStyle name="Normal 8 4 3" xfId="5159" xr:uid="{7A767D51-7AD4-445C-97ED-785BCEAFA403}"/>
    <cellStyle name="Normal 8 4 4" xfId="5160" xr:uid="{20BCD5DD-C98C-4713-8B36-ECD218D285D4}"/>
    <cellStyle name="Normal 8 5" xfId="5161" xr:uid="{6A576EFA-D882-455D-B70E-C835FA0D4E6E}"/>
    <cellStyle name="Normal 8 6" xfId="5162" xr:uid="{BD383E33-B7C6-40EA-BBE8-4242C2D4923D}"/>
    <cellStyle name="Normal 8 7" xfId="5163" xr:uid="{6D8F2FCA-32FD-4A20-BDFE-137768F07DD6}"/>
    <cellStyle name="Normal 87" xfId="5164" xr:uid="{A2A49BB7-37C1-4B8F-AE13-212E166143B9}"/>
    <cellStyle name="Normal 87 2" xfId="5165" xr:uid="{00F1BBE1-6874-40BC-AB82-D7AB8B105661}"/>
    <cellStyle name="Normal 9" xfId="5166" xr:uid="{014203FC-5E10-4685-961E-C9502877312D}"/>
    <cellStyle name="Normal 9 2" xfId="5167" xr:uid="{69E9F914-3548-4CD8-819E-985E36C12521}"/>
    <cellStyle name="Normal 9 3" xfId="5168" xr:uid="{8BEBE8EB-EDD5-4B4B-A02C-5B4189902100}"/>
    <cellStyle name="Normal 9 3 2" xfId="5169" xr:uid="{93B8BA16-07E7-4064-AF26-88BCF252D2B1}"/>
    <cellStyle name="Normal 9 3 3" xfId="5170" xr:uid="{7B7E4D28-2ADC-45E0-8CC9-59CE4F6180C5}"/>
    <cellStyle name="Normal 9 3 4" xfId="5171" xr:uid="{5A49D06B-2B83-4AA8-9F14-8298AA9022C3}"/>
    <cellStyle name="Normal 9 4" xfId="5172" xr:uid="{4788D9DB-556C-4770-A374-209DD2DEA9B0}"/>
    <cellStyle name="Normal 9 5" xfId="5173" xr:uid="{97AD75EB-33C8-4E84-840B-1EDED273C448}"/>
    <cellStyle name="Normal 9 6" xfId="5174" xr:uid="{E83B0A60-1138-45AA-AFC9-D7FA3AFD0C01}"/>
    <cellStyle name="Normal_Worksheet in 2251 Cash Flow Worksheet" xfId="1" xr:uid="{2E89E44E-C461-42DD-A367-02B6D746A4EE}"/>
    <cellStyle name="Normal1" xfId="5176" xr:uid="{2F184289-4A48-4832-B985-041E56327A6D}"/>
    <cellStyle name="normalni_laroux" xfId="5177" xr:uid="{FB6360D8-9E22-41F4-8C60-11CF5CFEAA2F}"/>
    <cellStyle name="Normalny_GR (2)" xfId="5178" xr:uid="{8473F790-32E8-41F6-A543-D9C265BB6411}"/>
    <cellStyle name="normбlnм_laroux" xfId="5179" xr:uid="{7E97E49D-EBD6-42F4-A96B-EF76C82A60AF}"/>
    <cellStyle name="normбlnн_laroux" xfId="5180" xr:uid="{43605965-D82E-4052-9A5C-A1B4AA897157}"/>
    <cellStyle name="Note 10" xfId="5182" xr:uid="{223FED49-8BD7-4CE4-B6D4-F07518142F01}"/>
    <cellStyle name="Note 11" xfId="5183" xr:uid="{B7A2FF9E-8C34-4DDF-82C3-0F1454A5478F}"/>
    <cellStyle name="Note 12" xfId="5184" xr:uid="{87524543-AB1A-49D1-95D7-8444A6BE59AB}"/>
    <cellStyle name="Note 13" xfId="5185" xr:uid="{966DC624-621F-4557-8856-0CC0A6921AA1}"/>
    <cellStyle name="Note 14" xfId="5186" xr:uid="{1249BCA6-2350-42DE-88D1-B87F2050CD2C}"/>
    <cellStyle name="Note 15" xfId="5187" xr:uid="{8048E283-248C-481D-A06E-0E1AB60B0A5F}"/>
    <cellStyle name="Note 16" xfId="5188" xr:uid="{4D52D27F-4F9A-4C5F-85D9-3A1A3866F5C0}"/>
    <cellStyle name="Note 17" xfId="5189" xr:uid="{22C9EFAF-D4C5-42CB-A3A8-EF256421F309}"/>
    <cellStyle name="Note 18" xfId="5190" xr:uid="{EE5A44AF-68DC-4C19-B552-B9802B83B910}"/>
    <cellStyle name="Note 19" xfId="5191" xr:uid="{5CE2BDAF-2FB5-452A-92EB-945ADD8A5A47}"/>
    <cellStyle name="Note 2" xfId="5192" xr:uid="{46F5A15C-9449-4A78-A018-A9F2CECC2A17}"/>
    <cellStyle name="Note 20" xfId="5193" xr:uid="{AA1F4825-ADFE-4B75-8A1E-517FF32BAD2E}"/>
    <cellStyle name="Note 21" xfId="5194" xr:uid="{95C43A16-E87F-48B0-8185-86FC4E377F2A}"/>
    <cellStyle name="Note 22" xfId="5181" xr:uid="{7BE723C5-ACDB-4D6E-BD6F-DA15F064BE92}"/>
    <cellStyle name="Note 3" xfId="5195" xr:uid="{AD6BBF2F-118B-48C2-8632-D5E23A678470}"/>
    <cellStyle name="Note 4" xfId="5196" xr:uid="{156C1D40-D8E3-46AD-9F7D-43C43B160D04}"/>
    <cellStyle name="Note 5" xfId="5197" xr:uid="{1C5768C3-0D41-4A75-89D0-11D2399EF8C9}"/>
    <cellStyle name="Note 6" xfId="5198" xr:uid="{1F4860EC-E8D0-4FD3-8231-6EB667707BB1}"/>
    <cellStyle name="Note 7" xfId="5199" xr:uid="{2CFBF56D-6338-4909-AE24-FC9BB1CB5498}"/>
    <cellStyle name="Note 8" xfId="5200" xr:uid="{D437C553-EB02-4AA3-B88A-D0CD92488588}"/>
    <cellStyle name="Note 9" xfId="5201" xr:uid="{EC721B59-02BF-465D-8EB7-6C1E184D0BEE}"/>
    <cellStyle name="Number" xfId="5202" xr:uid="{57FDB6CC-B221-4D39-BAFE-F212A8DD6699}"/>
    <cellStyle name="NUMPAR" xfId="5203" xr:uid="{A65E83E6-5EED-4567-9AC0-D4B9557FC90D}"/>
    <cellStyle name="Nun??c [0]_a drainl" xfId="5204" xr:uid="{3A298FDD-90D6-4B70-A8F6-22428632C6C7}"/>
    <cellStyle name="Nun??c_a drainl" xfId="5205" xr:uid="{12E912AB-82C6-4685-8FDF-A1755AEBD1BF}"/>
    <cellStyle name="Ňűń˙÷č [0]_â đŕáîňĺ" xfId="5206" xr:uid="{E34010BB-8F9F-4386-B414-6FE97C7690A5}"/>
    <cellStyle name="Ňűń˙÷č_â đŕáîňĺ" xfId="5207" xr:uid="{525B1CED-6375-4DAA-9BCE-BFD9B47534A8}"/>
    <cellStyle name="Ôčíŕíńîâűé [0]_ďđĺäďđ-110_ďđĺäďđ-110 (2)" xfId="5208" xr:uid="{FC193A8F-4AA0-4617-B1DB-22B962FDA807}"/>
    <cellStyle name="Ociriniaue [0]_Di?nicnleuir?" xfId="5209" xr:uid="{9FC111E7-0F28-4607-BFB7-DD7541002A99}"/>
    <cellStyle name="Ociriniaue_Di?nicnleuir?" xfId="5210" xr:uid="{3785F74D-DC0A-4B58-8DF6-F75555F42556}"/>
    <cellStyle name="Œ…‹æØ‚è [0.00]_Mars" xfId="5211" xr:uid="{2D455FCD-55AC-4FD0-B975-89D1B08BF01A}"/>
    <cellStyle name="Œ…‹æØ‚è_Mars" xfId="5212" xr:uid="{C00EA7E5-4D46-4F9C-BA51-50FAE740B6AF}"/>
    <cellStyle name="Ôèíàíñîâûé" xfId="5213" xr:uid="{73656078-5690-4B52-86BD-499B95C6C424}"/>
    <cellStyle name="Ôèíàíñîâûé [0]" xfId="5214" xr:uid="{DD27133F-287D-4129-96A5-036D6FD7E511}"/>
    <cellStyle name="Ôèíàíñîâûé [0] 10" xfId="5215" xr:uid="{377B4143-E35D-466C-B25D-816F169BFB40}"/>
    <cellStyle name="Ôèíàíñîâûé [0] 2" xfId="5216" xr:uid="{BCCE2CE4-EC1D-4873-B74F-B76073209A40}"/>
    <cellStyle name="Ôèíàíñîâûé [0] 3" xfId="5217" xr:uid="{BF5CCFE0-FA7A-4613-83C4-B7163838A548}"/>
    <cellStyle name="Ôèíàíñîâûé [0] 4" xfId="5218" xr:uid="{62D6FA2C-525D-43FB-9753-718395417C19}"/>
    <cellStyle name="Ôèíàíñîâûé [0] 5" xfId="5219" xr:uid="{BE9C936E-2C77-4E36-9939-A6FC1751528A}"/>
    <cellStyle name="Ôèíàíñîâûé [0] 6" xfId="5220" xr:uid="{D70ACC75-499D-4AB0-9CDB-12AE4A5AD01D}"/>
    <cellStyle name="Ôèíàíñîâûé [0] 7" xfId="5221" xr:uid="{16EB7EA3-5DD0-4114-A683-771BC17FF6B5}"/>
    <cellStyle name="Ôèíàíñîâûé [0] 8" xfId="5222" xr:uid="{C7D94B04-9096-4D12-B933-C22A47E2C838}"/>
    <cellStyle name="Ôèíàíñîâûé [0] 9" xfId="5223" xr:uid="{979D66B0-5C60-4CB8-9113-CBB6E8BFD446}"/>
    <cellStyle name="Oeiainiaue [0]_?anoiau" xfId="5224" xr:uid="{A7CAE794-EDC6-4615-9D60-E5DC0904A82A}"/>
    <cellStyle name="Ôèíàíñîâûé [0]_1. Финансовая отчетность" xfId="5225" xr:uid="{3177EA02-05DF-4808-8312-D3682103B708}"/>
    <cellStyle name="Oeiainiaue [0]_NotesFA" xfId="5226" xr:uid="{2D01E638-CC9A-4A2A-B32D-1E3872E346BA}"/>
    <cellStyle name="Ôèíàíñîâûé 10" xfId="5227" xr:uid="{FD2F9005-A8A1-4B57-BE8D-6B6C69021A5A}"/>
    <cellStyle name="Ôèíàíñîâûé 2" xfId="5228" xr:uid="{D04B592D-06F0-4D2F-956F-97A9B5FA3B88}"/>
    <cellStyle name="Ôèíàíñîâûé 3" xfId="5229" xr:uid="{47B1C029-A891-42A7-88A8-81905124DD43}"/>
    <cellStyle name="Ôèíàíñîâûé 4" xfId="5230" xr:uid="{FD389663-0444-4F39-8466-C01E886146EF}"/>
    <cellStyle name="Ôèíàíñîâûé 5" xfId="5231" xr:uid="{B1B1E869-C17E-48D7-B259-7146168B9887}"/>
    <cellStyle name="Ôèíàíñîâûé 6" xfId="5232" xr:uid="{D2802504-08F7-4C2E-A6FF-960F9D1ACF0A}"/>
    <cellStyle name="Ôèíàíñîâûé 7" xfId="5233" xr:uid="{CDD5256F-AF3A-4532-9D0F-BC6A1EDA02D7}"/>
    <cellStyle name="Ôèíàíñîâûé 8" xfId="5234" xr:uid="{A7320469-8459-420C-9CAC-BF039FCACADC}"/>
    <cellStyle name="Ôèíàíñîâûé 9" xfId="5235" xr:uid="{7F158330-4118-4956-A55C-E865384AF583}"/>
    <cellStyle name="Oeiainiaue_?anoiau" xfId="5236" xr:uid="{005EFF3D-BB57-4BBA-AFE7-85BBDF1B961E}"/>
    <cellStyle name="Ôèíàíñîâûé_1. Финансовая отчетность" xfId="5237" xr:uid="{113DAA2F-E5D0-4E84-BACE-BB29E4EA19DC}"/>
    <cellStyle name="Oeiainiaue_NotesFA" xfId="5238" xr:uid="{80A99B04-F81E-4CAD-9899-353C47DACEC9}"/>
    <cellStyle name="oilnumbers" xfId="5239" xr:uid="{8454C584-0843-4F79-87F9-D0555721586C}"/>
    <cellStyle name="Ouny?e [0]_?anoiau" xfId="5240" xr:uid="{0083C182-C974-4EE5-AD3F-8E99C0E557B1}"/>
    <cellStyle name="Ouny?e_?anoiau" xfId="5241" xr:uid="{C96797EF-2ABE-4CB4-8449-E1A1CA2E142A}"/>
    <cellStyle name="Outputs (Locked)" xfId="5242" xr:uid="{F8054565-FC6C-490B-AA8D-02C7D331A8F4}"/>
    <cellStyle name="p/n" xfId="5243" xr:uid="{16D25A50-CF02-457B-9613-824C5088A3D6}"/>
    <cellStyle name="Paaotsikko" xfId="5244" xr:uid="{0997392A-733D-436E-B908-726A1DA4B965}"/>
    <cellStyle name="Page Heading Large" xfId="5245" xr:uid="{DA6F8B70-00D2-42B7-BEB7-9C46C7F680FC}"/>
    <cellStyle name="Page Heading Small" xfId="5246" xr:uid="{6237F53D-AE44-4655-AFDD-7ECC8F1E6BC9}"/>
    <cellStyle name="paint" xfId="5247" xr:uid="{A1CE4CE6-D5A2-4158-9620-7D958FCE887B}"/>
    <cellStyle name="Pattern" xfId="5248" xr:uid="{EB265E7A-270C-4142-880A-680CF4914D61}"/>
    <cellStyle name="Pattern 2" xfId="5249" xr:uid="{E14EEC5C-5A0C-416B-8073-CEFFFE0CE976}"/>
    <cellStyle name="Percent %" xfId="5250" xr:uid="{065F54DF-1501-4667-BC85-B07006E469F2}"/>
    <cellStyle name="Percent % Long Underline" xfId="5251" xr:uid="{4F86E615-7419-4F27-A220-BAB716F06830}"/>
    <cellStyle name="Percent %_Worksheet in  US Financial Statements Ref. Workbook - Single Co" xfId="5252" xr:uid="{718D4061-AE2C-4127-9CD0-ED45A0916956}"/>
    <cellStyle name="Percent ()" xfId="5253" xr:uid="{BA6192AF-532D-44CA-BA19-775E95B16B93}"/>
    <cellStyle name="Percent (0)" xfId="5254" xr:uid="{0EE114CE-51F9-434E-8A8E-3AB96869F4D5}"/>
    <cellStyle name="Percent (0) 10" xfId="5255" xr:uid="{660BF185-F157-44C9-BDA8-61C441FF3676}"/>
    <cellStyle name="Percent (0) 2" xfId="5256" xr:uid="{EDA1FC83-6E05-4944-A8EF-5D42B17CA575}"/>
    <cellStyle name="Percent (0) 3" xfId="5257" xr:uid="{C3750A44-4745-4BC9-A545-357DE5511393}"/>
    <cellStyle name="Percent (0) 4" xfId="5258" xr:uid="{127AF1F3-BE1D-47AC-B611-6076C4D50766}"/>
    <cellStyle name="Percent (0) 5" xfId="5259" xr:uid="{3C2252BE-1245-4736-9D9F-66F91AC08E16}"/>
    <cellStyle name="Percent (0) 6" xfId="5260" xr:uid="{42439B38-5EB6-4DCB-9C7F-D1C0CBEEB1AA}"/>
    <cellStyle name="Percent (0) 7" xfId="5261" xr:uid="{90B385F4-DAA5-4BE6-B1AD-761633157D2C}"/>
    <cellStyle name="Percent (0) 8" xfId="5262" xr:uid="{2C4B76F8-1823-410B-95D7-89C52DC3B2D6}"/>
    <cellStyle name="Percent (0) 9" xfId="5263" xr:uid="{84E8DD27-8132-4145-AE94-30E0F4E57713}"/>
    <cellStyle name="Percent (1)" xfId="5264" xr:uid="{DBB5B869-BD5E-4CC9-98D8-9A1D6CAB1088}"/>
    <cellStyle name="Percent [0]" xfId="5265" xr:uid="{1311A7AC-42A5-4DD6-A322-08F413343C4E}"/>
    <cellStyle name="Percent [0] 2" xfId="5266" xr:uid="{46033520-4E01-45CD-B989-71CE90DC9A97}"/>
    <cellStyle name="Percent [0] 3" xfId="5267" xr:uid="{690D2228-F7FB-42C9-A38B-1F67EF42B229}"/>
    <cellStyle name="Percent [0] 4" xfId="5268" xr:uid="{D47ECC39-6BE9-450F-B2C6-493C1A792807}"/>
    <cellStyle name="Percent [00]" xfId="5269" xr:uid="{5A0B59EF-2A6E-42D7-B829-4F0F0B350ECC}"/>
    <cellStyle name="Percent [00] 2" xfId="5270" xr:uid="{DE8ED350-D791-4C34-AACE-BF14B638BED1}"/>
    <cellStyle name="Percent [2]" xfId="5271" xr:uid="{78D71843-A720-46BC-B891-FD6EF402CC22}"/>
    <cellStyle name="Percent [2] 10" xfId="5272" xr:uid="{D7BA5864-C528-45A1-B0B3-BD7491405753}"/>
    <cellStyle name="Percent [2] 2" xfId="5273" xr:uid="{A6E7177E-62DD-4E3F-9CCC-79E8416DF65E}"/>
    <cellStyle name="Percent [2] 3" xfId="5274" xr:uid="{9D164358-5E0A-4D1E-BF32-9D333217D62D}"/>
    <cellStyle name="Percent [2] 4" xfId="5275" xr:uid="{26B1954C-FDA4-4240-8CED-5F69A5A98D90}"/>
    <cellStyle name="Percent [2] 5" xfId="5276" xr:uid="{11E8F83A-21FB-41BA-AF48-7C3004C83DB5}"/>
    <cellStyle name="Percent [2] 6" xfId="5277" xr:uid="{64D9625B-AAF1-42ED-B7F9-D4D56015E117}"/>
    <cellStyle name="Percent [2] 7" xfId="5278" xr:uid="{DB54EE40-FCB4-46DE-B750-509745BA71DD}"/>
    <cellStyle name="Percent [2] 8" xfId="5279" xr:uid="{146773D3-3578-4421-9601-A11FA5D2411F}"/>
    <cellStyle name="Percent [2] 9" xfId="5280" xr:uid="{79F8CE17-EF88-474E-B02B-519B956DCA1F}"/>
    <cellStyle name="Percent 0%" xfId="5281" xr:uid="{2EC78089-7870-4C5D-8600-F12D10E322E6}"/>
    <cellStyle name="Percent 0.0%" xfId="5282" xr:uid="{484B0209-577B-4741-8133-CB9A2D3B9DAC}"/>
    <cellStyle name="Percent 0.0% Long Underline" xfId="5283" xr:uid="{FE16314D-A327-40F7-8446-B8084846C59A}"/>
    <cellStyle name="Percent 0.00%" xfId="5284" xr:uid="{3ACACB3E-AAFC-4EA8-9B80-51F284109A24}"/>
    <cellStyle name="Percent 0.00% 2" xfId="5285" xr:uid="{83649CA2-7C9A-4D53-A404-4A9EC59498D9}"/>
    <cellStyle name="Percent 0.00% Long Underline" xfId="5286" xr:uid="{51C13D0D-FCCC-4E89-8C52-B5FE00D11412}"/>
    <cellStyle name="Percent 0.00%_5690 Ceiling test for client KZ (1)" xfId="5287" xr:uid="{BBBB9D3A-60A3-4A3D-B299-B0E6BE0D270A}"/>
    <cellStyle name="Percent 0.000%" xfId="5288" xr:uid="{31C8FBDC-8389-465B-84D3-F6DC7DC59165}"/>
    <cellStyle name="Percent 0.000% Long Underline" xfId="5289" xr:uid="{44912A36-2C23-4D7F-9957-1CA444655F17}"/>
    <cellStyle name="Percent 1" xfId="5290" xr:uid="{B5F1942D-EFB6-4434-A32D-BF2AE400A134}"/>
    <cellStyle name="Percent 10" xfId="5291" xr:uid="{1C62F47B-0204-4528-8EE9-E79C53BB1B0D}"/>
    <cellStyle name="Percent 10 2" xfId="5292" xr:uid="{728F17B0-61CF-4839-BF25-6511684BD6C5}"/>
    <cellStyle name="Percent 10 3" xfId="5293" xr:uid="{014612A1-509C-4D72-AD0A-8FA15CE22016}"/>
    <cellStyle name="Percent 10 3 2" xfId="5294" xr:uid="{B45A89AD-FEB5-477A-9BE9-CFC06FA261D8}"/>
    <cellStyle name="Percent 10 3 3" xfId="5295" xr:uid="{5B14DD69-7C10-41BA-B46C-EE0FC0E24FF7}"/>
    <cellStyle name="Percent 10 3 4" xfId="5296" xr:uid="{B03A87E3-FADC-4BCB-82BB-54B8C67DBEB9}"/>
    <cellStyle name="Percent 10 4" xfId="5297" xr:uid="{CBA91CCC-B0DA-4FCA-A3C6-4FD0B5071F80}"/>
    <cellStyle name="Percent 10 5" xfId="5298" xr:uid="{BE0993E9-116F-4D0D-9300-6D622C848975}"/>
    <cellStyle name="Percent 10 6" xfId="5299" xr:uid="{5809004F-9920-461D-91F3-188D3F06B317}"/>
    <cellStyle name="Percent 11" xfId="5300" xr:uid="{5325834E-E109-4791-A00D-5F300D3326AE}"/>
    <cellStyle name="Percent 11 2" xfId="5301" xr:uid="{442E327B-B1C2-4CE2-A5FC-4F022F9F9E29}"/>
    <cellStyle name="Percent 11 3" xfId="5302" xr:uid="{98DEB8FE-8973-4593-9067-34C66BFD35F2}"/>
    <cellStyle name="Percent 11 3 2" xfId="5303" xr:uid="{3AAE18A2-7D4E-4F6F-9E00-A3D58C5E114E}"/>
    <cellStyle name="Percent 11 3 3" xfId="5304" xr:uid="{FBA8DFF3-8E31-4745-A804-E8CAB49E3E29}"/>
    <cellStyle name="Percent 11 3 4" xfId="5305" xr:uid="{86BB8AB9-BB85-4682-99E4-F3D60C1B2E57}"/>
    <cellStyle name="Percent 11 4" xfId="5306" xr:uid="{3B3F2E59-6936-4B92-B2AE-A3CA2727C61F}"/>
    <cellStyle name="Percent 11 5" xfId="5307" xr:uid="{147BCDA1-355B-4ED7-87AF-0307C20D541B}"/>
    <cellStyle name="Percent 11 6" xfId="5308" xr:uid="{87976489-3B62-44E6-B09B-E06B7513A702}"/>
    <cellStyle name="Percent 12" xfId="5309" xr:uid="{CD373663-481B-46C1-BE2D-7B43A737E6B0}"/>
    <cellStyle name="Percent 12 2" xfId="5310" xr:uid="{C4211C99-4512-45BA-AB05-BC36BDC0A1B4}"/>
    <cellStyle name="Percent 12 3" xfId="5311" xr:uid="{27756B1C-66DE-46EE-9B47-9FE25F5338B7}"/>
    <cellStyle name="Percent 12 3 2" xfId="5312" xr:uid="{B446F690-74B4-4BA8-98F9-4797B93F3050}"/>
    <cellStyle name="Percent 12 3 3" xfId="5313" xr:uid="{169C8238-2349-4EA8-BFE3-3C00EA93E019}"/>
    <cellStyle name="Percent 12 3 4" xfId="5314" xr:uid="{BC366A84-095A-4FB2-AD98-BA82AB8F72F7}"/>
    <cellStyle name="Percent 12 4" xfId="5315" xr:uid="{BEF37569-5935-4A51-B59E-775B2F8B6DA9}"/>
    <cellStyle name="Percent 12 5" xfId="5316" xr:uid="{EC831ACC-6D80-467F-8B1E-C585CA8BD103}"/>
    <cellStyle name="Percent 12 6" xfId="5317" xr:uid="{2B58804D-81CF-46A7-A563-805DBD8740B2}"/>
    <cellStyle name="Percent 13" xfId="5318" xr:uid="{9BD55CBF-1DE9-47C6-97E2-6CD472CBBF53}"/>
    <cellStyle name="Percent 13 2" xfId="5319" xr:uid="{2E8A8A01-E070-4C4D-9563-EF21169A87A8}"/>
    <cellStyle name="Percent 13 3" xfId="5320" xr:uid="{E98BACBD-99FA-4A75-B414-B364B6171A0F}"/>
    <cellStyle name="Percent 13 4" xfId="5321" xr:uid="{D2CEBDA0-11FD-4A4C-89B2-5E6D0290A5A9}"/>
    <cellStyle name="Percent 13 5" xfId="5322" xr:uid="{11C9F195-C0C8-4845-BEC6-44E64243C12E}"/>
    <cellStyle name="Percent 13 6" xfId="5323" xr:uid="{890BAF37-20F4-4FF2-AB7A-8EE44E5EF108}"/>
    <cellStyle name="Percent 14" xfId="5324" xr:uid="{F5AE34E3-AB19-47FE-8FAA-8F9BC52242B7}"/>
    <cellStyle name="Percent 14 2" xfId="5325" xr:uid="{C9B52ECC-5C28-4193-B6C8-07BFBB143B7F}"/>
    <cellStyle name="Percent 14 3" xfId="5326" xr:uid="{66704FE3-5AD8-4BBC-BA17-CFBFBD09FA33}"/>
    <cellStyle name="Percent 14 4" xfId="5327" xr:uid="{715C80F3-EC80-41C1-8C58-2B37AB999FDB}"/>
    <cellStyle name="Percent 14 5" xfId="5328" xr:uid="{826C9F73-51E8-4D03-A562-AA93D4696A76}"/>
    <cellStyle name="Percent 14 6" xfId="5329" xr:uid="{BF1E3900-5CB9-49C8-AEAB-98FEF4BC7EB0}"/>
    <cellStyle name="Percent 15" xfId="5330" xr:uid="{F4BED712-350C-43C6-9C29-7AB30AF172DD}"/>
    <cellStyle name="Percent 15 2" xfId="5331" xr:uid="{7AACED05-772E-4427-858B-5CCEEE040D30}"/>
    <cellStyle name="Percent 15 3" xfId="5332" xr:uid="{1BEB73DC-9023-4817-9AF6-FE9AFD653DE6}"/>
    <cellStyle name="Percent 16" xfId="5333" xr:uid="{81A4A120-9E3A-4D91-8ADA-C94712C9C402}"/>
    <cellStyle name="Percent 16 2" xfId="5334" xr:uid="{0142EC25-1A03-4EB3-A711-C035DA56FD4B}"/>
    <cellStyle name="Percent 16 3" xfId="5335" xr:uid="{374F31FE-DB5F-4723-BCAF-37DD6C051F1B}"/>
    <cellStyle name="Percent 17" xfId="5336" xr:uid="{12E229ED-17EE-42F9-9EAF-55B9E3634368}"/>
    <cellStyle name="Percent 17 2" xfId="5337" xr:uid="{C5FCCCDB-B5ED-4657-BBE5-36ECFEF7C86A}"/>
    <cellStyle name="Percent 17 3" xfId="5338" xr:uid="{90B05A5F-C304-4F6C-B4DA-DB5C205324DE}"/>
    <cellStyle name="Percent 18" xfId="5339" xr:uid="{0DD3A531-EDE8-4C87-8190-38EE0A6EE50B}"/>
    <cellStyle name="Percent 18 2" xfId="5340" xr:uid="{27BB31BD-EF0D-4ED9-AF28-5B405E7FCE67}"/>
    <cellStyle name="Percent 19" xfId="5341" xr:uid="{BBBDEEF1-9418-4CCD-A7C7-685A90DB72AA}"/>
    <cellStyle name="Percent 19 2" xfId="5342" xr:uid="{38FA79B8-B7D8-4967-9EB5-349E3D0D999C}"/>
    <cellStyle name="Percent 19 3" xfId="5343" xr:uid="{DB0BA329-0207-4D10-A1AB-1D93C1AB0BDC}"/>
    <cellStyle name="Percent 2" xfId="5344" xr:uid="{72297110-4555-4792-8BF4-2606C5A0E0B1}"/>
    <cellStyle name="Percent 2 10" xfId="5345" xr:uid="{BB506A10-A838-4CD6-A0AF-E0039293A5A2}"/>
    <cellStyle name="Percent 2 11" xfId="5346" xr:uid="{07CF8865-E6CF-41F6-980B-F1CAB842003B}"/>
    <cellStyle name="Percent 2 12" xfId="5347" xr:uid="{4CCD6FA5-D393-4CEF-990F-7172B20E6EE2}"/>
    <cellStyle name="Percent 2 13" xfId="5348" xr:uid="{F8F72F09-4DCD-4D89-83AC-C55AD1AEACA6}"/>
    <cellStyle name="Percent 2 14" xfId="5349" xr:uid="{7EA53545-84A4-4DCB-A4CE-A08C127B7377}"/>
    <cellStyle name="Percent 2 15" xfId="5350" xr:uid="{A23416D2-C4CE-4FB2-9F62-10AB32C3E53A}"/>
    <cellStyle name="Percent 2 16" xfId="5351" xr:uid="{D39082C8-3E04-4D41-8250-4A80E5B0A62C}"/>
    <cellStyle name="Percent 2 17" xfId="5352" xr:uid="{C3F5E6DE-5340-4FC2-9B69-636F416550A3}"/>
    <cellStyle name="Percent 2 18" xfId="5353" xr:uid="{C4CBEE82-7F46-4FAA-9D3A-4ED4B0A7E755}"/>
    <cellStyle name="Percent 2 19" xfId="5354" xr:uid="{DE5BBA03-EA25-4457-85E2-03F480D6338B}"/>
    <cellStyle name="Percent 2 2" xfId="5355" xr:uid="{E46AC64C-ADC6-49DB-ADC2-3250776A1F57}"/>
    <cellStyle name="Percent 2 2 2" xfId="5356" xr:uid="{E71A67FE-65A7-4779-B585-38A94DC265EE}"/>
    <cellStyle name="Percent 2 2 2 2" xfId="5357" xr:uid="{31C380DA-CC60-4A1E-B434-394970FC2100}"/>
    <cellStyle name="Percent 2 2 2 2 2" xfId="5358" xr:uid="{F05517BC-6555-404B-949E-2096E811A1BC}"/>
    <cellStyle name="Percent 2 2 2 2 3" xfId="5359" xr:uid="{3D34B510-5304-4133-B86A-9A223095A05B}"/>
    <cellStyle name="Percent 2 2 2 2 4" xfId="5360" xr:uid="{DC3E1679-4DFA-4C31-AA12-9433D181C94D}"/>
    <cellStyle name="Percent 2 2 2 2 5" xfId="5361" xr:uid="{DBCEBD6A-1919-4D75-9AC4-04E7E5016749}"/>
    <cellStyle name="Percent 2 2 2 3" xfId="5362" xr:uid="{532A98F7-6D5A-445F-AB9C-2414887301E1}"/>
    <cellStyle name="Percent 2 2 3" xfId="5363" xr:uid="{80BA5C48-0CB6-4023-9D72-BF7C738EAE27}"/>
    <cellStyle name="Percent 2 2 3 2" xfId="5364" xr:uid="{2AFF6E7C-2AEB-45AC-BD8C-AF5BF54D2C70}"/>
    <cellStyle name="Percent 2 2 4" xfId="5365" xr:uid="{EF848046-1341-4328-8BA8-D98D5CD6FB4F}"/>
    <cellStyle name="Percent 2 20" xfId="5366" xr:uid="{FC84106E-5DF2-47EC-9FDC-3782E1B546D8}"/>
    <cellStyle name="Percent 2 21" xfId="5367" xr:uid="{85A847AF-0357-426D-AEDD-0A40B9F19E60}"/>
    <cellStyle name="Percent 2 22" xfId="5368" xr:uid="{61639606-09D0-4D5C-B84F-BE41955FB4E0}"/>
    <cellStyle name="Percent 2 23" xfId="5369" xr:uid="{4E30EB0F-61D7-4FF9-BB91-804FB36D579E}"/>
    <cellStyle name="Percent 2 24" xfId="5370" xr:uid="{955A4227-4BBD-4935-98EE-403694EA749F}"/>
    <cellStyle name="Percent 2 24 2" xfId="5371" xr:uid="{7BE95167-9D34-4109-96E6-BC31122C0B60}"/>
    <cellStyle name="Percent 2 25" xfId="5372" xr:uid="{FA0095FD-2D58-4ADF-913E-14C9543C523D}"/>
    <cellStyle name="Percent 2 26" xfId="5373" xr:uid="{087143B3-A774-484A-ACF1-B0164AB01D4B}"/>
    <cellStyle name="Percent 2 3" xfId="5374" xr:uid="{10CBF224-0FA8-47F0-9878-07A4AB7926DA}"/>
    <cellStyle name="Percent 2 3 2" xfId="5375" xr:uid="{82D3D520-BC76-4722-B0D4-9992D8FCCB76}"/>
    <cellStyle name="Percent 2 3 3" xfId="5376" xr:uid="{274EAB1D-5A56-42E8-89C6-57A2705CBB77}"/>
    <cellStyle name="Percent 2 3 4" xfId="5377" xr:uid="{B321189D-2EFE-455B-96AA-9652D567B114}"/>
    <cellStyle name="Percent 2 3 4 2" xfId="5378" xr:uid="{2DE2AB7B-AD0C-4922-901F-DE82D7B57719}"/>
    <cellStyle name="Percent 2 3 4 3" xfId="5379" xr:uid="{B52E74DA-C074-4F1B-A83E-43FF4C330166}"/>
    <cellStyle name="Percent 2 3 4 4" xfId="5380" xr:uid="{A71C056B-ABC2-41B5-9191-0E0896F72D6B}"/>
    <cellStyle name="Percent 2 3 5" xfId="5381" xr:uid="{D8A3B4ED-C2A0-4E5F-843A-BD56F90CF51A}"/>
    <cellStyle name="Percent 2 3 6" xfId="5382" xr:uid="{B9DC514C-BDCA-4AAC-9C6C-824C4105D70D}"/>
    <cellStyle name="Percent 2 3 7" xfId="5383" xr:uid="{A42F7976-D59E-4255-BD4A-431EF0AD07A9}"/>
    <cellStyle name="Percent 2 4" xfId="5384" xr:uid="{FC97E7DD-F9D7-4B26-8EE1-AB3FCF9550AF}"/>
    <cellStyle name="Percent 2 4 2" xfId="5385" xr:uid="{74FC8A10-B1FE-47E2-86D9-20215DFA9493}"/>
    <cellStyle name="Percent 2 4 3" xfId="5386" xr:uid="{7869EA5F-2607-49F7-A97B-B7E2838B2395}"/>
    <cellStyle name="Percent 2 4 4" xfId="5387" xr:uid="{3E36EAC4-E4DC-4B17-B587-AAD7BC8EB511}"/>
    <cellStyle name="Percent 2 4 5" xfId="5388" xr:uid="{500BE279-D21C-4E64-8340-EBDF7552EA96}"/>
    <cellStyle name="Percent 2 4 6" xfId="5389" xr:uid="{E301B435-9A75-402F-B2A8-988B73DFA47D}"/>
    <cellStyle name="Percent 2 5" xfId="5390" xr:uid="{60F5E2F0-040E-402D-97D8-09A299532E77}"/>
    <cellStyle name="Percent 2 5 2" xfId="5391" xr:uid="{F4D5D21A-CC38-4AE2-A728-7FEF6CA00E46}"/>
    <cellStyle name="Percent 2 6" xfId="5392" xr:uid="{DBC3352A-C21E-43A4-822E-F2BC94BF0624}"/>
    <cellStyle name="Percent 2 7" xfId="5393" xr:uid="{27992661-AE29-4B1A-BCD4-2B92BED63E8B}"/>
    <cellStyle name="Percent 2 8" xfId="5394" xr:uid="{BB384430-C5A4-44F5-8F29-F952B1DED371}"/>
    <cellStyle name="Percent 2 9" xfId="5395" xr:uid="{435CB965-03DF-4172-A290-5EC16F22CC28}"/>
    <cellStyle name="Percent 20" xfId="5396" xr:uid="{51F34447-65EE-400C-A9E3-C944CDBA06A4}"/>
    <cellStyle name="Percent 20 2" xfId="5397" xr:uid="{E2C94899-2BEE-403C-8BD4-CD92A935D96D}"/>
    <cellStyle name="Percent 20 3" xfId="5398" xr:uid="{604462BC-B984-4C3F-8E1A-6F816D38B610}"/>
    <cellStyle name="Percent 21" xfId="5399" xr:uid="{CC9B7D4C-3C84-486A-81E0-FFE97819614F}"/>
    <cellStyle name="Percent 21 2" xfId="5400" xr:uid="{A7172B78-C618-4EB6-B64E-17A513981D92}"/>
    <cellStyle name="Percent 22" xfId="5401" xr:uid="{094B1D39-9F1E-42A3-80D5-06552F754E1D}"/>
    <cellStyle name="Percent 22 2" xfId="5402" xr:uid="{19BD7F70-E801-43BF-8524-39C0E99D7F76}"/>
    <cellStyle name="Percent 22 3" xfId="5403" xr:uid="{2D87A6DF-96A8-4F1C-A5A9-A66E07864C58}"/>
    <cellStyle name="Percent 22 4" xfId="5404" xr:uid="{97E3368B-251D-4334-BFE4-599A1BECAC8C}"/>
    <cellStyle name="Percent 22 5" xfId="5405" xr:uid="{10A225F9-06C8-4A25-96C9-0F7AD2F3D212}"/>
    <cellStyle name="Percent 22 6" xfId="5406" xr:uid="{E390AC48-3984-4B3E-9BDC-81CB3D516465}"/>
    <cellStyle name="Percent 23" xfId="5407" xr:uid="{A5D81A6D-7E20-4E27-82FA-31D53ABDDF21}"/>
    <cellStyle name="Percent 24" xfId="5408" xr:uid="{91A480FD-FCDF-458C-85E7-141CA36D701F}"/>
    <cellStyle name="Percent 25" xfId="5409" xr:uid="{156598CA-D28C-4976-92A1-AEE8F0A51452}"/>
    <cellStyle name="Percent 26" xfId="5410" xr:uid="{37A81341-0B7C-48F4-B6E2-0B128D97C455}"/>
    <cellStyle name="Percent 27" xfId="5411" xr:uid="{A04EE81F-3984-4673-B028-211B05CAF081}"/>
    <cellStyle name="Percent 28" xfId="5412" xr:uid="{33B7698B-880A-4B00-96FB-FF8336938A31}"/>
    <cellStyle name="Percent 29" xfId="5413" xr:uid="{7A2B8DCB-24EE-4327-B1C1-9A4284F84A75}"/>
    <cellStyle name="Percent 3" xfId="5414" xr:uid="{1F98FA79-6DA5-4134-A5BE-DDE4E42776E7}"/>
    <cellStyle name="Percent 3 2" xfId="5415" xr:uid="{93A8E3E8-9343-4A92-B107-E35CDF462CAB}"/>
    <cellStyle name="Percent 3 2 2" xfId="5416" xr:uid="{8B210EE4-DB0C-4201-BF1C-F5D1A2896D75}"/>
    <cellStyle name="Percent 3 2 3" xfId="5417" xr:uid="{F992A38E-023A-45F8-AD63-C22CD56E236A}"/>
    <cellStyle name="Percent 3 2 4" xfId="5418" xr:uid="{6FDED1BE-EABB-46AF-8314-26CE33CC8B27}"/>
    <cellStyle name="Percent 3 2 5" xfId="5419" xr:uid="{F159D510-15BA-436D-87CA-B7520CA7F28F}"/>
    <cellStyle name="Percent 3 3" xfId="5420" xr:uid="{EB695251-BC42-4379-80AD-C96A126EDF40}"/>
    <cellStyle name="Percent 3 3 2" xfId="5421" xr:uid="{A1B22032-9534-4290-9C99-C61E92A78808}"/>
    <cellStyle name="Percent 3 3 3" xfId="5422" xr:uid="{59250D0D-3369-4827-9DDC-9E46EC6A118F}"/>
    <cellStyle name="Percent 3 3 4" xfId="5423" xr:uid="{6E3694FD-5C96-4CCC-93E1-DFD63CEB9432}"/>
    <cellStyle name="Percent 3 3 5" xfId="5424" xr:uid="{F072A8F8-F140-4C14-AF43-5E77BFF3E589}"/>
    <cellStyle name="Percent 3 4" xfId="5425" xr:uid="{D2AB224C-3E93-475E-8DCA-E02F84E87727}"/>
    <cellStyle name="Percent 3 5" xfId="5426" xr:uid="{3A206E7B-FC8D-49F6-A447-69CA777C699E}"/>
    <cellStyle name="Percent 30" xfId="5427" xr:uid="{4CF46D3C-B574-4F5A-9821-5019EAF644BD}"/>
    <cellStyle name="Percent 30 2" xfId="5428" xr:uid="{D495A0D5-B9A4-4D67-9757-A70066E82DFE}"/>
    <cellStyle name="Percent 31" xfId="5429" xr:uid="{5DA48D05-6B67-48A4-AA60-9DC3B664725D}"/>
    <cellStyle name="Percent 32" xfId="5430" xr:uid="{C63246A4-9595-4A56-86BF-EE0BF980891B}"/>
    <cellStyle name="Percent 33" xfId="5431" xr:uid="{C34E1DDA-803E-4D28-B866-76AEBF0C42FE}"/>
    <cellStyle name="Percent 34" xfId="5432" xr:uid="{F1482F89-CECF-49E1-876C-21583ACA86AD}"/>
    <cellStyle name="Percent 35" xfId="5433" xr:uid="{7BB681BE-FFDC-4428-BE77-444FC3A2FCD3}"/>
    <cellStyle name="Percent 36" xfId="5434" xr:uid="{97B4E92E-4297-4C56-B8F0-B668BCE63FA3}"/>
    <cellStyle name="Percent 37" xfId="5435" xr:uid="{11D599A6-4BE2-45EF-B3E5-708DD8B8B7EE}"/>
    <cellStyle name="Percent 38" xfId="5436" xr:uid="{906B73D6-0552-4F2F-9DCB-3894B9C46D48}"/>
    <cellStyle name="Percent 39" xfId="5437" xr:uid="{F08C7C97-8348-433C-8F60-3AE250C0B755}"/>
    <cellStyle name="Percent 39 2" xfId="5438" xr:uid="{90344152-B4A1-415F-9A36-4E3A8D7AB22F}"/>
    <cellStyle name="Percent 39 3" xfId="5439" xr:uid="{7C558705-14BD-4BBF-AC47-359D21BC527E}"/>
    <cellStyle name="Percent 39 4" xfId="5440" xr:uid="{F6898EB4-5127-4E1D-939D-F95AFD5ABB66}"/>
    <cellStyle name="Percent 39 5" xfId="5441" xr:uid="{A5E39E5D-8D78-49C4-A110-1C4DDAC8B5FB}"/>
    <cellStyle name="Percent 4" xfId="5442" xr:uid="{047FE722-5F0A-4B8E-B1DF-9A2520A08EF2}"/>
    <cellStyle name="Percent 4 2" xfId="5443" xr:uid="{B256D416-1A65-46F7-AA97-261FA8DC4D97}"/>
    <cellStyle name="Percent 4 2 2" xfId="5444" xr:uid="{74CE82D0-BD23-4991-9D49-EF13C1749675}"/>
    <cellStyle name="Percent 4 2 3" xfId="5445" xr:uid="{C35CC294-5C52-463A-956D-656C8CFB02A9}"/>
    <cellStyle name="Percent 4 2 4" xfId="5446" xr:uid="{C9CFF55D-D185-445F-B6D5-95FA74CBF658}"/>
    <cellStyle name="Percent 4 2 5" xfId="5447" xr:uid="{0FDAB928-72E6-4A0A-8B4C-2395ACD2D429}"/>
    <cellStyle name="Percent 4 3" xfId="5448" xr:uid="{05F2B1A6-965A-439A-B1ED-76D6BB5A8350}"/>
    <cellStyle name="Percent 4 3 2" xfId="5449" xr:uid="{AA53BEDA-82B9-48B1-8BB7-24795D948F25}"/>
    <cellStyle name="Percent 4 3 3" xfId="5450" xr:uid="{AC5370CD-B9CC-45D3-8B31-AFEA74994016}"/>
    <cellStyle name="Percent 4 3 4" xfId="5451" xr:uid="{84A49F11-E991-49BF-B53C-6850183A85B0}"/>
    <cellStyle name="Percent 4 3 5" xfId="5452" xr:uid="{E1F6C602-FDBE-4A3C-9CE5-424AD3EE7B48}"/>
    <cellStyle name="Percent 40" xfId="5453" xr:uid="{42707E20-F899-46AD-A14D-65BD0375614C}"/>
    <cellStyle name="Percent 41" xfId="5454" xr:uid="{4F31D263-175A-4014-BA03-4CB609A7DFC3}"/>
    <cellStyle name="Percent 42" xfId="5455" xr:uid="{67464B2E-4254-43C2-AA0E-A1D726FF5A30}"/>
    <cellStyle name="Percent 43" xfId="5456" xr:uid="{5197F8A7-B7C6-4589-92B7-04764AA95EB5}"/>
    <cellStyle name="Percent 43 2" xfId="5457" xr:uid="{D30368FA-90E9-4A24-B9A5-6E5783044F13}"/>
    <cellStyle name="Percent 44" xfId="5458" xr:uid="{6E8288F7-0061-4794-BA4A-7C4CCE7C0296}"/>
    <cellStyle name="Percent 44 2" xfId="5459" xr:uid="{91574786-CA41-480C-A47C-3B5378EDFBF0}"/>
    <cellStyle name="Percent 45" xfId="5460" xr:uid="{4A9DCF79-FE0E-4A54-954F-3E385ABAAF22}"/>
    <cellStyle name="Percent 45 2" xfId="5461" xr:uid="{6E7422C1-B348-4FB6-9872-4BA9D56A68B9}"/>
    <cellStyle name="Percent 45 3" xfId="5462" xr:uid="{0B04EAA2-F5FB-40C5-9087-83DB2C21A079}"/>
    <cellStyle name="Percent 45 4" xfId="5463" xr:uid="{35974B93-A6CF-405E-9255-56F51AE9BB3C}"/>
    <cellStyle name="Percent 45 5" xfId="5464" xr:uid="{3EF6C79D-1BDC-4A4C-B0B1-682D28F11A62}"/>
    <cellStyle name="Percent 46" xfId="5465" xr:uid="{1F55D297-7C88-4947-A6CD-2214FCF83DE4}"/>
    <cellStyle name="Percent 46 2" xfId="5466" xr:uid="{EC53A459-F9C3-4666-B112-721C7F6DA6C0}"/>
    <cellStyle name="Percent 46 3" xfId="5467" xr:uid="{F07B0A2D-4282-4FF0-BC61-64A3901FD75A}"/>
    <cellStyle name="Percent 46 4" xfId="5468" xr:uid="{F6F31005-D2DD-47E8-B545-990FC2BB101D}"/>
    <cellStyle name="Percent 46 5" xfId="5469" xr:uid="{13170572-2A60-4B3E-AB2D-7DAD132A0119}"/>
    <cellStyle name="Percent 47" xfId="5470" xr:uid="{E1D17B9F-D9FB-415E-94DD-8F2A17F6E88E}"/>
    <cellStyle name="Percent 47 2" xfId="5471" xr:uid="{972BDB6C-0F29-42AF-84C5-749BF7DA2CE6}"/>
    <cellStyle name="Percent 47 3" xfId="5472" xr:uid="{0B90BC7E-3B36-4024-B67F-ED16C38C290F}"/>
    <cellStyle name="Percent 47 4" xfId="5473" xr:uid="{A8DD1D31-C26B-4350-8D21-FD7E4782EBBA}"/>
    <cellStyle name="Percent 47 5" xfId="5474" xr:uid="{D7B02D31-DAB6-4F36-82D2-547B8FBC7F4F}"/>
    <cellStyle name="Percent 48" xfId="5475" xr:uid="{0ECAA5CF-2036-4ADC-B47B-97FA78CB81AF}"/>
    <cellStyle name="Percent 48 2" xfId="5476" xr:uid="{54A878B9-00F1-4EEB-A0FB-8FA36696EACB}"/>
    <cellStyle name="Percent 48 3" xfId="5477" xr:uid="{10F2EFF0-18F9-4A13-9DF1-9D47DBD01E0C}"/>
    <cellStyle name="Percent 48 4" xfId="5478" xr:uid="{3A63277B-6AB7-495B-B0AF-89C48D8583D6}"/>
    <cellStyle name="Percent 49" xfId="5479" xr:uid="{0229DC08-4E1A-4BB8-843A-059C88E4FFBC}"/>
    <cellStyle name="Percent 49 2" xfId="5480" xr:uid="{CC3306FD-0E5F-4E1C-8DC9-54EECAD6DF1E}"/>
    <cellStyle name="Percent 49 3" xfId="5481" xr:uid="{597D284E-17C9-4CAB-8512-9D3CD052D5D6}"/>
    <cellStyle name="Percent 49 4" xfId="5482" xr:uid="{16949E4D-2085-4E2A-B9D0-07E3C4F55BF2}"/>
    <cellStyle name="Percent 5" xfId="5483" xr:uid="{88F6783A-59B1-4485-806F-664C8B0C6B41}"/>
    <cellStyle name="Percent 5 2" xfId="5484" xr:uid="{A6130575-55D1-42CC-8A80-95DC2975A6E0}"/>
    <cellStyle name="Percent 5 3" xfId="5485" xr:uid="{A6C78B41-1EB0-40EF-A665-946B90F60158}"/>
    <cellStyle name="Percent 5 3 2" xfId="5486" xr:uid="{07F8FB61-C770-4FFF-9027-FD4E46889AE3}"/>
    <cellStyle name="Percent 5 4" xfId="5487" xr:uid="{5E29AA4B-79A0-4CD5-A8A7-CF7CD95B8718}"/>
    <cellStyle name="Percent 5 5" xfId="5488" xr:uid="{8E26F105-FA4E-4C17-BA75-0314A76C8F85}"/>
    <cellStyle name="Percent 5 6" xfId="5489" xr:uid="{991EC250-7E4D-4B93-97C9-E4635BF51184}"/>
    <cellStyle name="Percent 5 7" xfId="5490" xr:uid="{C77FDDA1-9D47-4B57-A337-A9EDBC1CBDC9}"/>
    <cellStyle name="Percent 50" xfId="5491" xr:uid="{A181084D-4A84-44B5-A319-2CA2F20DDD6C}"/>
    <cellStyle name="Percent 50 2" xfId="5492" xr:uid="{6E296F63-FC0E-4DCD-864E-A6B9DF26382B}"/>
    <cellStyle name="Percent 50 3" xfId="5493" xr:uid="{D210EA85-7F87-45BF-AB0F-3F359D18A11F}"/>
    <cellStyle name="Percent 50 4" xfId="5494" xr:uid="{85ACDDB3-8959-4FBA-9215-0336BA3B2B11}"/>
    <cellStyle name="Percent 51" xfId="5495" xr:uid="{1AB372B1-BD21-4E81-8973-23116D618905}"/>
    <cellStyle name="Percent 51 2" xfId="5496" xr:uid="{267CE383-18D9-4077-A9B2-B3E8FF186079}"/>
    <cellStyle name="Percent 51 3" xfId="5497" xr:uid="{3BFD0323-FC93-4E71-B264-99D28218810E}"/>
    <cellStyle name="Percent 51 4" xfId="5498" xr:uid="{65740E53-5519-462B-B759-48336397F48C}"/>
    <cellStyle name="Percent 52" xfId="5499" xr:uid="{A9F78CAE-A0FF-496E-AF5E-702245C376C4}"/>
    <cellStyle name="Percent 52 2" xfId="5500" xr:uid="{0A15E833-B582-40CE-9129-54A731D059AD}"/>
    <cellStyle name="Percent 52 3" xfId="5501" xr:uid="{7CC18634-1E3A-4B41-B29E-CBC5AC3CC870}"/>
    <cellStyle name="Percent 52 4" xfId="5502" xr:uid="{B04C72EB-2C35-4673-94D4-71E017726CF8}"/>
    <cellStyle name="Percent 53" xfId="5503" xr:uid="{785C93DB-7966-4B78-B166-07FABEFB057D}"/>
    <cellStyle name="Percent 53 2" xfId="5504" xr:uid="{F46370AF-0F38-4A59-A158-58FD2F837495}"/>
    <cellStyle name="Percent 53 3" xfId="5505" xr:uid="{28E39325-BD47-4C1C-8117-D1BFC8BC9D84}"/>
    <cellStyle name="Percent 53 4" xfId="5506" xr:uid="{ED70A029-7768-4927-AA24-D63FC0B0613E}"/>
    <cellStyle name="Percent 54" xfId="5507" xr:uid="{9DFEAF55-CD97-41FE-A51D-5B9ADF4C7923}"/>
    <cellStyle name="Percent 55" xfId="5508" xr:uid="{082A783C-5C68-4E30-BDD1-D3C93DAEAAB5}"/>
    <cellStyle name="Percent 56" xfId="5509" xr:uid="{F3D5DB43-AEBC-4B87-B77E-09CE73335D0D}"/>
    <cellStyle name="Percent 57" xfId="5510" xr:uid="{740750DE-3CE0-45A6-8852-4F1E1B62D5E0}"/>
    <cellStyle name="Percent 58" xfId="5511" xr:uid="{1D7FC1E4-EEBA-4177-90F8-20E9D162C2FA}"/>
    <cellStyle name="Percent 59" xfId="5512" xr:uid="{21B71968-1BB7-4C03-A9C8-38267463F9F7}"/>
    <cellStyle name="Percent 6" xfId="5513" xr:uid="{43FD01AC-AFE8-4F57-ABD1-2A81A56BDAF6}"/>
    <cellStyle name="Percent 6 2" xfId="5514" xr:uid="{06DE7A54-8615-4158-B6C5-600FBA90C74F}"/>
    <cellStyle name="Percent 6 3" xfId="5515" xr:uid="{DEC5801B-E6FF-4DDB-B249-B3AF9F2AEC65}"/>
    <cellStyle name="Percent 6 4" xfId="5516" xr:uid="{D3BB4B5F-BE88-42E4-8004-E3DD831FB260}"/>
    <cellStyle name="Percent 60" xfId="5517" xr:uid="{4EDF0E74-F8CA-400C-AB84-4CDFD781B670}"/>
    <cellStyle name="Percent 61" xfId="5518" xr:uid="{02CACBE2-E3C4-47FB-A2FE-A48EF2FA672C}"/>
    <cellStyle name="Percent 62" xfId="5519" xr:uid="{59C3E38B-117F-419D-9427-E64004F7D993}"/>
    <cellStyle name="Percent 63" xfId="5520" xr:uid="{1FB21404-58DB-47E9-8F28-E712FCAB96CA}"/>
    <cellStyle name="Percent 64" xfId="5521" xr:uid="{03235353-4B5A-45C3-AE7E-A2115AEE254A}"/>
    <cellStyle name="Percent 65" xfId="5522" xr:uid="{03DC3FF9-02A9-4C58-BCB7-01219C9D8745}"/>
    <cellStyle name="Percent 7" xfId="5523" xr:uid="{D973959C-D04E-4620-BF2D-4FD5129C84F7}"/>
    <cellStyle name="Percent 7 2" xfId="5524" xr:uid="{9F88F0D2-B68E-4F95-8E13-4F2B535B54A3}"/>
    <cellStyle name="Percent 7 3" xfId="5525" xr:uid="{884F43DE-78B8-48E9-9653-BFFE24D718DA}"/>
    <cellStyle name="Percent 7 3 2" xfId="5526" xr:uid="{5AC7216F-EAAE-49A0-A90F-E0DA516AD9E4}"/>
    <cellStyle name="Percent 7 3 3" xfId="5527" xr:uid="{DAC1CCD7-5616-48D5-B268-0E526499E6F9}"/>
    <cellStyle name="Percent 7 3 4" xfId="5528" xr:uid="{01EEC469-FFF4-43F3-B565-7BE6402209E8}"/>
    <cellStyle name="Percent 7 4" xfId="5529" xr:uid="{C4B166BB-4E62-43C9-A8F5-C2A96A509CC9}"/>
    <cellStyle name="Percent 7 5" xfId="5530" xr:uid="{26396E0A-7641-4215-8744-4A8BC370CEEF}"/>
    <cellStyle name="Percent 7 6" xfId="5531" xr:uid="{EF8AA209-C050-4C3B-A548-21A505ED0F94}"/>
    <cellStyle name="Percent 8" xfId="5532" xr:uid="{9A51333C-0749-40C7-ADE2-4C8735F9C601}"/>
    <cellStyle name="Percent 8 2" xfId="5533" xr:uid="{3AE14B03-359C-424E-999C-1DAF624EE3D9}"/>
    <cellStyle name="Percent 8 3" xfId="5534" xr:uid="{DE10E05E-4C58-44B6-9B74-A4CBD2C698FB}"/>
    <cellStyle name="Percent 8 3 2" xfId="5535" xr:uid="{F4F493F6-2950-491C-AA65-6D00BC2619E7}"/>
    <cellStyle name="Percent 8 3 3" xfId="5536" xr:uid="{8EF630B3-FD6A-4F40-9285-F24E2E56C01F}"/>
    <cellStyle name="Percent 8 3 4" xfId="5537" xr:uid="{3E60D49E-B066-4771-80D2-FFAE6EC564B1}"/>
    <cellStyle name="Percent 8 4" xfId="5538" xr:uid="{13BA6024-6C36-4F26-82FE-94A12DC04B82}"/>
    <cellStyle name="Percent 8 5" xfId="5539" xr:uid="{FD6A92E4-B8B0-4043-85CC-F746BB1A2A31}"/>
    <cellStyle name="Percent 8 6" xfId="5540" xr:uid="{56648FA7-B6F4-4C41-ADAB-81F89FDB383D}"/>
    <cellStyle name="Percent 9" xfId="5541" xr:uid="{C4D14C1C-67F6-455A-AC66-CA6D3DEE2540}"/>
    <cellStyle name="Percent 9 2" xfId="5542" xr:uid="{7285CA34-B5AC-4B5B-B29F-240704884459}"/>
    <cellStyle name="Percent 9 2 2" xfId="5543" xr:uid="{11E971B9-EFD6-4B60-84C6-0346AF1D9B09}"/>
    <cellStyle name="Percent 9 2 3" xfId="5544" xr:uid="{FF064AB9-6E24-4C39-8004-4F75B96142EC}"/>
    <cellStyle name="Percent 9 2 4" xfId="5545" xr:uid="{03D08CC9-C07E-4FB9-AE05-8DFFE7D8F3AE}"/>
    <cellStyle name="Percent 9 2 5" xfId="5546" xr:uid="{84CFA952-E628-4D73-A1E4-DAA4F6095BE0}"/>
    <cellStyle name="Percent 9 3" xfId="5547" xr:uid="{44E4CFE7-A544-4747-B8B9-00A42277C1C3}"/>
    <cellStyle name="Percent 9 3 2" xfId="5548" xr:uid="{BA13EF71-B68A-418A-B438-182919442F8C}"/>
    <cellStyle name="Percent 9 3 3" xfId="5549" xr:uid="{E365E1DC-A3C1-43A3-A1A2-F968E0D9E240}"/>
    <cellStyle name="Percent 9 3 4" xfId="5550" xr:uid="{F8683ED2-9856-445E-8AA4-CDA278BB4A9D}"/>
    <cellStyle name="Percent 9 4" xfId="5551" xr:uid="{A329CF0C-356A-4049-90D7-C0F7251A1E83}"/>
    <cellStyle name="Percent 9 5" xfId="5552" xr:uid="{F8F97BBE-E095-44DB-91F5-C82C1FBB4DD9}"/>
    <cellStyle name="Percent 9 6" xfId="5553" xr:uid="{DC4241FA-7C99-467A-AAA8-EFCB43343E41}"/>
    <cellStyle name="Percent 9 7" xfId="5554" xr:uid="{4F1AB7B2-245F-45DB-AA6C-95334906DA0F}"/>
    <cellStyle name="Percent Hard" xfId="5555" xr:uid="{53B6F994-DD36-408D-B5AE-67B31B161634}"/>
    <cellStyle name="PercentFormat" xfId="5556" xr:uid="{D4E4C480-F007-450F-B0DA-19A8A9D3176C}"/>
    <cellStyle name="percentgen" xfId="5557" xr:uid="{129BFEE5-126F-4CAC-8331-0F630CB9D414}"/>
    <cellStyle name="PerShare" xfId="5558" xr:uid="{CBA8AC81-0084-491B-AAE7-66896B7C247F}"/>
    <cellStyle name="PerSharenodollar" xfId="5559" xr:uid="{049C05CB-1FFE-4B3D-8C89-C76333260D81}"/>
    <cellStyle name="Pilkku_Valuation" xfId="5560" xr:uid="{DCDECA6B-E53B-49DD-89CB-18BEE2B26E2C}"/>
    <cellStyle name="Piug" xfId="5561" xr:uid="{9EB09C51-2357-4FDB-BEF8-BBFCFA9B7CC8}"/>
    <cellStyle name="piw#" xfId="5562" xr:uid="{0AA0EEF3-12C8-4C32-9FFA-88CCA47E2F82}"/>
    <cellStyle name="piw%" xfId="5563" xr:uid="{12CE68B9-A38F-403D-A6EB-313F0734C125}"/>
    <cellStyle name="Plug" xfId="5564" xr:uid="{137D53A4-0870-4998-95F1-B75B682A24CE}"/>
    <cellStyle name="Porcentual_Deudas EDC 122001" xfId="5565" xr:uid="{77133060-CBAB-4860-9742-FBE6ED85FCCA}"/>
    <cellStyle name="Pourcentage_Profit &amp; Loss" xfId="5566" xr:uid="{CE3CA166-48FF-4509-A644-D8FCD841FC63}"/>
    <cellStyle name="PrePop Currency (0)" xfId="5567" xr:uid="{BE6867AE-5B59-476C-B7B2-A96A6D9B0163}"/>
    <cellStyle name="PrePop Currency (0) 2" xfId="5568" xr:uid="{87876FDC-DE43-47D1-8203-BCB7BBC0D08A}"/>
    <cellStyle name="PrePop Currency (0) 3" xfId="5569" xr:uid="{312E17DE-F776-4522-8B6E-BD87DFB448FB}"/>
    <cellStyle name="PrePop Currency (2)" xfId="5570" xr:uid="{771D076B-EDFD-467A-A811-AA11FBCF0350}"/>
    <cellStyle name="PrePop Currency (2) 2" xfId="5571" xr:uid="{C9D3EFFB-84FC-484E-94C9-A2A5683471C4}"/>
    <cellStyle name="PrePop Units (0)" xfId="5572" xr:uid="{E6952B52-9BD9-4DBE-9CF5-B96709B73B90}"/>
    <cellStyle name="PrePop Units (0) 2" xfId="5573" xr:uid="{2997E3EF-4DB3-4873-9488-5C1426C5168A}"/>
    <cellStyle name="PrePop Units (0) 3" xfId="5574" xr:uid="{263641DD-ADA2-4557-A8BA-12DEC54BB36D}"/>
    <cellStyle name="PrePop Units (1)" xfId="5575" xr:uid="{85D22B7F-0463-4D37-AE29-61B7BB918178}"/>
    <cellStyle name="PrePop Units (1) 10" xfId="5576" xr:uid="{891A478B-5DBB-4C1E-A446-7BBD48757750}"/>
    <cellStyle name="PrePop Units (1) 10 2" xfId="5577" xr:uid="{9C290EC2-8DC9-4A71-A193-9968A109863F}"/>
    <cellStyle name="PrePop Units (1) 11" xfId="5578" xr:uid="{02CECC80-F727-4383-8C27-58D0FB207277}"/>
    <cellStyle name="PrePop Units (1) 11 2" xfId="5579" xr:uid="{75903272-DB50-4734-AE48-DEB4C4505DBE}"/>
    <cellStyle name="PrePop Units (1) 12" xfId="5580" xr:uid="{BCCAA817-B5A2-4BBF-A779-DA023974DA50}"/>
    <cellStyle name="PrePop Units (1) 12 2" xfId="5581" xr:uid="{5EF6591D-B4DB-4F97-850C-21AF2745EF89}"/>
    <cellStyle name="PrePop Units (1) 13" xfId="5582" xr:uid="{276BB93E-A1B8-425A-BE0C-13E880F0F5A0}"/>
    <cellStyle name="PrePop Units (1) 14" xfId="5583" xr:uid="{3EF00501-3980-4E6E-ABE1-310FACEE93AA}"/>
    <cellStyle name="PrePop Units (1) 15" xfId="5584" xr:uid="{2D828650-95D1-454B-A701-A1C6D15A0E28}"/>
    <cellStyle name="PrePop Units (1) 16" xfId="5585" xr:uid="{24AB0F90-334E-4776-BD6B-CB513AA720F0}"/>
    <cellStyle name="PrePop Units (1) 17" xfId="5586" xr:uid="{C57CF06E-21C1-4F61-93E5-F0F8E71D7A06}"/>
    <cellStyle name="PrePop Units (1) 18" xfId="5587" xr:uid="{61DBCC64-06D6-4A80-AD74-1A8ACB61B701}"/>
    <cellStyle name="PrePop Units (1) 19" xfId="5588" xr:uid="{E97C4094-1E37-4658-B3E5-B00F12CC7A42}"/>
    <cellStyle name="PrePop Units (1) 2" xfId="5589" xr:uid="{70B3C252-2322-4D98-9C54-6351E3A124BD}"/>
    <cellStyle name="PrePop Units (1) 2 2" xfId="5590" xr:uid="{80C157F6-38FD-4044-ADE6-C57FA0678726}"/>
    <cellStyle name="PrePop Units (1) 2 3" xfId="5591" xr:uid="{2EB10B10-7F3B-45BC-AB3D-E9F1E2FCF7ED}"/>
    <cellStyle name="PrePop Units (1) 3" xfId="5592" xr:uid="{30A90E29-C19F-4DD4-9BBB-2293D9959A6E}"/>
    <cellStyle name="PrePop Units (1) 3 2" xfId="5593" xr:uid="{D3D40905-2B22-44E4-BED5-653DA659E6DF}"/>
    <cellStyle name="PrePop Units (1) 4" xfId="5594" xr:uid="{BC4399B2-B085-4BF7-91F9-D5E1B107BB2C}"/>
    <cellStyle name="PrePop Units (1) 4 2" xfId="5595" xr:uid="{4EE0BF0E-E3D4-4C03-9E5F-4B3EE075BB22}"/>
    <cellStyle name="PrePop Units (1) 5" xfId="5596" xr:uid="{511F3988-9A9C-4632-9AFE-43DA848432AB}"/>
    <cellStyle name="PrePop Units (1) 5 2" xfId="5597" xr:uid="{806EB5B4-E06E-4D6B-9110-7E494EA199A3}"/>
    <cellStyle name="PrePop Units (1) 6" xfId="5598" xr:uid="{4B0EE2BA-7599-4D11-BE9F-F49BA42E273B}"/>
    <cellStyle name="PrePop Units (1) 6 2" xfId="5599" xr:uid="{9FA8C888-F508-485A-8380-C62EFB72BF9A}"/>
    <cellStyle name="PrePop Units (1) 7" xfId="5600" xr:uid="{0A48FF68-C54E-42FA-AF6C-38EE5B99970D}"/>
    <cellStyle name="PrePop Units (1) 7 2" xfId="5601" xr:uid="{EEF46859-61BA-4CD8-B967-3F87C77E71A4}"/>
    <cellStyle name="PrePop Units (1) 8" xfId="5602" xr:uid="{9C0B1064-0EF7-45D9-9D8A-DB5358D643B3}"/>
    <cellStyle name="PrePop Units (1) 8 2" xfId="5603" xr:uid="{7DDCA17A-544E-456D-BC48-2AF2EC0130FD}"/>
    <cellStyle name="PrePop Units (1) 9" xfId="5604" xr:uid="{BC3159DA-2F91-426E-B7E7-58BBF31E25AB}"/>
    <cellStyle name="PrePop Units (1) 9 2" xfId="5605" xr:uid="{41428273-548C-4BDA-9F20-9B8CBB24521B}"/>
    <cellStyle name="PrePop Units (2)" xfId="5606" xr:uid="{5EEAE0DC-E33F-4BDC-AC62-19F3B08E22A5}"/>
    <cellStyle name="PrePop Units (2) 2" xfId="5607" xr:uid="{6BA96840-B63E-4C3F-ABD7-09BC4E84612E}"/>
    <cellStyle name="Price_Body" xfId="5608" xr:uid="{5EDBCE88-D1C9-4F73-A526-C95F95B63491}"/>
    <cellStyle name="prochrek" xfId="5609" xr:uid="{50FEE6E7-2B20-4B27-B3C4-F14290769847}"/>
    <cellStyle name="PSChar" xfId="5610" xr:uid="{1495501E-8539-40D4-BC52-15E3F71E6521}"/>
    <cellStyle name="PSDate" xfId="5611" xr:uid="{49F06E29-AE52-4751-9041-E71E9C0AB175}"/>
    <cellStyle name="PSDec" xfId="5612" xr:uid="{5BB879FC-CF53-4D87-B227-86685AE42EBE}"/>
    <cellStyle name="PSHeading" xfId="5613" xr:uid="{93318B41-CA78-4245-9B17-4AA813B6FD95}"/>
    <cellStyle name="PSHeading 2" xfId="5614" xr:uid="{C1498E7C-48A4-450D-A6A1-9AB8B2FD00C8}"/>
    <cellStyle name="PSInt" xfId="5615" xr:uid="{3D0454D9-DBB5-4EBA-885A-CD3870936AB0}"/>
    <cellStyle name="PSSpacer" xfId="5616" xr:uid="{5A9B0D86-EC25-42DB-908F-C88D96E6FB16}"/>
    <cellStyle name="Pддotsikko" xfId="5617" xr:uid="{FEC07E0E-B387-4DCC-AD40-7586C070CB12}"/>
    <cellStyle name="qq" xfId="5618" xr:uid="{E31D3D78-4F96-4EFB-A389-A2EA4E452133}"/>
    <cellStyle name="RAMEY" xfId="5619" xr:uid="{29ACB178-4AF4-4D89-9C3F-36DCD51B3065}"/>
    <cellStyle name="Ramey $k" xfId="5620" xr:uid="{33C62F0E-5AB2-4457-8C0C-B6D208B46957}"/>
    <cellStyle name="RAMEY_P&amp;O BKUP" xfId="5621" xr:uid="{F2E39544-A6D4-4889-B11A-60B078D6BF7F}"/>
    <cellStyle name="Range Name" xfId="5622" xr:uid="{6C2A4C55-77DA-4EB7-841B-36C7DB9F761B}"/>
    <cellStyle name="RangeName" xfId="5623" xr:uid="{E9CD8C75-AC02-4E3A-87A2-C3857D491F8D}"/>
    <cellStyle name="REGEL" xfId="5624" xr:uid="{F7FBD82C-5C52-45FE-8735-984CEFA0C224}"/>
    <cellStyle name="Relative" xfId="5625" xr:uid="{A2C4B3D1-6E9C-40C7-93D0-2F0941740F35}"/>
    <cellStyle name="Relative 2" xfId="5626" xr:uid="{9590EB42-97EE-4175-860E-F06A2E2F62AD}"/>
    <cellStyle name="Relative 2 2" xfId="5627" xr:uid="{978C14DF-10F1-4752-A3BE-DB5D32D7581A}"/>
    <cellStyle name="Relative 2 2 2" xfId="5628" xr:uid="{2051F6BC-0902-4FFE-B552-E5E58A9FC7B0}"/>
    <cellStyle name="Relative 2 2 3" xfId="5629" xr:uid="{6589277D-4EDF-433E-90D0-9C71E4812624}"/>
    <cellStyle name="Relative 2 3" xfId="5630" xr:uid="{5456D9F1-01F0-4652-8FE1-80A1914D0B62}"/>
    <cellStyle name="Relative 2 4" xfId="5631" xr:uid="{C715150E-40AE-43BB-9518-781B5EA626E8}"/>
    <cellStyle name="Relative 3" xfId="5632" xr:uid="{07EF11F4-766C-400A-8C32-31CE39D0DC75}"/>
    <cellStyle name="Relative 4" xfId="5633" xr:uid="{17C746C3-4704-4CDF-89E7-A1765AF3F5B7}"/>
    <cellStyle name="Report" xfId="5634" xr:uid="{3A6CC7DE-9ADC-473F-9372-E46DC488C52B}"/>
    <cellStyle name="Results" xfId="5635" xr:uid="{C9776EA0-8976-45B9-A57D-18F907B5DE9E}"/>
    <cellStyle name="Results 2" xfId="5636" xr:uid="{9EA3C81E-B17A-485B-B396-CA88EB274329}"/>
    <cellStyle name="Results 2 2" xfId="5637" xr:uid="{5D36E9C9-1ADF-4CFF-A381-4C5DD7367C0A}"/>
    <cellStyle name="Results 2 2 2" xfId="5638" xr:uid="{CB972155-E223-4601-A005-788608C3B6AB}"/>
    <cellStyle name="Results 2 2 3" xfId="5639" xr:uid="{F26E75D0-B9D5-43B1-B681-9CE4B5793801}"/>
    <cellStyle name="Results 2 3" xfId="5640" xr:uid="{8F20C74D-8C0F-4B33-8925-F33109156961}"/>
    <cellStyle name="Results 2 4" xfId="5641" xr:uid="{A7F48D52-F29E-46CC-97A4-4F92690BD4F9}"/>
    <cellStyle name="Results 3" xfId="5642" xr:uid="{1191F9E5-1087-4E22-98FA-53635EA77227}"/>
    <cellStyle name="Results 4" xfId="5643" xr:uid="{EB65DB1D-D689-4E28-8307-0BFB2CE73B3B}"/>
    <cellStyle name="RevList" xfId="5644" xr:uid="{FA97F7AE-1E84-4BDB-B1F2-E3CDD3B063E7}"/>
    <cellStyle name="RMG - PB01.93" xfId="5645" xr:uid="{0E8A0EB9-8FC7-47E9-97A9-0BCB999BFE34}"/>
    <cellStyle name="Rubles" xfId="5646" xr:uid="{B0CB0679-AC2F-4FA1-81C8-8A15277C21D9}"/>
    <cellStyle name="Russian Normal" xfId="5647" xr:uid="{22958607-510E-4FA7-8FE3-52841D669013}"/>
    <cellStyle name="SAPBEXaggData" xfId="5648" xr:uid="{633A9BB3-5176-4D83-BEBA-151A60F2B177}"/>
    <cellStyle name="SAPBEXaggData 2" xfId="5649" xr:uid="{197C2A5E-B5EA-484B-984F-9C177F71159E}"/>
    <cellStyle name="SAPBEXaggData 2 2" xfId="5650" xr:uid="{8C77986C-0C34-4941-9186-901FFBBC7C35}"/>
    <cellStyle name="SAPBEXaggData 2 2 2" xfId="5651" xr:uid="{44F3558F-220B-4F1B-92E4-CDD9FEBCAAF9}"/>
    <cellStyle name="SAPBEXaggData 2 2 2 2" xfId="5652" xr:uid="{2DE8FB57-F007-4716-98BA-430E2224C018}"/>
    <cellStyle name="SAPBEXaggData 2 2 2 2 2" xfId="5653" xr:uid="{86EBBF54-673D-4510-8B3C-CAA982191280}"/>
    <cellStyle name="SAPBEXaggData 2 2 2 3" xfId="5654" xr:uid="{7A6A07E0-87EE-44FB-9404-218DA97ABF7C}"/>
    <cellStyle name="SAPBEXaggData 2 2 3" xfId="5655" xr:uid="{202E6C66-2377-4DF3-9064-015E0F63E16C}"/>
    <cellStyle name="SAPBEXaggData 2 2 3 2" xfId="5656" xr:uid="{9D0B6048-F8BE-4870-BE7A-637631B7846B}"/>
    <cellStyle name="SAPBEXaggData 2 2 4" xfId="5657" xr:uid="{FB6BF572-B11C-4A0D-B2BF-6097D0137A71}"/>
    <cellStyle name="SAPBEXaggData 2 3" xfId="5658" xr:uid="{14D5A860-D884-41CA-9254-425DA6984571}"/>
    <cellStyle name="SAPBEXaggData 2 3 2" xfId="5659" xr:uid="{1EE9CB31-B3CC-4C96-83EC-5C0AECD42BDA}"/>
    <cellStyle name="SAPBEXaggData 2 3 2 2" xfId="5660" xr:uid="{C499411D-40CE-45CF-B7A8-9FF976C5548F}"/>
    <cellStyle name="SAPBEXaggData 2 3 2 2 2" xfId="5661" xr:uid="{6015B038-F788-42E5-8F7E-0F472A15906E}"/>
    <cellStyle name="SAPBEXaggData 2 3 2 3" xfId="5662" xr:uid="{7AA76C15-B22B-4F27-9FBB-0AFE91E28C1B}"/>
    <cellStyle name="SAPBEXaggData 2 3 3" xfId="5663" xr:uid="{69D6F911-0ADB-4797-B972-7DF1C365983E}"/>
    <cellStyle name="SAPBEXaggData 2 3 3 2" xfId="5664" xr:uid="{3B28B40E-DE9F-4F95-8935-AE634B97A505}"/>
    <cellStyle name="SAPBEXaggData 2 3 4" xfId="5665" xr:uid="{FCB34028-6C01-4FA8-8076-186A6A4DE0AC}"/>
    <cellStyle name="SAPBEXaggData 2 4" xfId="5666" xr:uid="{ACAA35DF-AD79-4928-B4F7-2311B83B6DC2}"/>
    <cellStyle name="SAPBEXaggData 2 4 2" xfId="5667" xr:uid="{9C7A384E-0BD3-4ACF-8CBD-464DAD7FCC64}"/>
    <cellStyle name="SAPBEXaggData 2 4 2 2" xfId="5668" xr:uid="{6F98BAC1-0071-4927-A6A2-36DD659DD63B}"/>
    <cellStyle name="SAPBEXaggData 2 4 3" xfId="5669" xr:uid="{C1C14752-B9B9-4512-87B6-597E7A39363D}"/>
    <cellStyle name="SAPBEXaggData 2 5" xfId="5670" xr:uid="{D9322530-9729-4A48-AA70-B62351393D74}"/>
    <cellStyle name="SAPBEXaggData 2 5 2" xfId="5671" xr:uid="{9476B6BB-BBBE-4B81-8A02-C759AD2B4339}"/>
    <cellStyle name="SAPBEXaggData 2 5 3" xfId="5672" xr:uid="{9F5F71F2-C827-49C2-AFB6-1A4F668D009B}"/>
    <cellStyle name="SAPBEXaggData 2 6" xfId="5673" xr:uid="{83FF1572-F16C-489B-BFEB-F7E4772E1968}"/>
    <cellStyle name="SAPBEXaggData 2 6 2" xfId="5674" xr:uid="{BC2437FC-52A5-445F-9030-97F8DEBAF53A}"/>
    <cellStyle name="SAPBEXaggData 2 7" xfId="5675" xr:uid="{E79D9F22-A23D-409D-A9E8-8B90D794ECA7}"/>
    <cellStyle name="SAPBEXaggData 3" xfId="5676" xr:uid="{E52541FC-592B-4CC3-8115-F0A3E519B55D}"/>
    <cellStyle name="SAPBEXaggData 3 2" xfId="5677" xr:uid="{5E3852A3-F649-48B6-833D-E44D145BE97C}"/>
    <cellStyle name="SAPBEXaggData 3 2 2" xfId="5678" xr:uid="{D5093A60-FAFC-4048-8AEF-385ABFED19F8}"/>
    <cellStyle name="SAPBEXaggData 3 2 2 2" xfId="5679" xr:uid="{D0538190-3C23-4617-861F-DBB929CB1EE3}"/>
    <cellStyle name="SAPBEXaggData 3 2 2 2 2" xfId="5680" xr:uid="{98BC8EAD-11E8-4C1B-BA31-AD0486A712FB}"/>
    <cellStyle name="SAPBEXaggData 3 2 2 3" xfId="5681" xr:uid="{DEA5ED39-6C4B-4C61-B902-48C7C728A257}"/>
    <cellStyle name="SAPBEXaggData 3 2 3" xfId="5682" xr:uid="{8B16055B-312C-4BE7-82A5-FB530645B7E0}"/>
    <cellStyle name="SAPBEXaggData 3 2 3 2" xfId="5683" xr:uid="{E71CC539-1026-4FB6-9124-56830A21B749}"/>
    <cellStyle name="SAPBEXaggData 3 2 4" xfId="5684" xr:uid="{364E7C4D-D8C8-4660-BD6C-DF98BBCFA311}"/>
    <cellStyle name="SAPBEXaggData 3 3" xfId="5685" xr:uid="{9F90F21D-AAAB-4788-8AD0-4D7F240F5FC6}"/>
    <cellStyle name="SAPBEXaggData 3 3 2" xfId="5686" xr:uid="{6A292E3E-93D4-433B-95F5-4383ACEA4C3E}"/>
    <cellStyle name="SAPBEXaggData 3 3 2 2" xfId="5687" xr:uid="{B208A7A7-9B97-4009-8711-0FD8278A9ACB}"/>
    <cellStyle name="SAPBEXaggData 3 3 3" xfId="5688" xr:uid="{EA4B110B-2512-4E66-B0C7-F04C1D762014}"/>
    <cellStyle name="SAPBEXaggData 3 4" xfId="5689" xr:uid="{D6652379-0DAB-4442-B6AD-D8DE1363B594}"/>
    <cellStyle name="SAPBEXaggData 3 4 2" xfId="5690" xr:uid="{12C87C2A-3CE7-4F7F-B251-FA126F70431D}"/>
    <cellStyle name="SAPBEXaggData 3 5" xfId="5691" xr:uid="{2D9F56A1-26D5-48B2-9745-5D20E3442415}"/>
    <cellStyle name="SAPBEXaggData 4" xfId="5692" xr:uid="{AEA73128-C262-4255-8FC0-EBD330053237}"/>
    <cellStyle name="SAPBEXaggData 4 2" xfId="5693" xr:uid="{45143688-2A79-4F96-892C-84C5588AC610}"/>
    <cellStyle name="SAPBEXaggData 4 2 2" xfId="5694" xr:uid="{ADD5D0BC-D038-4080-AEEB-45AB3C423FED}"/>
    <cellStyle name="SAPBEXaggData 4 2 2 2" xfId="5695" xr:uid="{B053D511-71F1-4E17-B568-02B3D2C9A489}"/>
    <cellStyle name="SAPBEXaggData 4 2 3" xfId="5696" xr:uid="{B9F7F514-31D4-4BD9-BFB4-09BF3F4B1545}"/>
    <cellStyle name="SAPBEXaggData 4 3" xfId="5697" xr:uid="{463A5B61-5678-4A14-B109-546AA6E4D6E7}"/>
    <cellStyle name="SAPBEXaggData 4 3 2" xfId="5698" xr:uid="{4D9F7461-6DC8-41A1-A443-F44FFEFEFB74}"/>
    <cellStyle name="SAPBEXaggData 4 4" xfId="5699" xr:uid="{44762149-C80D-40D2-8818-A7F7A6DDCD31}"/>
    <cellStyle name="SAPBEXaggData 5" xfId="5700" xr:uid="{321BB769-3922-4C93-8FCF-EEC721F1F35A}"/>
    <cellStyle name="SAPBEXaggData 5 2" xfId="5701" xr:uid="{3C9B417B-75CB-4DDA-AE67-E1E5B4F5E347}"/>
    <cellStyle name="SAPBEXaggData 5 2 2" xfId="5702" xr:uid="{D0847D9B-FB3C-4026-8FBB-3DDB41DFA636}"/>
    <cellStyle name="SAPBEXaggData 5 2 2 2" xfId="5703" xr:uid="{1AAAF710-4AEB-476B-9943-183F0E95C074}"/>
    <cellStyle name="SAPBEXaggData 5 2 2 2 2" xfId="5704" xr:uid="{13088B55-2E65-4BEF-A3C4-8602DB90F9A5}"/>
    <cellStyle name="SAPBEXaggData 5 2 2 3" xfId="5705" xr:uid="{31A639DB-4D23-4A34-817A-0125E780A267}"/>
    <cellStyle name="SAPBEXaggData 5 2 3" xfId="5706" xr:uid="{CF36E17F-546D-4946-A6F8-BAAF94A66090}"/>
    <cellStyle name="SAPBEXaggData 5 2 3 2" xfId="5707" xr:uid="{D55A6445-E9B2-4ECE-8DB4-53CFB00BA652}"/>
    <cellStyle name="SAPBEXaggData 5 2 4" xfId="5708" xr:uid="{520F9BCD-F442-49B9-8133-4F6AF9F95F42}"/>
    <cellStyle name="SAPBEXaggData 5 3" xfId="5709" xr:uid="{C15EBA7A-AB8E-44DF-BB7A-1109B567690B}"/>
    <cellStyle name="SAPBEXaggData 5 3 2" xfId="5710" xr:uid="{700E5FF3-A2C5-455D-9B65-6157CFDC4171}"/>
    <cellStyle name="SAPBEXaggData 5 3 2 2" xfId="5711" xr:uid="{7392947A-7A21-400B-9AA7-FC90FC1CFEB6}"/>
    <cellStyle name="SAPBEXaggData 5 3 3" xfId="5712" xr:uid="{2E101BCF-3043-4E91-9DC3-D5BBF9BCAF3C}"/>
    <cellStyle name="SAPBEXaggData 5 4" xfId="5713" xr:uid="{2F8022F7-62A5-40BC-8202-BE85DA0A5F76}"/>
    <cellStyle name="SAPBEXaggData 5 4 2" xfId="5714" xr:uid="{6A125767-4C26-4084-8E0B-767E9B7D2B1F}"/>
    <cellStyle name="SAPBEXaggData 5 5" xfId="5715" xr:uid="{D5C13F7E-DEA1-4232-8162-A1EEC566C056}"/>
    <cellStyle name="SAPBEXaggData 6" xfId="5716" xr:uid="{600B39C3-094A-4051-AC71-8943B1AFADEC}"/>
    <cellStyle name="SAPBEXaggData 6 2" xfId="5717" xr:uid="{3C95AC78-141D-407D-BF7B-9944BB641E62}"/>
    <cellStyle name="SAPBEXaggData 6 2 2" xfId="5718" xr:uid="{75D25AD3-3325-4D2E-92B2-459A9D88F4FA}"/>
    <cellStyle name="SAPBEXaggData 6 2 2 2" xfId="5719" xr:uid="{96E8CE54-4EC2-42C3-A4D2-A98FDA31756F}"/>
    <cellStyle name="SAPBEXaggData 6 2 3" xfId="5720" xr:uid="{DB5D6914-3783-4FEC-AA05-D41E8238789A}"/>
    <cellStyle name="SAPBEXaggData 6 3" xfId="5721" xr:uid="{0B379945-AA8B-4EB7-B2EC-30C90BC712E7}"/>
    <cellStyle name="SAPBEXaggData 6 3 2" xfId="5722" xr:uid="{44835B4A-1D58-4DE2-AF1E-A4CFE38E79D4}"/>
    <cellStyle name="SAPBEXaggData 6 4" xfId="5723" xr:uid="{4010A30C-6A5E-4CC4-BCFF-998CD581FD24}"/>
    <cellStyle name="SAPBEXaggData 7" xfId="5724" xr:uid="{1B40DCC4-C6EA-45B6-AAA1-76F273040AFB}"/>
    <cellStyle name="SAPBEXaggData 7 2" xfId="5725" xr:uid="{94A0C2DE-B9F4-4861-9ECF-911D7AE7C11D}"/>
    <cellStyle name="SAPBEXaggData 7 2 2" xfId="5726" xr:uid="{55F64BF0-0C28-4471-B0D9-883531E3F173}"/>
    <cellStyle name="SAPBEXaggData 7 3" xfId="5727" xr:uid="{C5A04337-1229-413B-8A3A-2D1FE713064E}"/>
    <cellStyle name="SAPBEXaggData 8" xfId="5728" xr:uid="{6CB115FD-CFEB-4447-AAC0-2873448BB6C8}"/>
    <cellStyle name="SAPBEXaggData 8 2" xfId="5729" xr:uid="{AFE0E69F-DE46-42F3-9352-CB9949BB90BD}"/>
    <cellStyle name="SAPBEXaggData 9" xfId="5730" xr:uid="{202EAD0A-D836-46AA-B4A3-741CADAAF46B}"/>
    <cellStyle name="SAPBEXaggDataEmph" xfId="5731" xr:uid="{B2010E3E-0618-483E-8ED0-257358C9C487}"/>
    <cellStyle name="SAPBEXaggDataEmph 2" xfId="5732" xr:uid="{96AAF589-3A71-43BB-9B3D-A35708B89CA7}"/>
    <cellStyle name="SAPBEXaggDataEmph 2 2" xfId="5733" xr:uid="{1124B2B9-5CF9-4387-956F-9BF91AFD12BE}"/>
    <cellStyle name="SAPBEXaggDataEmph 2 2 2" xfId="5734" xr:uid="{51319D43-21C5-4822-8810-BCBABA86ABE1}"/>
    <cellStyle name="SAPBEXaggDataEmph 2 2 2 2" xfId="5735" xr:uid="{77CF9E76-97EF-4B29-B81E-139C376173E8}"/>
    <cellStyle name="SAPBEXaggDataEmph 2 2 2 2 2" xfId="5736" xr:uid="{6BBA9015-624B-421F-B1BA-6CDDF6C79769}"/>
    <cellStyle name="SAPBEXaggDataEmph 2 2 2 3" xfId="5737" xr:uid="{973C9DFE-3A51-4858-BB13-B321194832F9}"/>
    <cellStyle name="SAPBEXaggDataEmph 2 2 3" xfId="5738" xr:uid="{5FF7465C-2948-49B7-97DF-64E1C55D25CC}"/>
    <cellStyle name="SAPBEXaggDataEmph 2 2 3 2" xfId="5739" xr:uid="{2847A684-6A52-4C4F-9911-614CD2EB0064}"/>
    <cellStyle name="SAPBEXaggDataEmph 2 2 4" xfId="5740" xr:uid="{2F496EEF-EF3A-4AAC-B79F-6D209390374C}"/>
    <cellStyle name="SAPBEXaggDataEmph 2 3" xfId="5741" xr:uid="{B29FBCF8-7131-4CAF-AC36-956375B09C5D}"/>
    <cellStyle name="SAPBEXaggDataEmph 2 3 2" xfId="5742" xr:uid="{894365CF-7526-4D3C-85AD-91F5FDAE4FAF}"/>
    <cellStyle name="SAPBEXaggDataEmph 2 3 2 2" xfId="5743" xr:uid="{C22D26D2-4EB0-43AC-8DE4-2FE523251BA2}"/>
    <cellStyle name="SAPBEXaggDataEmph 2 3 2 2 2" xfId="5744" xr:uid="{3394F339-CDAE-45D8-9142-8019D7797F6A}"/>
    <cellStyle name="SAPBEXaggDataEmph 2 3 2 3" xfId="5745" xr:uid="{F3AA9A93-7F23-462A-B8FB-684DE953B2E5}"/>
    <cellStyle name="SAPBEXaggDataEmph 2 3 3" xfId="5746" xr:uid="{DE1051A5-1F0A-48E4-B1F4-42BE98587C09}"/>
    <cellStyle name="SAPBEXaggDataEmph 2 3 3 2" xfId="5747" xr:uid="{F843D593-4217-4518-96C5-B590AA80D107}"/>
    <cellStyle name="SAPBEXaggDataEmph 2 3 4" xfId="5748" xr:uid="{7B87622E-340F-4789-9DA4-A16496CA850E}"/>
    <cellStyle name="SAPBEXaggDataEmph 2 4" xfId="5749" xr:uid="{FC2481BA-8BF1-43DA-AABE-4A6DB00E6762}"/>
    <cellStyle name="SAPBEXaggDataEmph 2 4 2" xfId="5750" xr:uid="{14DD61B1-33D5-4427-B238-638325A9967D}"/>
    <cellStyle name="SAPBEXaggDataEmph 2 4 2 2" xfId="5751" xr:uid="{331F37D1-54FC-4676-9171-1C3DF674F3DB}"/>
    <cellStyle name="SAPBEXaggDataEmph 2 4 3" xfId="5752" xr:uid="{BC0BFFBC-99DA-4BE5-90C4-0F06286EE9D1}"/>
    <cellStyle name="SAPBEXaggDataEmph 2 5" xfId="5753" xr:uid="{7E12986B-964D-4BC4-8F01-8850E323C7C1}"/>
    <cellStyle name="SAPBEXaggDataEmph 2 5 2" xfId="5754" xr:uid="{77C0906F-09F3-4E18-87B8-A61C006136D4}"/>
    <cellStyle name="SAPBEXaggDataEmph 2 5 3" xfId="5755" xr:uid="{8F5AF150-DA94-4FB0-AE08-A99719BC2FC4}"/>
    <cellStyle name="SAPBEXaggDataEmph 2 6" xfId="5756" xr:uid="{899734F2-417D-47F0-9F9E-B5D8C13BAF1C}"/>
    <cellStyle name="SAPBEXaggDataEmph 2 6 2" xfId="5757" xr:uid="{9C2B007C-39E9-4C56-88C4-C587FB171D1B}"/>
    <cellStyle name="SAPBEXaggDataEmph 2 7" xfId="5758" xr:uid="{E09870CE-4C0B-4705-8D03-D457E5784F48}"/>
    <cellStyle name="SAPBEXaggDataEmph 3" xfId="5759" xr:uid="{49B29985-10F1-43F9-9267-30593EF276DF}"/>
    <cellStyle name="SAPBEXaggDataEmph 3 2" xfId="5760" xr:uid="{7ACFA941-4BA4-49AE-9B94-CD9C976ACAF5}"/>
    <cellStyle name="SAPBEXaggDataEmph 3 2 2" xfId="5761" xr:uid="{EE8E07C2-1BE8-4B31-B98D-0F2A8366369B}"/>
    <cellStyle name="SAPBEXaggDataEmph 3 2 2 2" xfId="5762" xr:uid="{73918CA2-D856-4CFC-8C9F-BDD89558468A}"/>
    <cellStyle name="SAPBEXaggDataEmph 3 2 2 2 2" xfId="5763" xr:uid="{03737D96-643F-42F5-8887-CC020E710B26}"/>
    <cellStyle name="SAPBEXaggDataEmph 3 2 2 3" xfId="5764" xr:uid="{D3C271E5-7ACC-4302-8F12-039583FE1DDA}"/>
    <cellStyle name="SAPBEXaggDataEmph 3 2 3" xfId="5765" xr:uid="{440FEC59-19EE-42EF-9A3C-301C3FDCC308}"/>
    <cellStyle name="SAPBEXaggDataEmph 3 2 3 2" xfId="5766" xr:uid="{250B7334-F15B-43C2-96DE-4D921220BC99}"/>
    <cellStyle name="SAPBEXaggDataEmph 3 2 4" xfId="5767" xr:uid="{0BEB1F35-9359-4255-B69D-F8AE3852F4FB}"/>
    <cellStyle name="SAPBEXaggDataEmph 3 3" xfId="5768" xr:uid="{ACFF1B15-E68D-4CEC-BFB8-A1A9BB03367A}"/>
    <cellStyle name="SAPBEXaggDataEmph 3 3 2" xfId="5769" xr:uid="{78C46768-BBB5-49C9-9499-DE0FF4E590DF}"/>
    <cellStyle name="SAPBEXaggDataEmph 3 3 2 2" xfId="5770" xr:uid="{AF98E6E2-52D0-4BDD-A70C-113951884083}"/>
    <cellStyle name="SAPBEXaggDataEmph 3 3 3" xfId="5771" xr:uid="{B0082201-9D32-4216-827D-270CE1E102CA}"/>
    <cellStyle name="SAPBEXaggDataEmph 3 4" xfId="5772" xr:uid="{1C851E65-9E9C-4F36-84FD-CCE297D63033}"/>
    <cellStyle name="SAPBEXaggDataEmph 3 4 2" xfId="5773" xr:uid="{825DC0C8-7118-46F3-9BF7-02B95A3B4A5A}"/>
    <cellStyle name="SAPBEXaggDataEmph 3 5" xfId="5774" xr:uid="{8AF82D7F-B6B7-4428-B7E4-548B4D0D0438}"/>
    <cellStyle name="SAPBEXaggDataEmph 4" xfId="5775" xr:uid="{D81C06AD-C53D-40D5-97CB-FD094E89D09D}"/>
    <cellStyle name="SAPBEXaggDataEmph 4 2" xfId="5776" xr:uid="{90EA6D93-72B8-460C-BC76-9EF8DF911A1C}"/>
    <cellStyle name="SAPBEXaggDataEmph 4 2 2" xfId="5777" xr:uid="{79B0C008-8D2B-48C7-9037-84D8A9DFB500}"/>
    <cellStyle name="SAPBEXaggDataEmph 4 2 2 2" xfId="5778" xr:uid="{68F23A77-9D4A-4FBC-8B98-DDCD67B4B7B7}"/>
    <cellStyle name="SAPBEXaggDataEmph 4 2 3" xfId="5779" xr:uid="{1B727528-8B19-432A-B824-62A5309A1276}"/>
    <cellStyle name="SAPBEXaggDataEmph 4 3" xfId="5780" xr:uid="{D1E337FB-E28E-4647-B044-AB8F5712066E}"/>
    <cellStyle name="SAPBEXaggDataEmph 4 3 2" xfId="5781" xr:uid="{B8709020-AE03-4C29-B82C-3D9D46D65B90}"/>
    <cellStyle name="SAPBEXaggDataEmph 4 4" xfId="5782" xr:uid="{3223B75C-9331-487B-B28A-DFD1BBB5B0D6}"/>
    <cellStyle name="SAPBEXaggDataEmph 5" xfId="5783" xr:uid="{0436AAC3-F328-4DDD-ABDE-36EAA93F64A3}"/>
    <cellStyle name="SAPBEXaggDataEmph 5 2" xfId="5784" xr:uid="{8F33C82A-D9E9-4725-B7BF-A75ACC804ADF}"/>
    <cellStyle name="SAPBEXaggDataEmph 5 2 2" xfId="5785" xr:uid="{871589E2-3FE3-4240-964A-3691F3D79768}"/>
    <cellStyle name="SAPBEXaggDataEmph 5 2 2 2" xfId="5786" xr:uid="{47435743-FB8B-4766-A64E-A6A703E6CF59}"/>
    <cellStyle name="SAPBEXaggDataEmph 5 2 2 2 2" xfId="5787" xr:uid="{AB07C76A-F4BA-4F60-92B5-3AF6DF6A4A3D}"/>
    <cellStyle name="SAPBEXaggDataEmph 5 2 2 3" xfId="5788" xr:uid="{3AF43F9D-F69D-47CF-9D3C-4C9C1BA4FF4C}"/>
    <cellStyle name="SAPBEXaggDataEmph 5 2 3" xfId="5789" xr:uid="{E67128D8-A26C-4ED5-BAB8-1FA512F20699}"/>
    <cellStyle name="SAPBEXaggDataEmph 5 2 3 2" xfId="5790" xr:uid="{56264468-0EA1-4202-B2B4-4035ABF4FD7F}"/>
    <cellStyle name="SAPBEXaggDataEmph 5 2 4" xfId="5791" xr:uid="{08FF13F8-EE9E-4328-98FA-93D94D68071B}"/>
    <cellStyle name="SAPBEXaggDataEmph 5 3" xfId="5792" xr:uid="{06E7C2D7-8D7E-4A86-BD94-1D620A414572}"/>
    <cellStyle name="SAPBEXaggDataEmph 5 3 2" xfId="5793" xr:uid="{ED5816DE-6B9A-4F6F-BE09-605E8628F5F2}"/>
    <cellStyle name="SAPBEXaggDataEmph 5 3 2 2" xfId="5794" xr:uid="{34F33DC4-ABEA-476D-B95D-F1141CD42067}"/>
    <cellStyle name="SAPBEXaggDataEmph 5 3 3" xfId="5795" xr:uid="{68BEF02C-D0A4-4E41-9484-C3FF3CE8A8EA}"/>
    <cellStyle name="SAPBEXaggDataEmph 5 4" xfId="5796" xr:uid="{8581CE8C-8470-4D1F-A99B-569ECB724629}"/>
    <cellStyle name="SAPBEXaggDataEmph 5 4 2" xfId="5797" xr:uid="{90C5FDBC-3175-40FB-94D8-5476D5DEA7C6}"/>
    <cellStyle name="SAPBEXaggDataEmph 5 5" xfId="5798" xr:uid="{89455F8E-B2BC-4A15-AB4E-A2FB81F1DF97}"/>
    <cellStyle name="SAPBEXaggDataEmph 6" xfId="5799" xr:uid="{7244109D-F472-4761-B86E-5246716EBDF6}"/>
    <cellStyle name="SAPBEXaggDataEmph 6 2" xfId="5800" xr:uid="{815CE5DD-EABD-4899-AE4C-D9644ECF5DAC}"/>
    <cellStyle name="SAPBEXaggDataEmph 6 2 2" xfId="5801" xr:uid="{9E8704CD-5265-4021-8060-B18DF0DD45ED}"/>
    <cellStyle name="SAPBEXaggDataEmph 6 2 2 2" xfId="5802" xr:uid="{7319F629-8418-4E44-81B9-CB6B62F09CA7}"/>
    <cellStyle name="SAPBEXaggDataEmph 6 2 3" xfId="5803" xr:uid="{ACD0FA14-DBE6-4C54-9B2F-ADFB985A7055}"/>
    <cellStyle name="SAPBEXaggDataEmph 6 3" xfId="5804" xr:uid="{D34D053F-93FA-4038-BAC2-A6C447B97C99}"/>
    <cellStyle name="SAPBEXaggDataEmph 6 3 2" xfId="5805" xr:uid="{E015E7B9-6E1D-4F0D-AEE0-66BB44A79722}"/>
    <cellStyle name="SAPBEXaggDataEmph 6 4" xfId="5806" xr:uid="{645E9FC2-B889-4299-8F52-5CFC5FCEC361}"/>
    <cellStyle name="SAPBEXaggDataEmph 7" xfId="5807" xr:uid="{118769AF-C910-4A30-8DB5-0359673AE7D8}"/>
    <cellStyle name="SAPBEXaggDataEmph 7 2" xfId="5808" xr:uid="{318C2B4C-1982-4132-A6A4-DAE107E607A1}"/>
    <cellStyle name="SAPBEXaggDataEmph 7 2 2" xfId="5809" xr:uid="{934B29CE-6962-4175-ADEB-5699C7A19C7E}"/>
    <cellStyle name="SAPBEXaggDataEmph 7 3" xfId="5810" xr:uid="{471BC32F-4A50-4CF4-B7AB-B259B711328F}"/>
    <cellStyle name="SAPBEXaggDataEmph 8" xfId="5811" xr:uid="{C844EC04-FAF1-4D70-8C6A-9ECD5B7A8FD2}"/>
    <cellStyle name="SAPBEXaggDataEmph 8 2" xfId="5812" xr:uid="{E21A6070-A5BF-42A3-8DB8-DBEA7E8FB6C2}"/>
    <cellStyle name="SAPBEXaggDataEmph 9" xfId="5813" xr:uid="{EDF0097C-CB3F-47C2-B67E-63F758750888}"/>
    <cellStyle name="SAPBEXaggItem" xfId="5814" xr:uid="{7394FF22-9944-408E-8189-3F3973F8C434}"/>
    <cellStyle name="SAPBEXaggItem 2" xfId="5815" xr:uid="{D81490E8-774D-4E6E-824C-0A10D7708699}"/>
    <cellStyle name="SAPBEXaggItem 2 2" xfId="5816" xr:uid="{05B6B7EC-7904-41AC-9DB7-C47CA26EC37C}"/>
    <cellStyle name="SAPBEXaggItem 2 2 2" xfId="5817" xr:uid="{FCE35EC0-CADD-4368-AE1C-A6D4882551B6}"/>
    <cellStyle name="SAPBEXaggItem 2 2 2 2" xfId="5818" xr:uid="{0740B58C-0272-4BBD-A252-FE5EE244E4DA}"/>
    <cellStyle name="SAPBEXaggItem 2 2 2 2 2" xfId="5819" xr:uid="{2BAB4876-860B-4F6C-A557-0386D77EE90D}"/>
    <cellStyle name="SAPBEXaggItem 2 2 2 3" xfId="5820" xr:uid="{498CC4DA-21B0-4255-A1FE-4235870CA441}"/>
    <cellStyle name="SAPBEXaggItem 2 2 3" xfId="5821" xr:uid="{C9B4F8C1-2DEE-49D5-BED6-2B722A7CA695}"/>
    <cellStyle name="SAPBEXaggItem 2 2 3 2" xfId="5822" xr:uid="{1852AC15-24C7-4B28-B584-A6346793D1D3}"/>
    <cellStyle name="SAPBEXaggItem 2 2 4" xfId="5823" xr:uid="{4BE4FF06-C3B5-4DAC-A4D4-20160C76155D}"/>
    <cellStyle name="SAPBEXaggItem 2 3" xfId="5824" xr:uid="{A292CC67-7B6B-4748-B118-2828E6ED33FF}"/>
    <cellStyle name="SAPBEXaggItem 2 3 2" xfId="5825" xr:uid="{0C9A164A-7677-4D72-8FE8-A82907BC4FFE}"/>
    <cellStyle name="SAPBEXaggItem 2 3 2 2" xfId="5826" xr:uid="{CDE50A7B-5F85-484A-8BF2-4E14022D76EF}"/>
    <cellStyle name="SAPBEXaggItem 2 3 2 2 2" xfId="5827" xr:uid="{4DCA1CCA-098F-44AE-965C-6ADF871B2A1A}"/>
    <cellStyle name="SAPBEXaggItem 2 3 2 3" xfId="5828" xr:uid="{661C177E-500F-45E9-9BF0-0B8EEBB2F501}"/>
    <cellStyle name="SAPBEXaggItem 2 3 3" xfId="5829" xr:uid="{20924861-CAE1-4205-BE46-5070D4D83233}"/>
    <cellStyle name="SAPBEXaggItem 2 3 3 2" xfId="5830" xr:uid="{D8748505-8836-4028-9B7C-6DCEB149A260}"/>
    <cellStyle name="SAPBEXaggItem 2 3 4" xfId="5831" xr:uid="{9B99B277-55E4-470E-8486-08BB7DF6829A}"/>
    <cellStyle name="SAPBEXaggItem 2 4" xfId="5832" xr:uid="{1B474075-5435-447C-83BC-9865DE224EEC}"/>
    <cellStyle name="SAPBEXaggItem 2 4 2" xfId="5833" xr:uid="{B3719C8E-E750-43B7-BC2A-E470891F3714}"/>
    <cellStyle name="SAPBEXaggItem 2 4 2 2" xfId="5834" xr:uid="{6B7B50AC-770D-4F0D-9A4B-2096A801DF70}"/>
    <cellStyle name="SAPBEXaggItem 2 4 3" xfId="5835" xr:uid="{98C80905-1AE1-4526-A871-97323B75E0F8}"/>
    <cellStyle name="SAPBEXaggItem 2 5" xfId="5836" xr:uid="{6D9BE78D-758B-44B3-BF72-AB3FDF31F1F8}"/>
    <cellStyle name="SAPBEXaggItem 2 5 2" xfId="5837" xr:uid="{4C159CD1-B2BC-4774-8D1E-1A48FEE6334A}"/>
    <cellStyle name="SAPBEXaggItem 2 5 3" xfId="5838" xr:uid="{12F56D09-98DD-4B82-B7A7-5DBAD41ABA10}"/>
    <cellStyle name="SAPBEXaggItem 2 6" xfId="5839" xr:uid="{7B1C8E1D-968E-4A3F-B2F0-CB2AFFAC06F3}"/>
    <cellStyle name="SAPBEXaggItem 2 6 2" xfId="5840" xr:uid="{E7F2DA9F-49C3-4729-8D10-3F17AF6453AC}"/>
    <cellStyle name="SAPBEXaggItem 2 7" xfId="5841" xr:uid="{04A92D27-47FC-4A14-9C31-950CC45E81A2}"/>
    <cellStyle name="SAPBEXaggItem 3" xfId="5842" xr:uid="{B15432B2-4EE2-4179-958C-262888A1D5B7}"/>
    <cellStyle name="SAPBEXaggItem 3 2" xfId="5843" xr:uid="{360B9736-C81A-4DA7-827C-60851C79AFC4}"/>
    <cellStyle name="SAPBEXaggItem 3 2 2" xfId="5844" xr:uid="{AB555681-83B7-4FC4-9055-087FF2C69EC9}"/>
    <cellStyle name="SAPBEXaggItem 3 2 2 2" xfId="5845" xr:uid="{5DD8A89F-372D-4EEE-9D74-74046AF92FCE}"/>
    <cellStyle name="SAPBEXaggItem 3 2 2 2 2" xfId="5846" xr:uid="{4F1D5496-21D5-4381-A9D6-CEFC59ED3C0C}"/>
    <cellStyle name="SAPBEXaggItem 3 2 2 3" xfId="5847" xr:uid="{E7687003-CAC0-4678-8E8A-E860A36CD435}"/>
    <cellStyle name="SAPBEXaggItem 3 2 3" xfId="5848" xr:uid="{41FF6CD0-B549-454A-8AA9-BF67A6A20E4C}"/>
    <cellStyle name="SAPBEXaggItem 3 2 3 2" xfId="5849" xr:uid="{CFD95EA4-0F2B-4083-A55A-5959FCE2842F}"/>
    <cellStyle name="SAPBEXaggItem 3 2 4" xfId="5850" xr:uid="{234C524B-2122-49F8-85FB-34E5F248DFCB}"/>
    <cellStyle name="SAPBEXaggItem 3 3" xfId="5851" xr:uid="{AA17BBC0-41A4-43D1-8FFC-406DAC2DEBDC}"/>
    <cellStyle name="SAPBEXaggItem 3 3 2" xfId="5852" xr:uid="{E00FA554-AB14-454C-A520-8A84C16D5856}"/>
    <cellStyle name="SAPBEXaggItem 3 3 2 2" xfId="5853" xr:uid="{F5B7D346-ED42-46E2-9AD9-2DF2A669F7B4}"/>
    <cellStyle name="SAPBEXaggItem 3 3 3" xfId="5854" xr:uid="{49116D06-2E0C-4F85-B686-6D3BF29260FB}"/>
    <cellStyle name="SAPBEXaggItem 3 4" xfId="5855" xr:uid="{C650A6B2-E56A-49D4-8FB1-4B9E6B391476}"/>
    <cellStyle name="SAPBEXaggItem 3 4 2" xfId="5856" xr:uid="{45BDAA0E-422D-47AB-B768-E48787AF9677}"/>
    <cellStyle name="SAPBEXaggItem 3 5" xfId="5857" xr:uid="{FAC40A17-0C4F-4AA9-BA0C-B4627E6B7965}"/>
    <cellStyle name="SAPBEXaggItem 4" xfId="5858" xr:uid="{9FDA9686-F7AA-469E-9494-2754B1503386}"/>
    <cellStyle name="SAPBEXaggItem 4 2" xfId="5859" xr:uid="{C0075718-A2C8-41A4-9029-EF7E32791422}"/>
    <cellStyle name="SAPBEXaggItem 4 2 2" xfId="5860" xr:uid="{964BA9DE-96CB-4656-8346-8590CFBC3DFE}"/>
    <cellStyle name="SAPBEXaggItem 4 2 2 2" xfId="5861" xr:uid="{C71101A4-D4D3-4776-B619-664FE2730D1C}"/>
    <cellStyle name="SAPBEXaggItem 4 2 3" xfId="5862" xr:uid="{AA1D1F8C-0D17-449B-B06E-274731D3EBBB}"/>
    <cellStyle name="SAPBEXaggItem 4 3" xfId="5863" xr:uid="{35B21FAC-D570-4343-AC89-CCB4937283DB}"/>
    <cellStyle name="SAPBEXaggItem 4 3 2" xfId="5864" xr:uid="{173A368D-1814-4F42-A974-2B6D15487436}"/>
    <cellStyle name="SAPBEXaggItem 4 4" xfId="5865" xr:uid="{AEF7EFE5-DA51-4D73-8E7D-50AD403EC64D}"/>
    <cellStyle name="SAPBEXaggItem 5" xfId="5866" xr:uid="{5FC59EEC-EAC0-475B-ABEA-3889F190DFF5}"/>
    <cellStyle name="SAPBEXaggItem 5 2" xfId="5867" xr:uid="{D889FD5B-3FAE-4406-9F99-DACE7017D204}"/>
    <cellStyle name="SAPBEXaggItem 5 2 2" xfId="5868" xr:uid="{B9F5C11B-E271-4D14-8F2A-477E419FDBBE}"/>
    <cellStyle name="SAPBEXaggItem 5 2 2 2" xfId="5869" xr:uid="{58B4F1BD-A51E-4B71-BC2A-BEB3E4459AF4}"/>
    <cellStyle name="SAPBEXaggItem 5 2 2 2 2" xfId="5870" xr:uid="{891D68F9-E49C-4364-874C-5481E5239721}"/>
    <cellStyle name="SAPBEXaggItem 5 2 2 3" xfId="5871" xr:uid="{2EAD58BD-FC47-43D8-8DBB-0F6AA2DA7AEE}"/>
    <cellStyle name="SAPBEXaggItem 5 2 3" xfId="5872" xr:uid="{03FBF32B-3895-4574-895C-F58BCEABF00E}"/>
    <cellStyle name="SAPBEXaggItem 5 2 3 2" xfId="5873" xr:uid="{FBA9112F-0028-4116-8A96-49438F4C0AF8}"/>
    <cellStyle name="SAPBEXaggItem 5 2 4" xfId="5874" xr:uid="{1CEFE4A6-A46A-4D24-AF83-CB852F0E5C4F}"/>
    <cellStyle name="SAPBEXaggItem 5 3" xfId="5875" xr:uid="{CE9C078D-6193-45E6-816A-39BA257A72E4}"/>
    <cellStyle name="SAPBEXaggItem 5 3 2" xfId="5876" xr:uid="{98C29576-A21E-4AC2-9CFB-7050519D3A3A}"/>
    <cellStyle name="SAPBEXaggItem 5 3 2 2" xfId="5877" xr:uid="{2A05C5E0-D7F9-45C2-8B1D-FB2953B5BD1E}"/>
    <cellStyle name="SAPBEXaggItem 5 3 3" xfId="5878" xr:uid="{3C3190EE-0952-454E-BD49-113A6C767097}"/>
    <cellStyle name="SAPBEXaggItem 5 4" xfId="5879" xr:uid="{93034BDF-526D-4024-BEBA-66FB8F6F645F}"/>
    <cellStyle name="SAPBEXaggItem 5 4 2" xfId="5880" xr:uid="{841EC635-EF89-4EBD-85EE-0BD3000294E8}"/>
    <cellStyle name="SAPBEXaggItem 5 5" xfId="5881" xr:uid="{B4A0CACA-EDEC-428B-9FF3-BC9BD37803F2}"/>
    <cellStyle name="SAPBEXaggItem 6" xfId="5882" xr:uid="{5A28EC4A-D22D-4A1A-A5F2-58D158ECE871}"/>
    <cellStyle name="SAPBEXaggItem 6 2" xfId="5883" xr:uid="{4B747AE2-08B4-47C5-85D0-4505A3631A5E}"/>
    <cellStyle name="SAPBEXaggItem 6 2 2" xfId="5884" xr:uid="{0A7893E5-C341-4AF5-B37C-328884685D09}"/>
    <cellStyle name="SAPBEXaggItem 6 2 2 2" xfId="5885" xr:uid="{1CA80ACF-E809-45FC-B5AF-CDC4CE47B936}"/>
    <cellStyle name="SAPBEXaggItem 6 2 3" xfId="5886" xr:uid="{D0373D34-4AFB-485E-AB16-2B8DFA92A3ED}"/>
    <cellStyle name="SAPBEXaggItem 6 3" xfId="5887" xr:uid="{FBBCB145-8346-47A0-9078-167548CEE1FE}"/>
    <cellStyle name="SAPBEXaggItem 6 3 2" xfId="5888" xr:uid="{18608649-D0D6-46BE-8AD8-50ADE15B3E9D}"/>
    <cellStyle name="SAPBEXaggItem 6 4" xfId="5889" xr:uid="{58DEAA53-5700-4E46-BE0D-1112601B450F}"/>
    <cellStyle name="SAPBEXaggItem 7" xfId="5890" xr:uid="{D0164D07-C011-4A92-9F16-6FAC1954AB20}"/>
    <cellStyle name="SAPBEXaggItem 7 2" xfId="5891" xr:uid="{FFF94E58-465E-4857-83FA-50FEF2DA51B6}"/>
    <cellStyle name="SAPBEXaggItem 7 2 2" xfId="5892" xr:uid="{9D675507-A7D1-4916-B949-4C05B0F8A648}"/>
    <cellStyle name="SAPBEXaggItem 7 3" xfId="5893" xr:uid="{279CA96D-BA88-431B-A727-D8992D8D6906}"/>
    <cellStyle name="SAPBEXaggItem 8" xfId="5894" xr:uid="{768B1A74-DAF3-4FBD-85DB-C99B91B1D833}"/>
    <cellStyle name="SAPBEXaggItem 8 2" xfId="5895" xr:uid="{ADF70A59-7D0B-4575-8089-21DB45BD979B}"/>
    <cellStyle name="SAPBEXaggItem 9" xfId="5896" xr:uid="{69371299-2221-4B3C-B4A8-5F32E1499F20}"/>
    <cellStyle name="SAPBEXaggItemX" xfId="5897" xr:uid="{3CE42933-2D10-4BBC-854F-36DBDF0DC65F}"/>
    <cellStyle name="SAPBEXaggItemX 2" xfId="5898" xr:uid="{7F3E22C2-16E4-4D46-A890-7033F1CD1156}"/>
    <cellStyle name="SAPBEXaggItemX 2 2" xfId="5899" xr:uid="{680048B8-6F2F-47CE-BA13-C67219BA0036}"/>
    <cellStyle name="SAPBEXaggItemX 2 2 2" xfId="5900" xr:uid="{12235C38-A52F-4D0F-8B03-54062336B512}"/>
    <cellStyle name="SAPBEXaggItemX 2 2 2 2" xfId="5901" xr:uid="{4BA59CD5-D384-41F1-8E1B-73D2616CEA15}"/>
    <cellStyle name="SAPBEXaggItemX 2 2 2 2 2" xfId="5902" xr:uid="{EB037503-37A8-4E2C-B4BD-8561BDD73EAB}"/>
    <cellStyle name="SAPBEXaggItemX 2 2 2 3" xfId="5903" xr:uid="{04F3D5D7-0549-47F1-8C86-A04DAFE5466B}"/>
    <cellStyle name="SAPBEXaggItemX 2 2 3" xfId="5904" xr:uid="{D5537F99-9A51-44EF-A1D3-8C48B31E15A2}"/>
    <cellStyle name="SAPBEXaggItemX 2 2 3 2" xfId="5905" xr:uid="{7143077D-5B73-434B-A389-46A1988FC2EA}"/>
    <cellStyle name="SAPBEXaggItemX 2 2 4" xfId="5906" xr:uid="{423444A5-155B-4466-AC57-4688B9DEED3B}"/>
    <cellStyle name="SAPBEXaggItemX 2 3" xfId="5907" xr:uid="{35F80AE0-9949-48B5-AB24-B4FF05B4977B}"/>
    <cellStyle name="SAPBEXaggItemX 2 3 2" xfId="5908" xr:uid="{838373D3-ECDC-4789-BCBD-5286159B91ED}"/>
    <cellStyle name="SAPBEXaggItemX 2 3 2 2" xfId="5909" xr:uid="{0B300F71-50A0-4E69-A0F6-E6A891D60E52}"/>
    <cellStyle name="SAPBEXaggItemX 2 3 2 2 2" xfId="5910" xr:uid="{8BF09D18-5D5F-4C37-9440-A8C929A6AA90}"/>
    <cellStyle name="SAPBEXaggItemX 2 3 2 3" xfId="5911" xr:uid="{50D9CC2E-D48D-4E4C-AFCE-7BADA7A5C515}"/>
    <cellStyle name="SAPBEXaggItemX 2 3 3" xfId="5912" xr:uid="{6483A09D-3B6C-4D17-84C0-EA56711A815C}"/>
    <cellStyle name="SAPBEXaggItemX 2 3 3 2" xfId="5913" xr:uid="{4FFFD817-82E4-4D26-94DF-500005ADBFE6}"/>
    <cellStyle name="SAPBEXaggItemX 2 3 4" xfId="5914" xr:uid="{880F8400-152D-4C79-A719-35F664F75FC4}"/>
    <cellStyle name="SAPBEXaggItemX 2 4" xfId="5915" xr:uid="{63798589-1C18-4893-AFD8-4D1142F12F2B}"/>
    <cellStyle name="SAPBEXaggItemX 2 4 2" xfId="5916" xr:uid="{47274882-CAEB-4D1D-AA0F-0F64260B2905}"/>
    <cellStyle name="SAPBEXaggItemX 2 4 2 2" xfId="5917" xr:uid="{7C3C8C8D-6FCE-4D1F-93A2-622CEF78291C}"/>
    <cellStyle name="SAPBEXaggItemX 2 4 3" xfId="5918" xr:uid="{F9E17D6F-A84F-4B96-8204-F019A34C587A}"/>
    <cellStyle name="SAPBEXaggItemX 2 5" xfId="5919" xr:uid="{8ED1CB20-5774-49E8-AC8E-1F9AF51E494B}"/>
    <cellStyle name="SAPBEXaggItemX 2 5 2" xfId="5920" xr:uid="{347B0290-9FAB-4ED4-AACD-FABEE7BCE9D5}"/>
    <cellStyle name="SAPBEXaggItemX 2 5 3" xfId="5921" xr:uid="{78E2A607-93EF-49BA-9617-3A4B6E1C9C9C}"/>
    <cellStyle name="SAPBEXaggItemX 2 6" xfId="5922" xr:uid="{75C5B744-0107-4BA6-AF3B-20E850781927}"/>
    <cellStyle name="SAPBEXaggItemX 2 6 2" xfId="5923" xr:uid="{FCF9E39D-8457-43E6-B796-90F550E87A3B}"/>
    <cellStyle name="SAPBEXaggItemX 2 7" xfId="5924" xr:uid="{121931FD-4648-4A65-A164-F85854520396}"/>
    <cellStyle name="SAPBEXaggItemX 3" xfId="5925" xr:uid="{B88AC2F4-E558-49BE-BF20-0A0160E2C721}"/>
    <cellStyle name="SAPBEXaggItemX 3 2" xfId="5926" xr:uid="{9FB3BC9A-6B75-425B-B828-5EDBD8CFB15F}"/>
    <cellStyle name="SAPBEXaggItemX 3 2 2" xfId="5927" xr:uid="{7CE7C8D4-F964-4BB5-9E5C-2F3CDCBE71BC}"/>
    <cellStyle name="SAPBEXaggItemX 3 2 2 2" xfId="5928" xr:uid="{2FCDE986-3A90-4ADA-81C5-F25579B71B40}"/>
    <cellStyle name="SAPBEXaggItemX 3 2 2 2 2" xfId="5929" xr:uid="{25560B77-1ADB-4482-9B1C-72353C3362FB}"/>
    <cellStyle name="SAPBEXaggItemX 3 2 2 3" xfId="5930" xr:uid="{1F1ABE57-F360-4748-BBE1-194B49000CC4}"/>
    <cellStyle name="SAPBEXaggItemX 3 2 3" xfId="5931" xr:uid="{01AC79AE-A0AA-4DE2-A7AD-6EC291C01025}"/>
    <cellStyle name="SAPBEXaggItemX 3 2 3 2" xfId="5932" xr:uid="{10509EBE-DAC7-48D1-A12B-E695D921666E}"/>
    <cellStyle name="SAPBEXaggItemX 3 2 4" xfId="5933" xr:uid="{650E4775-3725-48B7-BEB2-4981060629E6}"/>
    <cellStyle name="SAPBEXaggItemX 3 3" xfId="5934" xr:uid="{46CDA609-7FAB-4B55-811F-F12C0385B97C}"/>
    <cellStyle name="SAPBEXaggItemX 3 3 2" xfId="5935" xr:uid="{D02C3FAA-C734-4B24-BC1C-61C8EA4BC4B4}"/>
    <cellStyle name="SAPBEXaggItemX 3 3 2 2" xfId="5936" xr:uid="{3D8EE18A-2FFB-4851-9C3D-E94FE9ABA658}"/>
    <cellStyle name="SAPBEXaggItemX 3 3 3" xfId="5937" xr:uid="{865F6E99-BE4F-4810-9516-2C79BACA9A8B}"/>
    <cellStyle name="SAPBEXaggItemX 3 4" xfId="5938" xr:uid="{21A13C0D-A67F-47F7-A06B-ECA291EB08A0}"/>
    <cellStyle name="SAPBEXaggItemX 3 4 2" xfId="5939" xr:uid="{D06337AD-A212-4149-828A-8DF591045BEA}"/>
    <cellStyle name="SAPBEXaggItemX 3 5" xfId="5940" xr:uid="{06047A5C-16E1-43A5-9D8C-8D8D91102C2A}"/>
    <cellStyle name="SAPBEXaggItemX 4" xfId="5941" xr:uid="{FB498F77-F75C-4609-8EA5-03C108FC05A4}"/>
    <cellStyle name="SAPBEXaggItemX 4 2" xfId="5942" xr:uid="{EC13C20E-36EB-457E-AF4C-340B4A21C329}"/>
    <cellStyle name="SAPBEXaggItemX 4 2 2" xfId="5943" xr:uid="{47119A2A-6D2B-458D-8051-3ED6AE939004}"/>
    <cellStyle name="SAPBEXaggItemX 4 2 2 2" xfId="5944" xr:uid="{9782B2C8-9BD2-48D3-8CF3-70C2EBFAE480}"/>
    <cellStyle name="SAPBEXaggItemX 4 2 3" xfId="5945" xr:uid="{E6FB76EA-2CB0-4923-8392-38AADE0D8A28}"/>
    <cellStyle name="SAPBEXaggItemX 4 3" xfId="5946" xr:uid="{E1BFAAB9-BBBE-4CA8-A694-307EC2F118D1}"/>
    <cellStyle name="SAPBEXaggItemX 4 3 2" xfId="5947" xr:uid="{EB7F78E4-446A-45B9-AD70-11614A183B13}"/>
    <cellStyle name="SAPBEXaggItemX 4 4" xfId="5948" xr:uid="{1F4065E8-D0BF-4E20-85BD-41FA823CCEAC}"/>
    <cellStyle name="SAPBEXaggItemX 5" xfId="5949" xr:uid="{99E22BFD-FF47-44D2-A98A-E0AF0AD8B079}"/>
    <cellStyle name="SAPBEXaggItemX 5 2" xfId="5950" xr:uid="{1A969744-C05C-4BD3-B48C-7F3EA22C434E}"/>
    <cellStyle name="SAPBEXaggItemX 5 2 2" xfId="5951" xr:uid="{7D12070D-2D31-482F-A9C8-E7AD2AB3F289}"/>
    <cellStyle name="SAPBEXaggItemX 5 2 2 2" xfId="5952" xr:uid="{77A6B657-8CC0-4EBB-8184-DDB5E1DD7D91}"/>
    <cellStyle name="SAPBEXaggItemX 5 2 2 2 2" xfId="5953" xr:uid="{8B7F67FE-FBF6-4B03-9C88-1FA64653742B}"/>
    <cellStyle name="SAPBEXaggItemX 5 2 2 3" xfId="5954" xr:uid="{5145C37B-C39B-42B5-ADB9-C6ECA5746E5E}"/>
    <cellStyle name="SAPBEXaggItemX 5 2 3" xfId="5955" xr:uid="{1C01921C-AAC7-4DF4-AFD5-CEAEB2AFB4A7}"/>
    <cellStyle name="SAPBEXaggItemX 5 2 3 2" xfId="5956" xr:uid="{E2CE2544-58E5-420D-BED9-FEAAE4AB2ED3}"/>
    <cellStyle name="SAPBEXaggItemX 5 2 4" xfId="5957" xr:uid="{22C626DD-A142-43F8-919C-3F52A4AE65F6}"/>
    <cellStyle name="SAPBEXaggItemX 5 3" xfId="5958" xr:uid="{C63085D5-FE45-4924-9AEF-47C41B5470DA}"/>
    <cellStyle name="SAPBEXaggItemX 5 3 2" xfId="5959" xr:uid="{3A8FBED4-D2F0-4BC7-A6DA-22AEBD4ADF68}"/>
    <cellStyle name="SAPBEXaggItemX 5 3 2 2" xfId="5960" xr:uid="{DAC68731-1E04-4110-90EB-17E91FA17D15}"/>
    <cellStyle name="SAPBEXaggItemX 5 3 3" xfId="5961" xr:uid="{4378106A-8CBB-4016-A931-D9CB83AEEA53}"/>
    <cellStyle name="SAPBEXaggItemX 5 4" xfId="5962" xr:uid="{D6E0CFDF-87DE-4404-A394-CEE14C4DB6D4}"/>
    <cellStyle name="SAPBEXaggItemX 5 4 2" xfId="5963" xr:uid="{56A17B9A-5D4F-45CA-BDE2-B87652E353D9}"/>
    <cellStyle name="SAPBEXaggItemX 5 5" xfId="5964" xr:uid="{F474EA5B-E0D8-4763-809D-1D5687F40BCD}"/>
    <cellStyle name="SAPBEXaggItemX 6" xfId="5965" xr:uid="{1E29705B-44C0-4EFE-BE8D-B4E744CE633C}"/>
    <cellStyle name="SAPBEXaggItemX 6 2" xfId="5966" xr:uid="{B2953D33-E7C5-411D-A813-F6C4D9F04453}"/>
    <cellStyle name="SAPBEXaggItemX 6 2 2" xfId="5967" xr:uid="{1EF31AD4-B27B-4E0A-A767-AA10D6FAFFEC}"/>
    <cellStyle name="SAPBEXaggItemX 6 2 2 2" xfId="5968" xr:uid="{9BD84172-680F-4CB0-AA5A-12C39F0D0E8D}"/>
    <cellStyle name="SAPBEXaggItemX 6 2 3" xfId="5969" xr:uid="{67603654-2E42-4BC5-800F-5767826B6783}"/>
    <cellStyle name="SAPBEXaggItemX 6 3" xfId="5970" xr:uid="{F780C115-EE82-43B1-9ECD-0F85220309FF}"/>
    <cellStyle name="SAPBEXaggItemX 6 3 2" xfId="5971" xr:uid="{8C4926B8-2D2A-4FD9-BFDF-F5975386489D}"/>
    <cellStyle name="SAPBEXaggItemX 6 4" xfId="5972" xr:uid="{758448F0-FA43-4DC1-822D-A1895E37FE9B}"/>
    <cellStyle name="SAPBEXaggItemX 7" xfId="5973" xr:uid="{666313D4-C8E6-4870-8FCA-B8E941DB7FBC}"/>
    <cellStyle name="SAPBEXaggItemX 7 2" xfId="5974" xr:uid="{A8C9D845-302E-4AE8-945E-F3311A393D9E}"/>
    <cellStyle name="SAPBEXaggItemX 7 2 2" xfId="5975" xr:uid="{07E8B46C-982A-43B4-A22D-5D131F437DDB}"/>
    <cellStyle name="SAPBEXaggItemX 7 3" xfId="5976" xr:uid="{42E62247-13E8-48A0-9961-156078805A57}"/>
    <cellStyle name="SAPBEXaggItemX 8" xfId="5977" xr:uid="{76A1277B-BF33-437D-B35B-E14F5905931E}"/>
    <cellStyle name="SAPBEXaggItemX 8 2" xfId="5978" xr:uid="{7249BDB9-C835-4CA8-B700-D0409F94FB1A}"/>
    <cellStyle name="SAPBEXaggItemX 9" xfId="5979" xr:uid="{64B7C47E-1318-473F-8AF6-18E2F17E0219}"/>
    <cellStyle name="SAPBEXchaText" xfId="5980" xr:uid="{CEDC5814-8128-4DBF-97D3-F3681AEB7E66}"/>
    <cellStyle name="SAPBEXchaText 2" xfId="5981" xr:uid="{A5C36BFA-209E-4550-AD40-626731BFC8FE}"/>
    <cellStyle name="SAPBEXchaText 2 2" xfId="5982" xr:uid="{362E3AA4-08E2-4E08-BE9F-37EF8ADB2F18}"/>
    <cellStyle name="SAPBEXchaText 2 2 2" xfId="5983" xr:uid="{F81D0B24-BB5A-4E17-A985-DF4864D9CD75}"/>
    <cellStyle name="SAPBEXchaText 2 2 2 2" xfId="5984" xr:uid="{40BB0AF1-0A39-47D3-AD3D-907822943C82}"/>
    <cellStyle name="SAPBEXchaText 2 2 2 2 2" xfId="5985" xr:uid="{07B6145C-0919-4173-A5E3-394762A97E06}"/>
    <cellStyle name="SAPBEXchaText 2 2 2 3" xfId="5986" xr:uid="{6DADCCCD-4D7F-4B95-9D30-424E87DD9FD2}"/>
    <cellStyle name="SAPBEXchaText 2 2 3" xfId="5987" xr:uid="{14FA303C-1FB6-4041-B2F7-7E583055805A}"/>
    <cellStyle name="SAPBEXchaText 2 2 3 2" xfId="5988" xr:uid="{309F4DEC-9E7B-4EDB-98A8-C7200CD135A3}"/>
    <cellStyle name="SAPBEXchaText 2 2 4" xfId="5989" xr:uid="{D0A68E72-D9D6-4A99-9F89-042D4D53C372}"/>
    <cellStyle name="SAPBEXchaText 2 3" xfId="5990" xr:uid="{F493B8E9-F61E-470C-915A-B28D6844E074}"/>
    <cellStyle name="SAPBEXchaText 2 3 2" xfId="5991" xr:uid="{E8EEC503-2384-41AB-96E7-763F1EC565AC}"/>
    <cellStyle name="SAPBEXchaText 2 3 2 2" xfId="5992" xr:uid="{72A532FF-6600-45E7-B571-051275548493}"/>
    <cellStyle name="SAPBEXchaText 2 3 2 2 2" xfId="5993" xr:uid="{B101A251-7FC4-4D88-B363-B54F6F248BD9}"/>
    <cellStyle name="SAPBEXchaText 2 3 2 3" xfId="5994" xr:uid="{CFE19827-F3F3-407A-A793-810E7FA623C8}"/>
    <cellStyle name="SAPBEXchaText 2 3 3" xfId="5995" xr:uid="{5D3590F3-6461-43D5-9784-AE8A70253099}"/>
    <cellStyle name="SAPBEXchaText 2 3 3 2" xfId="5996" xr:uid="{B4E96C0F-0F5B-478D-A51E-F1EB6E3A4C15}"/>
    <cellStyle name="SAPBEXchaText 2 3 4" xfId="5997" xr:uid="{4F4A0F1E-2BC2-4887-B343-100B0D39DC87}"/>
    <cellStyle name="SAPBEXchaText 2 4" xfId="5998" xr:uid="{033C3102-C473-4734-882B-E4A590CE4BE7}"/>
    <cellStyle name="SAPBEXchaText 2 4 2" xfId="5999" xr:uid="{96BF026F-9CFB-4487-8709-E590F721467F}"/>
    <cellStyle name="SAPBEXchaText 2 4 2 2" xfId="6000" xr:uid="{505F1DEC-D132-4643-B07D-B9044F51DD4B}"/>
    <cellStyle name="SAPBEXchaText 2 4 3" xfId="6001" xr:uid="{E04D29B9-1D1A-49EE-84DE-CE8B88FD6143}"/>
    <cellStyle name="SAPBEXchaText 2 5" xfId="6002" xr:uid="{A239F608-55C6-402E-9116-3CA657A9CD4D}"/>
    <cellStyle name="SAPBEXchaText 2 5 2" xfId="6003" xr:uid="{DFE14526-85E1-4FB7-8E23-49AB1CAC7A50}"/>
    <cellStyle name="SAPBEXchaText 2 5 3" xfId="6004" xr:uid="{0DE32BE0-1156-4249-B556-8B57E4C7B6D7}"/>
    <cellStyle name="SAPBEXchaText 2 6" xfId="6005" xr:uid="{3D4283E1-5094-441F-A23A-C2AFFE4EE9CD}"/>
    <cellStyle name="SAPBEXchaText 2 6 2" xfId="6006" xr:uid="{FBF77829-6C5F-4715-BB17-0C5C3245599C}"/>
    <cellStyle name="SAPBEXchaText 2 7" xfId="6007" xr:uid="{A544FF48-09E4-47C0-9404-50E98DD55255}"/>
    <cellStyle name="SAPBEXchaText 3" xfId="6008" xr:uid="{76379B01-5E2E-4E62-A5C2-084FDD895F3D}"/>
    <cellStyle name="SAPBEXchaText 3 2" xfId="6009" xr:uid="{10446F86-D40A-43F2-938C-9FE271C05E98}"/>
    <cellStyle name="SAPBEXchaText 3 2 2" xfId="6010" xr:uid="{AA99620D-A7FC-407D-A5F6-060F56DE1E92}"/>
    <cellStyle name="SAPBEXchaText 3 2 2 2" xfId="6011" xr:uid="{6A862C13-48BA-44D6-ADB6-D1E616AE9535}"/>
    <cellStyle name="SAPBEXchaText 3 2 2 2 2" xfId="6012" xr:uid="{54943353-1095-4859-8C65-B2992CFA4157}"/>
    <cellStyle name="SAPBEXchaText 3 2 2 3" xfId="6013" xr:uid="{B71FF1FD-C67B-4344-B823-7B53AE8EFF9F}"/>
    <cellStyle name="SAPBEXchaText 3 2 3" xfId="6014" xr:uid="{5A339F9C-2D1B-432C-87F4-234CE6AF98B2}"/>
    <cellStyle name="SAPBEXchaText 3 2 3 2" xfId="6015" xr:uid="{A9BE27B8-DCA6-4DDF-B10B-7CD091AEB1AF}"/>
    <cellStyle name="SAPBEXchaText 3 2 4" xfId="6016" xr:uid="{9D6EFAAC-DEC2-4B8A-909D-0B3E890A7770}"/>
    <cellStyle name="SAPBEXchaText 3 3" xfId="6017" xr:uid="{5C8937E7-890E-4050-9DCB-94D34FD61F05}"/>
    <cellStyle name="SAPBEXchaText 3 3 2" xfId="6018" xr:uid="{525D2973-DDEE-4EBF-B630-99B26BF3FF4D}"/>
    <cellStyle name="SAPBEXchaText 3 3 2 2" xfId="6019" xr:uid="{B2519819-3DE0-45C4-BEC5-27C5B11F28F9}"/>
    <cellStyle name="SAPBEXchaText 3 3 3" xfId="6020" xr:uid="{0DF03A8B-3FE2-4C1A-83F2-C7FC7755FD22}"/>
    <cellStyle name="SAPBEXchaText 3 4" xfId="6021" xr:uid="{163733D8-7164-4830-97E4-B1FC1F242BF3}"/>
    <cellStyle name="SAPBEXchaText 3 4 2" xfId="6022" xr:uid="{D7D7FE3C-CE49-47D1-A2F9-EF2F08DEF527}"/>
    <cellStyle name="SAPBEXchaText 3 5" xfId="6023" xr:uid="{366C1B27-4D35-4992-9479-E101E7FEC0B8}"/>
    <cellStyle name="SAPBEXchaText 4" xfId="6024" xr:uid="{96FB41D4-BF5C-44C4-BC10-79E548942AAF}"/>
    <cellStyle name="SAPBEXchaText 4 2" xfId="6025" xr:uid="{EEEE1C7A-3A59-4EDE-BE9D-3A9630A5E599}"/>
    <cellStyle name="SAPBEXchaText 4 2 2" xfId="6026" xr:uid="{B1964850-C47E-4189-9532-4E58609FE58D}"/>
    <cellStyle name="SAPBEXchaText 4 2 2 2" xfId="6027" xr:uid="{D9DF3413-1058-46E9-A60B-968BA3D93BA1}"/>
    <cellStyle name="SAPBEXchaText 4 2 3" xfId="6028" xr:uid="{67DC77D4-F402-48A7-B4E5-96FA61EC03EA}"/>
    <cellStyle name="SAPBEXchaText 4 3" xfId="6029" xr:uid="{F2AE600C-27CA-479E-8CB8-DFF58FE5EF97}"/>
    <cellStyle name="SAPBEXchaText 4 3 2" xfId="6030" xr:uid="{82A2160B-C4FC-4A4A-ADBE-BD2F0A3850BC}"/>
    <cellStyle name="SAPBEXchaText 4 4" xfId="6031" xr:uid="{24CE83BD-A407-46A6-A785-2A4FAF7F1F53}"/>
    <cellStyle name="SAPBEXchaText 5" xfId="6032" xr:uid="{282B5EE3-9A65-48DD-A70E-BCC2B2E8539D}"/>
    <cellStyle name="SAPBEXchaText 6" xfId="6033" xr:uid="{3CE084E5-FB07-4FFB-9820-E2D04493E966}"/>
    <cellStyle name="SAPBEXchaText 6 2" xfId="6034" xr:uid="{7EC6E932-9DC7-4706-B5A3-5FB655DF943B}"/>
    <cellStyle name="SAPBEXchaText 6 2 2" xfId="6035" xr:uid="{5B7E2B1E-1DD3-41BB-98FD-BDF6122E9D36}"/>
    <cellStyle name="SAPBEXchaText 6 3" xfId="6036" xr:uid="{1CEFF302-3DA8-4009-8391-0FEDB9432AF8}"/>
    <cellStyle name="SAPBEXchaText 7" xfId="6037" xr:uid="{7C01B702-21B2-4A4E-A802-66F7E1410F3E}"/>
    <cellStyle name="SAPBEXexcBad7" xfId="6038" xr:uid="{99B0E492-C80C-4D29-9D03-1162168763F8}"/>
    <cellStyle name="SAPBEXexcBad7 2" xfId="6039" xr:uid="{9379D0E0-C418-4577-A3B9-A8CF3B520D44}"/>
    <cellStyle name="SAPBEXexcBad7 2 2" xfId="6040" xr:uid="{3E9BFD0B-A5D1-401E-A13A-579AB05CBF9C}"/>
    <cellStyle name="SAPBEXexcBad7 2 2 2" xfId="6041" xr:uid="{2D0485BB-DCDC-488A-BC85-DD9BD812F71B}"/>
    <cellStyle name="SAPBEXexcBad7 2 2 2 2" xfId="6042" xr:uid="{06AA2AAD-331A-4C37-A9C1-BC296720350F}"/>
    <cellStyle name="SAPBEXexcBad7 2 2 2 2 2" xfId="6043" xr:uid="{DEA7456D-37C5-4065-9794-6797723F8302}"/>
    <cellStyle name="SAPBEXexcBad7 2 2 2 3" xfId="6044" xr:uid="{40D73319-58E6-44FF-80E7-DD709C5ADEE0}"/>
    <cellStyle name="SAPBEXexcBad7 2 2 3" xfId="6045" xr:uid="{DD610879-A3A4-4DDB-88E7-275CD6492CC0}"/>
    <cellStyle name="SAPBEXexcBad7 2 2 3 2" xfId="6046" xr:uid="{F997338B-FC31-4634-8B3E-F51714F1C828}"/>
    <cellStyle name="SAPBEXexcBad7 2 2 4" xfId="6047" xr:uid="{D44C6BC4-495A-4A9C-8300-A2150559A395}"/>
    <cellStyle name="SAPBEXexcBad7 2 3" xfId="6048" xr:uid="{D367A82A-7F57-4474-9CD4-13FA407A98A6}"/>
    <cellStyle name="SAPBEXexcBad7 2 3 2" xfId="6049" xr:uid="{A2A8BC11-4122-4B20-9081-D5F569C0CD35}"/>
    <cellStyle name="SAPBEXexcBad7 2 3 2 2" xfId="6050" xr:uid="{8D04E924-9BB3-4152-B85E-B9D95D8CE8F5}"/>
    <cellStyle name="SAPBEXexcBad7 2 3 2 2 2" xfId="6051" xr:uid="{36FD80A5-B8EC-484F-8209-D7A6051642F1}"/>
    <cellStyle name="SAPBEXexcBad7 2 3 2 3" xfId="6052" xr:uid="{1A917406-477A-4899-8BBD-FD809A002A4B}"/>
    <cellStyle name="SAPBEXexcBad7 2 3 3" xfId="6053" xr:uid="{864F619B-B9CF-4C81-B8D6-9892C15C54DC}"/>
    <cellStyle name="SAPBEXexcBad7 2 3 3 2" xfId="6054" xr:uid="{72A58B75-CCBD-4FAB-A2C8-880BE0FBE52D}"/>
    <cellStyle name="SAPBEXexcBad7 2 3 4" xfId="6055" xr:uid="{BEB76A46-3E1D-444C-8511-A9CB8EF0FB06}"/>
    <cellStyle name="SAPBEXexcBad7 2 4" xfId="6056" xr:uid="{21E91471-68AB-43C4-8F4F-BD46A1EB9816}"/>
    <cellStyle name="SAPBEXexcBad7 2 4 2" xfId="6057" xr:uid="{14B4E4D8-4D1B-4855-93D6-3BA12F6567E0}"/>
    <cellStyle name="SAPBEXexcBad7 2 4 2 2" xfId="6058" xr:uid="{4371C630-F88F-43D9-99C4-15DB8954613F}"/>
    <cellStyle name="SAPBEXexcBad7 2 4 3" xfId="6059" xr:uid="{7580F0CA-3848-44C7-B6E9-5E073DFFD84E}"/>
    <cellStyle name="SAPBEXexcBad7 2 5" xfId="6060" xr:uid="{1881056E-6EE5-4287-AF4B-88C283781584}"/>
    <cellStyle name="SAPBEXexcBad7 2 5 2" xfId="6061" xr:uid="{B6D6E24C-0AB2-4DA8-85A8-DFFAAB08974E}"/>
    <cellStyle name="SAPBEXexcBad7 2 5 3" xfId="6062" xr:uid="{840BBE3C-6964-45E9-9DF9-F814F09D4D58}"/>
    <cellStyle name="SAPBEXexcBad7 2 6" xfId="6063" xr:uid="{9ABD8887-E22B-467D-9265-2FCFB017C352}"/>
    <cellStyle name="SAPBEXexcBad7 2 6 2" xfId="6064" xr:uid="{CF765B78-1894-4B02-A492-939E1BEB704F}"/>
    <cellStyle name="SAPBEXexcBad7 2 7" xfId="6065" xr:uid="{B750CFDC-3CD2-4BAF-8957-DE1475E4E11F}"/>
    <cellStyle name="SAPBEXexcBad7 3" xfId="6066" xr:uid="{6E628E8A-B062-42A8-9EC0-EBCCA0DED9A4}"/>
    <cellStyle name="SAPBEXexcBad7 3 2" xfId="6067" xr:uid="{5E979616-5CCB-40DC-A91D-05DF59B1F23A}"/>
    <cellStyle name="SAPBEXexcBad7 3 2 2" xfId="6068" xr:uid="{249A7E96-DB8E-4B6B-9CA9-96BB4CBFFEAC}"/>
    <cellStyle name="SAPBEXexcBad7 3 2 2 2" xfId="6069" xr:uid="{E3972AAE-53DE-4371-822D-AE5F23768016}"/>
    <cellStyle name="SAPBEXexcBad7 3 2 2 2 2" xfId="6070" xr:uid="{77AE1E97-52C9-4B82-A7FB-D972D75B08D4}"/>
    <cellStyle name="SAPBEXexcBad7 3 2 2 3" xfId="6071" xr:uid="{E7AEA9F2-846B-479F-BE26-5BC58F0DE952}"/>
    <cellStyle name="SAPBEXexcBad7 3 2 3" xfId="6072" xr:uid="{31CC0C2B-1474-4924-A307-2E1A4D706715}"/>
    <cellStyle name="SAPBEXexcBad7 3 2 3 2" xfId="6073" xr:uid="{530B7D01-2599-4E65-8F2C-5F0209FC1972}"/>
    <cellStyle name="SAPBEXexcBad7 3 2 4" xfId="6074" xr:uid="{0652226F-03D2-4E57-B654-5FD85EFC5EED}"/>
    <cellStyle name="SAPBEXexcBad7 3 3" xfId="6075" xr:uid="{6C5D50A8-EACA-4FC2-BC41-DE2BEB06E0BC}"/>
    <cellStyle name="SAPBEXexcBad7 3 3 2" xfId="6076" xr:uid="{1478CDB8-F8C6-4303-854D-B6256B66AA05}"/>
    <cellStyle name="SAPBEXexcBad7 3 3 2 2" xfId="6077" xr:uid="{20EBA4A5-2297-4DB8-A6BB-80911610FBE3}"/>
    <cellStyle name="SAPBEXexcBad7 3 3 3" xfId="6078" xr:uid="{B00DA285-F044-4FDE-BF50-B5A012CA5FA7}"/>
    <cellStyle name="SAPBEXexcBad7 3 4" xfId="6079" xr:uid="{12E0CD25-0AD9-4B9D-8472-1B16C8A43E08}"/>
    <cellStyle name="SAPBEXexcBad7 3 4 2" xfId="6080" xr:uid="{D7050CD9-BCC6-4ADD-83BF-2615DD386F43}"/>
    <cellStyle name="SAPBEXexcBad7 3 5" xfId="6081" xr:uid="{B06DFA08-BF40-4626-BDB4-E6E160990E97}"/>
    <cellStyle name="SAPBEXexcBad7 4" xfId="6082" xr:uid="{EA51495A-BFBB-409F-AC37-A87C97DB2FE1}"/>
    <cellStyle name="SAPBEXexcBad7 4 2" xfId="6083" xr:uid="{7E065B8C-B59A-4C90-8D6D-FE7957E65F0D}"/>
    <cellStyle name="SAPBEXexcBad7 4 2 2" xfId="6084" xr:uid="{787678EC-D7E1-4198-B1B4-8421184D1C6E}"/>
    <cellStyle name="SAPBEXexcBad7 4 2 2 2" xfId="6085" xr:uid="{53846D4E-145B-485D-A2CB-41A5A35CEC4A}"/>
    <cellStyle name="SAPBEXexcBad7 4 2 3" xfId="6086" xr:uid="{EA2A1EB9-F18C-40B7-8483-3FD8F5E34685}"/>
    <cellStyle name="SAPBEXexcBad7 4 3" xfId="6087" xr:uid="{16C71690-0296-4BC5-A77E-B00AF8A342D4}"/>
    <cellStyle name="SAPBEXexcBad7 4 3 2" xfId="6088" xr:uid="{D4F0415C-8154-4CEF-A2F4-BFC92344233E}"/>
    <cellStyle name="SAPBEXexcBad7 4 4" xfId="6089" xr:uid="{43DA04FA-21DB-450C-AC6D-447C92F73F55}"/>
    <cellStyle name="SAPBEXexcBad7 5" xfId="6090" xr:uid="{C32D0CDB-F0A0-4CDA-BC93-44608EB5EBC8}"/>
    <cellStyle name="SAPBEXexcBad7 5 2" xfId="6091" xr:uid="{A3F3E0E1-BDFE-424F-9E4A-EC8F739E9C41}"/>
    <cellStyle name="SAPBEXexcBad7 5 2 2" xfId="6092" xr:uid="{B430E9C0-FDFD-4B84-8205-964E29F5F732}"/>
    <cellStyle name="SAPBEXexcBad7 5 2 2 2" xfId="6093" xr:uid="{2F563BB1-6CAD-4CD6-B010-70E3D26E5B91}"/>
    <cellStyle name="SAPBEXexcBad7 5 2 2 2 2" xfId="6094" xr:uid="{CDE45AF5-69D0-4001-80EB-652268BC8B7E}"/>
    <cellStyle name="SAPBEXexcBad7 5 2 2 3" xfId="6095" xr:uid="{68AAAC98-D33B-4267-AFF9-CED1395D5863}"/>
    <cellStyle name="SAPBEXexcBad7 5 2 3" xfId="6096" xr:uid="{B070D11D-0B7F-4299-8F67-5CB0335941D0}"/>
    <cellStyle name="SAPBEXexcBad7 5 2 3 2" xfId="6097" xr:uid="{7B3C22F2-C2EA-4DD3-A079-8CE9F97ECBF1}"/>
    <cellStyle name="SAPBEXexcBad7 5 2 4" xfId="6098" xr:uid="{B4B37426-C4B9-4FDA-886A-C66429CC4342}"/>
    <cellStyle name="SAPBEXexcBad7 5 3" xfId="6099" xr:uid="{04CEFB37-3ABA-4EA9-BEE8-67EE7B629869}"/>
    <cellStyle name="SAPBEXexcBad7 5 3 2" xfId="6100" xr:uid="{71F5D19A-6B48-49D4-B1B9-8BB84AB6E565}"/>
    <cellStyle name="SAPBEXexcBad7 5 3 2 2" xfId="6101" xr:uid="{453B074E-7E19-4071-8B49-A6ED45CC5E8A}"/>
    <cellStyle name="SAPBEXexcBad7 5 3 3" xfId="6102" xr:uid="{FB22DCEE-2F69-4653-8207-CC334A6591E1}"/>
    <cellStyle name="SAPBEXexcBad7 5 4" xfId="6103" xr:uid="{05E6318F-0A63-4B5F-9CEE-8DBA02E5B42D}"/>
    <cellStyle name="SAPBEXexcBad7 5 4 2" xfId="6104" xr:uid="{5E3C5FD0-18EB-4CBF-AF79-94F7B70341A8}"/>
    <cellStyle name="SAPBEXexcBad7 5 5" xfId="6105" xr:uid="{D63B9D4C-AEF5-4E20-B86B-5ADF223C8D50}"/>
    <cellStyle name="SAPBEXexcBad7 6" xfId="6106" xr:uid="{64936D59-1CDB-407E-83BB-C38B27C3C0A7}"/>
    <cellStyle name="SAPBEXexcBad7 6 2" xfId="6107" xr:uid="{4ACC54AB-1C2D-4904-B314-851B61C9A73F}"/>
    <cellStyle name="SAPBEXexcBad7 6 2 2" xfId="6108" xr:uid="{C56AB56E-2961-420E-9F2B-F5D199F7514C}"/>
    <cellStyle name="SAPBEXexcBad7 6 2 2 2" xfId="6109" xr:uid="{0C669649-44C1-4927-BCF6-940F51A943C9}"/>
    <cellStyle name="SAPBEXexcBad7 6 2 3" xfId="6110" xr:uid="{AF407932-ABA8-470F-8010-36E21ECEAE43}"/>
    <cellStyle name="SAPBEXexcBad7 6 3" xfId="6111" xr:uid="{93BCD336-2179-4561-B3BC-B5C9B77F9AA5}"/>
    <cellStyle name="SAPBEXexcBad7 6 3 2" xfId="6112" xr:uid="{8B4355E3-C366-4F9E-90DE-562129307AB0}"/>
    <cellStyle name="SAPBEXexcBad7 6 4" xfId="6113" xr:uid="{4DEEF32C-1C3B-4599-911A-C610F432BCE7}"/>
    <cellStyle name="SAPBEXexcBad7 7" xfId="6114" xr:uid="{630DFBF4-8E2C-43B1-92D4-C8376A7FDB2B}"/>
    <cellStyle name="SAPBEXexcBad7 7 2" xfId="6115" xr:uid="{2D02E271-6215-4BA3-BBE0-D18FD2F78800}"/>
    <cellStyle name="SAPBEXexcBad7 7 2 2" xfId="6116" xr:uid="{2556EC38-ABD4-4FEC-8D7C-5A3CC54813E5}"/>
    <cellStyle name="SAPBEXexcBad7 7 3" xfId="6117" xr:uid="{AA4E6D00-C42E-4C82-B646-8F7878F8CE02}"/>
    <cellStyle name="SAPBEXexcBad7 8" xfId="6118" xr:uid="{31BE967A-2796-453A-B53D-9A199F1C9179}"/>
    <cellStyle name="SAPBEXexcBad7 8 2" xfId="6119" xr:uid="{1561896A-E64E-47EB-9596-69C8324AA3E9}"/>
    <cellStyle name="SAPBEXexcBad7 9" xfId="6120" xr:uid="{2D344B57-F1DA-4E99-B4EC-6B908B1AADA0}"/>
    <cellStyle name="SAPBEXexcBad8" xfId="6121" xr:uid="{08E01CF5-7FBF-44B7-AECF-650E37DB99AE}"/>
    <cellStyle name="SAPBEXexcBad8 2" xfId="6122" xr:uid="{664D1405-59F8-4CBA-B294-797CD2FAC5F1}"/>
    <cellStyle name="SAPBEXexcBad8 2 2" xfId="6123" xr:uid="{493ED253-05D7-43DB-AD17-4F2C6F87D8BD}"/>
    <cellStyle name="SAPBEXexcBad8 2 2 2" xfId="6124" xr:uid="{A07FEDF3-8C13-4A23-AB5B-FCEC02CC27C2}"/>
    <cellStyle name="SAPBEXexcBad8 2 2 2 2" xfId="6125" xr:uid="{789BBCD8-0F63-4B19-A751-3C4F66F43249}"/>
    <cellStyle name="SAPBEXexcBad8 2 2 2 2 2" xfId="6126" xr:uid="{4A695522-74D2-453C-9FF1-00A73F197B23}"/>
    <cellStyle name="SAPBEXexcBad8 2 2 2 3" xfId="6127" xr:uid="{B7D14C11-D16E-42AB-AAC5-85DF7DCA675F}"/>
    <cellStyle name="SAPBEXexcBad8 2 2 3" xfId="6128" xr:uid="{0FED4CBB-DFE1-4176-AA07-E5ECD08725FD}"/>
    <cellStyle name="SAPBEXexcBad8 2 2 3 2" xfId="6129" xr:uid="{145C8079-EC60-4D35-8DDC-E614873A16F6}"/>
    <cellStyle name="SAPBEXexcBad8 2 2 4" xfId="6130" xr:uid="{5B101546-C149-4BFD-B0D1-0661AB54A504}"/>
    <cellStyle name="SAPBEXexcBad8 2 3" xfId="6131" xr:uid="{756F93CA-0548-4FDD-A2DB-6AADD277F806}"/>
    <cellStyle name="SAPBEXexcBad8 2 3 2" xfId="6132" xr:uid="{0E29E52D-4243-48B2-B984-52A898FAEA0E}"/>
    <cellStyle name="SAPBEXexcBad8 2 3 2 2" xfId="6133" xr:uid="{101F4E76-FF32-44AD-BC75-97AB609DED78}"/>
    <cellStyle name="SAPBEXexcBad8 2 3 2 2 2" xfId="6134" xr:uid="{933A56E5-0BB3-41A4-8340-5FE79515665A}"/>
    <cellStyle name="SAPBEXexcBad8 2 3 2 3" xfId="6135" xr:uid="{619BE371-0EAB-4B26-A513-416591F544E4}"/>
    <cellStyle name="SAPBEXexcBad8 2 3 3" xfId="6136" xr:uid="{FF9534FA-B8AA-4DA6-AC3C-7390989CC497}"/>
    <cellStyle name="SAPBEXexcBad8 2 3 3 2" xfId="6137" xr:uid="{3A89B9D9-9357-4825-9274-A9BB0DE60C32}"/>
    <cellStyle name="SAPBEXexcBad8 2 3 4" xfId="6138" xr:uid="{3BE63F81-F18B-4280-B5F7-84972406A6E5}"/>
    <cellStyle name="SAPBEXexcBad8 2 4" xfId="6139" xr:uid="{4A8FDDA3-1AE1-4AE1-AA33-8F4A7766B395}"/>
    <cellStyle name="SAPBEXexcBad8 2 4 2" xfId="6140" xr:uid="{9A9D6289-DC52-4782-BCC6-59E602AC398F}"/>
    <cellStyle name="SAPBEXexcBad8 2 4 2 2" xfId="6141" xr:uid="{C60A0D34-F06B-4852-A857-11340DC4FADF}"/>
    <cellStyle name="SAPBEXexcBad8 2 4 3" xfId="6142" xr:uid="{59CFC707-B5F1-494E-BAE8-01028439FF65}"/>
    <cellStyle name="SAPBEXexcBad8 2 5" xfId="6143" xr:uid="{7E3CD8C7-A0DF-4F45-A582-166DBD5759A3}"/>
    <cellStyle name="SAPBEXexcBad8 2 5 2" xfId="6144" xr:uid="{D6A7AE69-F4E3-4FB9-ACF6-C6498AE1C67A}"/>
    <cellStyle name="SAPBEXexcBad8 2 5 3" xfId="6145" xr:uid="{615CE640-99F0-4F0F-8881-012909F5D571}"/>
    <cellStyle name="SAPBEXexcBad8 2 6" xfId="6146" xr:uid="{9B478520-D3FE-421A-AE47-85BFEE649BC7}"/>
    <cellStyle name="SAPBEXexcBad8 2 6 2" xfId="6147" xr:uid="{73B87157-7E72-4DB6-AC9F-E58184DC420E}"/>
    <cellStyle name="SAPBEXexcBad8 2 7" xfId="6148" xr:uid="{F96154C1-6881-471B-A08D-5226EAF64267}"/>
    <cellStyle name="SAPBEXexcBad8 3" xfId="6149" xr:uid="{8C464879-9992-4A2A-B416-483BA4FC37DD}"/>
    <cellStyle name="SAPBEXexcBad8 3 2" xfId="6150" xr:uid="{76ECA455-9F65-42D8-A90B-32E78E66DD30}"/>
    <cellStyle name="SAPBEXexcBad8 3 2 2" xfId="6151" xr:uid="{137DE0FB-EAFE-42A0-AA81-C779FCAF8201}"/>
    <cellStyle name="SAPBEXexcBad8 3 2 2 2" xfId="6152" xr:uid="{E75E0674-AE3C-48C1-9683-37CBE24B3E28}"/>
    <cellStyle name="SAPBEXexcBad8 3 2 2 2 2" xfId="6153" xr:uid="{5E84BFA4-8BD1-489E-8F22-FBD5AFD662B4}"/>
    <cellStyle name="SAPBEXexcBad8 3 2 2 3" xfId="6154" xr:uid="{95D06F96-4729-4A15-8F16-3C35221B2A45}"/>
    <cellStyle name="SAPBEXexcBad8 3 2 3" xfId="6155" xr:uid="{F2E11A0A-ED3A-461B-BA1F-BBC360DBC169}"/>
    <cellStyle name="SAPBEXexcBad8 3 2 3 2" xfId="6156" xr:uid="{A5E76900-1D31-4099-BC67-62E53D25A330}"/>
    <cellStyle name="SAPBEXexcBad8 3 2 4" xfId="6157" xr:uid="{FD278C37-5458-4AD4-97EE-5EF4F7B7C12E}"/>
    <cellStyle name="SAPBEXexcBad8 3 3" xfId="6158" xr:uid="{C2CC8BE7-907F-42B5-A5F2-16011757059E}"/>
    <cellStyle name="SAPBEXexcBad8 3 3 2" xfId="6159" xr:uid="{CA5DF00D-53FE-4856-BAE8-75AAC65D4D1D}"/>
    <cellStyle name="SAPBEXexcBad8 3 3 2 2" xfId="6160" xr:uid="{6AF7D947-682C-4148-8A87-6475931A1263}"/>
    <cellStyle name="SAPBEXexcBad8 3 3 3" xfId="6161" xr:uid="{C9A64CFB-EF6B-4FA7-A16F-4BAF2E7822F5}"/>
    <cellStyle name="SAPBEXexcBad8 3 4" xfId="6162" xr:uid="{03C0BD3D-FB1C-4B18-B0DF-7F9E337DE4C4}"/>
    <cellStyle name="SAPBEXexcBad8 3 4 2" xfId="6163" xr:uid="{22866D44-295B-4FE3-86EF-9BB5484FBE0E}"/>
    <cellStyle name="SAPBEXexcBad8 3 5" xfId="6164" xr:uid="{D27336C7-9BAA-4C30-9CBB-F06FF08EEDCF}"/>
    <cellStyle name="SAPBEXexcBad8 4" xfId="6165" xr:uid="{2BCCC835-0025-495B-B41F-27B9761C7DAF}"/>
    <cellStyle name="SAPBEXexcBad8 4 2" xfId="6166" xr:uid="{45DE936A-1419-4082-9E8D-31E28BECFD3D}"/>
    <cellStyle name="SAPBEXexcBad8 4 2 2" xfId="6167" xr:uid="{47A658AC-04E8-4E70-B1D7-1443DF50B6EF}"/>
    <cellStyle name="SAPBEXexcBad8 4 2 2 2" xfId="6168" xr:uid="{BF79B2DB-4A17-4A17-BA21-3BB5A6570BAE}"/>
    <cellStyle name="SAPBEXexcBad8 4 2 3" xfId="6169" xr:uid="{0C9B405A-F3A6-4779-9C41-29EFF9410193}"/>
    <cellStyle name="SAPBEXexcBad8 4 3" xfId="6170" xr:uid="{8697A1C9-FFDC-4417-A885-05F1755C8F0C}"/>
    <cellStyle name="SAPBEXexcBad8 4 3 2" xfId="6171" xr:uid="{E6C54BD9-BE29-488E-8F81-9EAC3CCEAF68}"/>
    <cellStyle name="SAPBEXexcBad8 4 4" xfId="6172" xr:uid="{09746C41-DC8F-429A-B1F1-74CAA7979923}"/>
    <cellStyle name="SAPBEXexcBad8 5" xfId="6173" xr:uid="{DC51355B-3CBA-4F1C-BEC2-88EB5D93C4BD}"/>
    <cellStyle name="SAPBEXexcBad8 5 2" xfId="6174" xr:uid="{BC9CFAE6-7818-4999-95C8-3EA330E2B8E0}"/>
    <cellStyle name="SAPBEXexcBad8 5 2 2" xfId="6175" xr:uid="{77C439AC-60B0-4D09-B0C2-915C2C38ED81}"/>
    <cellStyle name="SAPBEXexcBad8 5 2 2 2" xfId="6176" xr:uid="{FC8599C8-86FC-4551-8A75-2859A528A1A0}"/>
    <cellStyle name="SAPBEXexcBad8 5 2 2 2 2" xfId="6177" xr:uid="{7A9AC497-FEC5-499F-A3D1-6C672EB618C0}"/>
    <cellStyle name="SAPBEXexcBad8 5 2 2 3" xfId="6178" xr:uid="{87C607F6-9B4B-448A-B0E9-6AA030E2AD3B}"/>
    <cellStyle name="SAPBEXexcBad8 5 2 3" xfId="6179" xr:uid="{0345B5BA-4DD2-4B52-8847-22106AA629AB}"/>
    <cellStyle name="SAPBEXexcBad8 5 2 3 2" xfId="6180" xr:uid="{3AF6AD2F-7532-425F-8DD6-B77F74B6D199}"/>
    <cellStyle name="SAPBEXexcBad8 5 2 4" xfId="6181" xr:uid="{9C0AFEB5-5FA1-41CB-A4A0-FE887E4EC384}"/>
    <cellStyle name="SAPBEXexcBad8 5 3" xfId="6182" xr:uid="{5F8EAB1E-5BFF-4AC9-B568-FCAE2D696D21}"/>
    <cellStyle name="SAPBEXexcBad8 5 3 2" xfId="6183" xr:uid="{1CABC64F-AF1A-4BE3-B437-1305A09618F7}"/>
    <cellStyle name="SAPBEXexcBad8 5 3 2 2" xfId="6184" xr:uid="{A94A042F-9C84-4F3C-BA40-AC28F98BF1A5}"/>
    <cellStyle name="SAPBEXexcBad8 5 3 3" xfId="6185" xr:uid="{CBB15D01-7FD1-4BDC-BA6B-F7FCC0D8C787}"/>
    <cellStyle name="SAPBEXexcBad8 5 4" xfId="6186" xr:uid="{66639625-8FE3-4966-8F24-31C1A41EFFB4}"/>
    <cellStyle name="SAPBEXexcBad8 5 4 2" xfId="6187" xr:uid="{F8832577-DAF7-4464-8575-63122D9F23CF}"/>
    <cellStyle name="SAPBEXexcBad8 5 5" xfId="6188" xr:uid="{0399E916-A57C-4B07-881D-B43969BAB41F}"/>
    <cellStyle name="SAPBEXexcBad8 6" xfId="6189" xr:uid="{E8D026A6-B4C9-4F0E-A3FD-80410AAC6B93}"/>
    <cellStyle name="SAPBEXexcBad8 6 2" xfId="6190" xr:uid="{7A8210C1-9A3D-4B11-9972-9B7C0F0E8E54}"/>
    <cellStyle name="SAPBEXexcBad8 6 2 2" xfId="6191" xr:uid="{BDC1629D-CC8E-4E07-B909-95E9FA971694}"/>
    <cellStyle name="SAPBEXexcBad8 6 2 2 2" xfId="6192" xr:uid="{52EFF443-F6DD-4BAB-B287-FDB5FC4B6994}"/>
    <cellStyle name="SAPBEXexcBad8 6 2 3" xfId="6193" xr:uid="{3299158C-56A4-4A7E-B436-EEF1713C5C1F}"/>
    <cellStyle name="SAPBEXexcBad8 6 3" xfId="6194" xr:uid="{D6E94CA9-2292-4B96-AB47-AA3AFD3E9A2C}"/>
    <cellStyle name="SAPBEXexcBad8 6 3 2" xfId="6195" xr:uid="{3C95B4CD-9F25-482A-8CEC-6C2034F52DE9}"/>
    <cellStyle name="SAPBEXexcBad8 6 4" xfId="6196" xr:uid="{B83CD2EA-7463-4A8D-BC36-7348F75B59B7}"/>
    <cellStyle name="SAPBEXexcBad8 7" xfId="6197" xr:uid="{584A6C16-B623-4ED0-A270-B86E3815DD8B}"/>
    <cellStyle name="SAPBEXexcBad8 7 2" xfId="6198" xr:uid="{B9BD0178-C405-4D72-8D05-6D5533B4EE8A}"/>
    <cellStyle name="SAPBEXexcBad8 7 2 2" xfId="6199" xr:uid="{FD7EDC82-89B3-4321-8418-EDD1FECF6258}"/>
    <cellStyle name="SAPBEXexcBad8 7 3" xfId="6200" xr:uid="{A1D2FADD-5F16-43C3-8B51-DE3F4115ED12}"/>
    <cellStyle name="SAPBEXexcBad8 8" xfId="6201" xr:uid="{4E8B9883-BEFD-4632-9C53-C1669D0D5FAE}"/>
    <cellStyle name="SAPBEXexcBad8 8 2" xfId="6202" xr:uid="{5128109B-280C-469F-AC6D-0AC4D4A90079}"/>
    <cellStyle name="SAPBEXexcBad8 9" xfId="6203" xr:uid="{22F09FF3-FE91-42A8-B156-4A35E5A93C7C}"/>
    <cellStyle name="SAPBEXexcBad9" xfId="6204" xr:uid="{C12E3A6E-EE08-4B20-A7C5-B336A47F4C3D}"/>
    <cellStyle name="SAPBEXexcBad9 2" xfId="6205" xr:uid="{656F9711-83F5-456E-9006-2297758FF007}"/>
    <cellStyle name="SAPBEXexcBad9 2 2" xfId="6206" xr:uid="{76912A8C-5554-41D4-A287-CC69291B92C0}"/>
    <cellStyle name="SAPBEXexcBad9 2 2 2" xfId="6207" xr:uid="{C3C3B6A4-6CE4-4585-A09D-DAD1DEF6493F}"/>
    <cellStyle name="SAPBEXexcBad9 2 2 2 2" xfId="6208" xr:uid="{3D61F797-ECDF-4D55-8D52-7D4055974DCB}"/>
    <cellStyle name="SAPBEXexcBad9 2 2 2 2 2" xfId="6209" xr:uid="{7351C810-EDFC-4631-8C04-69D465D57DBA}"/>
    <cellStyle name="SAPBEXexcBad9 2 2 2 3" xfId="6210" xr:uid="{84DF85E8-D016-4E44-83AC-7B79E8A07F64}"/>
    <cellStyle name="SAPBEXexcBad9 2 2 3" xfId="6211" xr:uid="{5039151E-209D-4804-8B2E-8F93DB2F1235}"/>
    <cellStyle name="SAPBEXexcBad9 2 2 3 2" xfId="6212" xr:uid="{D2C78AE8-624F-4080-B379-90B78E30701E}"/>
    <cellStyle name="SAPBEXexcBad9 2 2 4" xfId="6213" xr:uid="{B10B6779-4689-4511-ABFB-1CB89FF74EDF}"/>
    <cellStyle name="SAPBEXexcBad9 2 3" xfId="6214" xr:uid="{F0B2BB7F-FC3A-4320-8A1A-44FD16049C30}"/>
    <cellStyle name="SAPBEXexcBad9 2 3 2" xfId="6215" xr:uid="{3D5AF7BC-8DC3-489F-A189-AD14B3141C21}"/>
    <cellStyle name="SAPBEXexcBad9 2 3 2 2" xfId="6216" xr:uid="{7CAC544F-AE1F-4A46-9563-523AD483BE15}"/>
    <cellStyle name="SAPBEXexcBad9 2 3 2 2 2" xfId="6217" xr:uid="{998F7A3C-B74C-482F-8A84-AD3BF1C6C82E}"/>
    <cellStyle name="SAPBEXexcBad9 2 3 2 3" xfId="6218" xr:uid="{656F5A34-3650-4304-AB5E-8D3D80D41124}"/>
    <cellStyle name="SAPBEXexcBad9 2 3 3" xfId="6219" xr:uid="{5E2D6982-704A-4214-A831-E6417A568977}"/>
    <cellStyle name="SAPBEXexcBad9 2 3 3 2" xfId="6220" xr:uid="{79053629-28D2-4F32-9FEE-17F99E36C0D4}"/>
    <cellStyle name="SAPBEXexcBad9 2 3 4" xfId="6221" xr:uid="{5E81A9B8-0408-4109-B883-C1AB556BC9FB}"/>
    <cellStyle name="SAPBEXexcBad9 2 4" xfId="6222" xr:uid="{E2FDAD0D-0F3C-4741-9940-DB735508F0FE}"/>
    <cellStyle name="SAPBEXexcBad9 2 4 2" xfId="6223" xr:uid="{904F0122-C6AB-42B1-9024-8C9CF77C34B3}"/>
    <cellStyle name="SAPBEXexcBad9 2 4 2 2" xfId="6224" xr:uid="{1464D0DF-C971-4DCB-913B-4A240FA1A5E2}"/>
    <cellStyle name="SAPBEXexcBad9 2 4 3" xfId="6225" xr:uid="{5FB9028D-E67E-46F3-9A3C-C1F03809184B}"/>
    <cellStyle name="SAPBEXexcBad9 2 5" xfId="6226" xr:uid="{C67ED171-30FD-4F15-8051-B1E1137FD2EB}"/>
    <cellStyle name="SAPBEXexcBad9 2 5 2" xfId="6227" xr:uid="{1612504C-6031-4A4D-9396-06D623CC1523}"/>
    <cellStyle name="SAPBEXexcBad9 2 5 3" xfId="6228" xr:uid="{9191123C-9F99-400C-959B-675B5572DAE0}"/>
    <cellStyle name="SAPBEXexcBad9 2 6" xfId="6229" xr:uid="{9478108E-DAE1-4DB5-809D-A24892CA71B7}"/>
    <cellStyle name="SAPBEXexcBad9 2 6 2" xfId="6230" xr:uid="{A85FFBBD-E61C-4D50-8FD9-23D9545AC333}"/>
    <cellStyle name="SAPBEXexcBad9 2 7" xfId="6231" xr:uid="{F1D1C4C9-1C96-445A-A01C-973546E430B5}"/>
    <cellStyle name="SAPBEXexcBad9 3" xfId="6232" xr:uid="{EE45E565-7413-4EF0-8B1F-89E401E7E4D3}"/>
    <cellStyle name="SAPBEXexcBad9 3 2" xfId="6233" xr:uid="{7EAC892F-6C24-47B8-8CF8-89DBE3C0B991}"/>
    <cellStyle name="SAPBEXexcBad9 3 2 2" xfId="6234" xr:uid="{453744F8-BDAD-4EEA-845B-12D1F80749E0}"/>
    <cellStyle name="SAPBEXexcBad9 3 2 2 2" xfId="6235" xr:uid="{6AEF971A-AA64-40CD-BB46-0080685EA18A}"/>
    <cellStyle name="SAPBEXexcBad9 3 2 2 2 2" xfId="6236" xr:uid="{97D7D925-1A52-4C42-A11D-F4D071B3A9DC}"/>
    <cellStyle name="SAPBEXexcBad9 3 2 2 3" xfId="6237" xr:uid="{847F620A-AA8B-49EF-A027-5DCE35BEDDDA}"/>
    <cellStyle name="SAPBEXexcBad9 3 2 3" xfId="6238" xr:uid="{9D612743-464F-40EB-BA13-1BF207014239}"/>
    <cellStyle name="SAPBEXexcBad9 3 2 3 2" xfId="6239" xr:uid="{270E73E3-DFBB-4A1E-95D4-9188BF72713A}"/>
    <cellStyle name="SAPBEXexcBad9 3 2 4" xfId="6240" xr:uid="{B40C0E48-4A25-468A-A8D5-E8D6AEC067D8}"/>
    <cellStyle name="SAPBEXexcBad9 3 3" xfId="6241" xr:uid="{70EEADFA-BC2F-4E06-A8CA-F2A29BCCDDA8}"/>
    <cellStyle name="SAPBEXexcBad9 3 3 2" xfId="6242" xr:uid="{211F21F9-59C8-4AD9-868D-562D1F520968}"/>
    <cellStyle name="SAPBEXexcBad9 3 3 2 2" xfId="6243" xr:uid="{AC7BCEA6-114D-442B-9734-C0593B60F1F4}"/>
    <cellStyle name="SAPBEXexcBad9 3 3 3" xfId="6244" xr:uid="{85BF6FC1-D4EA-45EC-922E-7BAE3BA23BA0}"/>
    <cellStyle name="SAPBEXexcBad9 3 4" xfId="6245" xr:uid="{214F1069-68D2-4FBE-8F68-2A2F6AF89BFF}"/>
    <cellStyle name="SAPBEXexcBad9 3 4 2" xfId="6246" xr:uid="{1710E90C-CFB4-479F-8EB2-4D51AC3EB265}"/>
    <cellStyle name="SAPBEXexcBad9 3 5" xfId="6247" xr:uid="{819B1C30-8CF9-4074-AA7E-7140B119C1BD}"/>
    <cellStyle name="SAPBEXexcBad9 4" xfId="6248" xr:uid="{F7C8B07C-83F5-47FE-B935-CDFA1828391D}"/>
    <cellStyle name="SAPBEXexcBad9 4 2" xfId="6249" xr:uid="{DFA4D625-4D7B-4F28-B38E-ABAEB924E6F5}"/>
    <cellStyle name="SAPBEXexcBad9 4 2 2" xfId="6250" xr:uid="{F7A03310-A57A-4CE3-AFDD-64E6B15FD5AC}"/>
    <cellStyle name="SAPBEXexcBad9 4 2 2 2" xfId="6251" xr:uid="{94B228A7-FF6E-40D1-9815-3720690DBB18}"/>
    <cellStyle name="SAPBEXexcBad9 4 2 3" xfId="6252" xr:uid="{08F7E78D-7B10-4BA3-8498-DF471D9DAC81}"/>
    <cellStyle name="SAPBEXexcBad9 4 3" xfId="6253" xr:uid="{BB46FF98-18BF-4CD4-A805-B19D5599A3FC}"/>
    <cellStyle name="SAPBEXexcBad9 4 3 2" xfId="6254" xr:uid="{F9AC6BFE-67CF-4125-9979-4F53408C9348}"/>
    <cellStyle name="SAPBEXexcBad9 4 4" xfId="6255" xr:uid="{D433E1BD-C981-4E05-B0A6-6A2D6B745716}"/>
    <cellStyle name="SAPBEXexcBad9 5" xfId="6256" xr:uid="{63A1916B-64A8-4469-926B-9A2AE268598B}"/>
    <cellStyle name="SAPBEXexcBad9 5 2" xfId="6257" xr:uid="{609C1265-EB31-45FE-BB22-1F222CAF5309}"/>
    <cellStyle name="SAPBEXexcBad9 5 2 2" xfId="6258" xr:uid="{7C6878DE-EE92-4C54-964D-D15A5A132E15}"/>
    <cellStyle name="SAPBEXexcBad9 5 2 2 2" xfId="6259" xr:uid="{B97AC024-A240-469C-B0BA-9F3EE11B7B61}"/>
    <cellStyle name="SAPBEXexcBad9 5 2 2 2 2" xfId="6260" xr:uid="{81F46E6D-9F17-4ECF-BD63-057434D6720B}"/>
    <cellStyle name="SAPBEXexcBad9 5 2 2 3" xfId="6261" xr:uid="{2A41007C-5015-4D38-A6D8-85BC26EFCF1C}"/>
    <cellStyle name="SAPBEXexcBad9 5 2 3" xfId="6262" xr:uid="{ADA4D8F4-84E0-4D3E-992A-3DB6D170C8CB}"/>
    <cellStyle name="SAPBEXexcBad9 5 2 3 2" xfId="6263" xr:uid="{A9FC0DB5-30FD-49C2-BC84-5546FAAB3EEB}"/>
    <cellStyle name="SAPBEXexcBad9 5 2 4" xfId="6264" xr:uid="{894FCE25-4EFD-446C-82FC-B4C10CF7D618}"/>
    <cellStyle name="SAPBEXexcBad9 5 3" xfId="6265" xr:uid="{DC1CAFD8-C21D-4242-917C-11BB964DA321}"/>
    <cellStyle name="SAPBEXexcBad9 5 3 2" xfId="6266" xr:uid="{70BA305D-3766-47C0-8A15-723B8CF03AAF}"/>
    <cellStyle name="SAPBEXexcBad9 5 3 2 2" xfId="6267" xr:uid="{7AD768CB-8F61-4E4A-85F5-A48F4FFC7A6D}"/>
    <cellStyle name="SAPBEXexcBad9 5 3 3" xfId="6268" xr:uid="{611C1CE1-6AF7-4769-B5D6-B0AF0F9B5347}"/>
    <cellStyle name="SAPBEXexcBad9 5 4" xfId="6269" xr:uid="{AD0E9321-149D-4AD3-808D-193F97170B11}"/>
    <cellStyle name="SAPBEXexcBad9 5 4 2" xfId="6270" xr:uid="{4AB6414E-3D4A-4E8F-AE41-6F3D7F611028}"/>
    <cellStyle name="SAPBEXexcBad9 5 5" xfId="6271" xr:uid="{0C127674-83DB-44AA-9505-6E0C2ACBDB82}"/>
    <cellStyle name="SAPBEXexcBad9 6" xfId="6272" xr:uid="{A5DC6C11-F9F5-49E7-BFC2-5C0B70FB5E5F}"/>
    <cellStyle name="SAPBEXexcBad9 6 2" xfId="6273" xr:uid="{4BD82E03-7C59-4DB8-9241-203E2C885CD2}"/>
    <cellStyle name="SAPBEXexcBad9 6 2 2" xfId="6274" xr:uid="{0EDA2D2C-A26F-4EA1-9CAC-E411C7EEACF3}"/>
    <cellStyle name="SAPBEXexcBad9 6 2 2 2" xfId="6275" xr:uid="{611F57DE-028C-4E8E-9134-7676D25DDA55}"/>
    <cellStyle name="SAPBEXexcBad9 6 2 3" xfId="6276" xr:uid="{B0744D98-BCFA-4A8E-904D-EDC10B668115}"/>
    <cellStyle name="SAPBEXexcBad9 6 3" xfId="6277" xr:uid="{C03361F8-F9D8-43ED-B71E-3964664829FC}"/>
    <cellStyle name="SAPBEXexcBad9 6 3 2" xfId="6278" xr:uid="{4B139B2D-3EF4-45F2-A1F5-7203A5062460}"/>
    <cellStyle name="SAPBEXexcBad9 6 4" xfId="6279" xr:uid="{71545799-69F9-4F0F-A19E-5D3F4B7F5052}"/>
    <cellStyle name="SAPBEXexcBad9 7" xfId="6280" xr:uid="{9A572A0E-9479-4197-BCA8-52E62D0F741B}"/>
    <cellStyle name="SAPBEXexcBad9 7 2" xfId="6281" xr:uid="{1E8EBEDD-C60C-4933-ACC9-83798B32ECF4}"/>
    <cellStyle name="SAPBEXexcBad9 7 2 2" xfId="6282" xr:uid="{0030B798-77F5-4B73-8D5C-F2D79065687C}"/>
    <cellStyle name="SAPBEXexcBad9 7 3" xfId="6283" xr:uid="{A4F8BE00-0001-46D0-A74C-3BC6F6369F1F}"/>
    <cellStyle name="SAPBEXexcBad9 8" xfId="6284" xr:uid="{B8B319E1-B840-4B66-A89D-A2AB8B106DD6}"/>
    <cellStyle name="SAPBEXexcBad9 8 2" xfId="6285" xr:uid="{F0F900BF-74EB-4BB9-8DF9-194223806F87}"/>
    <cellStyle name="SAPBEXexcBad9 9" xfId="6286" xr:uid="{3B5EC4F5-8CC5-42D3-BE0F-798FC1AF1124}"/>
    <cellStyle name="SAPBEXexcCritical4" xfId="6287" xr:uid="{CBBDA5E3-45A7-4BC0-894E-C04B4715610F}"/>
    <cellStyle name="SAPBEXexcCritical4 2" xfId="6288" xr:uid="{DA96E40E-BEB0-4C9B-BE88-B98476FF68C7}"/>
    <cellStyle name="SAPBEXexcCritical4 2 2" xfId="6289" xr:uid="{998A4004-C9B0-4919-9DA6-612D93C91650}"/>
    <cellStyle name="SAPBEXexcCritical4 2 2 2" xfId="6290" xr:uid="{4A43AA69-A005-48E0-9DE7-76D60E4B623C}"/>
    <cellStyle name="SAPBEXexcCritical4 2 2 2 2" xfId="6291" xr:uid="{26879E3D-C245-4CD5-B4A5-6DA9E5D0528D}"/>
    <cellStyle name="SAPBEXexcCritical4 2 2 2 2 2" xfId="6292" xr:uid="{E8D53094-5D5D-47D4-A959-5A3CBB3817D8}"/>
    <cellStyle name="SAPBEXexcCritical4 2 2 2 3" xfId="6293" xr:uid="{C7550C49-1E38-462F-98EC-1D9BCDA378BF}"/>
    <cellStyle name="SAPBEXexcCritical4 2 2 3" xfId="6294" xr:uid="{3B5700AC-AC42-44EC-A389-FFC5A4BA0BC7}"/>
    <cellStyle name="SAPBEXexcCritical4 2 2 3 2" xfId="6295" xr:uid="{D073EFE8-C26F-4BD5-9152-4AFFCFDE87A9}"/>
    <cellStyle name="SAPBEXexcCritical4 2 2 4" xfId="6296" xr:uid="{F35F8AE2-76CC-4B21-B061-F2CE21DD770E}"/>
    <cellStyle name="SAPBEXexcCritical4 2 3" xfId="6297" xr:uid="{38A7099A-AC0F-4B82-B3C1-6055632AEA34}"/>
    <cellStyle name="SAPBEXexcCritical4 2 3 2" xfId="6298" xr:uid="{67040311-E496-48E5-83CF-7B4B590F9292}"/>
    <cellStyle name="SAPBEXexcCritical4 2 3 2 2" xfId="6299" xr:uid="{7A2F4D92-F600-414F-8AF4-2F7DA2220E23}"/>
    <cellStyle name="SAPBEXexcCritical4 2 3 2 2 2" xfId="6300" xr:uid="{DEAD634C-E619-4BB8-81F5-97FF6A00022B}"/>
    <cellStyle name="SAPBEXexcCritical4 2 3 2 3" xfId="6301" xr:uid="{B6FBDB91-EA98-40CB-A566-D40894611F6C}"/>
    <cellStyle name="SAPBEXexcCritical4 2 3 3" xfId="6302" xr:uid="{05A7C5E3-8D85-4384-B147-B4817B173D5E}"/>
    <cellStyle name="SAPBEXexcCritical4 2 3 3 2" xfId="6303" xr:uid="{3233BEE1-B3D1-4128-8B4C-F6E1E0F58285}"/>
    <cellStyle name="SAPBEXexcCritical4 2 3 4" xfId="6304" xr:uid="{B2DB58E4-8F99-44A2-B69E-FDABCBDE81F7}"/>
    <cellStyle name="SAPBEXexcCritical4 2 4" xfId="6305" xr:uid="{21D9A38F-4A29-4383-8CAE-0D35A67EB574}"/>
    <cellStyle name="SAPBEXexcCritical4 2 4 2" xfId="6306" xr:uid="{154D1A54-A7B1-4E30-949A-90A69B636EDA}"/>
    <cellStyle name="SAPBEXexcCritical4 2 4 2 2" xfId="6307" xr:uid="{B389D3BB-97BD-46C4-8B58-0FF07D630F78}"/>
    <cellStyle name="SAPBEXexcCritical4 2 4 3" xfId="6308" xr:uid="{2239C1A5-120C-4AE2-88FD-CA8AE8DFDE5D}"/>
    <cellStyle name="SAPBEXexcCritical4 2 5" xfId="6309" xr:uid="{6BBAA80F-F1A4-4E95-BA46-9ED2C8547AA2}"/>
    <cellStyle name="SAPBEXexcCritical4 2 5 2" xfId="6310" xr:uid="{3D3665B6-6A6B-4DA9-B7F7-93573B5198CC}"/>
    <cellStyle name="SAPBEXexcCritical4 2 5 3" xfId="6311" xr:uid="{621F5F73-9CF1-47A1-AAB7-5CE742E49D5D}"/>
    <cellStyle name="SAPBEXexcCritical4 2 6" xfId="6312" xr:uid="{531BA4BC-78BE-4F8A-BDCB-4B5C50A8D219}"/>
    <cellStyle name="SAPBEXexcCritical4 2 6 2" xfId="6313" xr:uid="{F07C4398-4D6C-478E-AAEA-520C06844A7E}"/>
    <cellStyle name="SAPBEXexcCritical4 2 7" xfId="6314" xr:uid="{CC4039C9-4CC5-4FA1-A444-4E1A96C750AF}"/>
    <cellStyle name="SAPBEXexcCritical4 3" xfId="6315" xr:uid="{4F18BA26-5276-4E9B-A994-94F59337BE9A}"/>
    <cellStyle name="SAPBEXexcCritical4 3 2" xfId="6316" xr:uid="{CFEB5CC2-942D-4B3E-B3AF-1933482FCBB3}"/>
    <cellStyle name="SAPBEXexcCritical4 3 2 2" xfId="6317" xr:uid="{AFB646B4-E902-43F9-A8A3-AE63C31B7010}"/>
    <cellStyle name="SAPBEXexcCritical4 3 2 2 2" xfId="6318" xr:uid="{52D6E03A-248A-490A-9EB5-BD4F4AC4E8EE}"/>
    <cellStyle name="SAPBEXexcCritical4 3 2 2 2 2" xfId="6319" xr:uid="{87C2E7F5-1FD1-47E6-96EE-949EDA7F0F44}"/>
    <cellStyle name="SAPBEXexcCritical4 3 2 2 3" xfId="6320" xr:uid="{4AB5BEF3-F550-44F5-99F7-88CC27AC4CE7}"/>
    <cellStyle name="SAPBEXexcCritical4 3 2 3" xfId="6321" xr:uid="{BC9A6728-EE11-43C4-99A2-9FA7AA9BE0F8}"/>
    <cellStyle name="SAPBEXexcCritical4 3 2 3 2" xfId="6322" xr:uid="{871606CF-C0F3-4D49-9626-FD2586BCC932}"/>
    <cellStyle name="SAPBEXexcCritical4 3 2 4" xfId="6323" xr:uid="{EA179215-22A5-4733-808C-8345DAA14FBF}"/>
    <cellStyle name="SAPBEXexcCritical4 3 3" xfId="6324" xr:uid="{9275EFE2-B156-4CFC-A2D0-F249CC415F8B}"/>
    <cellStyle name="SAPBEXexcCritical4 3 3 2" xfId="6325" xr:uid="{1F2A84C3-1373-48F4-B198-C5A82836D051}"/>
    <cellStyle name="SAPBEXexcCritical4 3 3 2 2" xfId="6326" xr:uid="{5A343C73-D85A-474B-AB48-B9C6537EF3A2}"/>
    <cellStyle name="SAPBEXexcCritical4 3 3 3" xfId="6327" xr:uid="{C59EA399-B7F1-4375-BF64-5F0BC011F5A3}"/>
    <cellStyle name="SAPBEXexcCritical4 3 4" xfId="6328" xr:uid="{01EF6C36-BA95-42DB-9C2A-26BB953ADDB2}"/>
    <cellStyle name="SAPBEXexcCritical4 3 4 2" xfId="6329" xr:uid="{56C46FE5-1D0F-453C-B7ED-A10EA586F177}"/>
    <cellStyle name="SAPBEXexcCritical4 3 5" xfId="6330" xr:uid="{9FC4ED75-BE85-46BE-B6DC-E726B4D61DFF}"/>
    <cellStyle name="SAPBEXexcCritical4 4" xfId="6331" xr:uid="{062DCD9F-9EF8-4F8E-9C85-E995B4ACFDF9}"/>
    <cellStyle name="SAPBEXexcCritical4 4 2" xfId="6332" xr:uid="{09851598-AC9D-4346-86B5-65F629C5A6E4}"/>
    <cellStyle name="SAPBEXexcCritical4 4 2 2" xfId="6333" xr:uid="{69809BBC-2F48-4ED7-844F-5A3B9DA53A0E}"/>
    <cellStyle name="SAPBEXexcCritical4 4 2 2 2" xfId="6334" xr:uid="{ACB1D22D-F410-440F-9754-87DC4B2267DD}"/>
    <cellStyle name="SAPBEXexcCritical4 4 2 3" xfId="6335" xr:uid="{675E65D6-DC9B-4942-A33F-764F521B5C04}"/>
    <cellStyle name="SAPBEXexcCritical4 4 3" xfId="6336" xr:uid="{97580167-E8DF-4A1F-9F44-DEFF6C868FC4}"/>
    <cellStyle name="SAPBEXexcCritical4 4 3 2" xfId="6337" xr:uid="{4AA533A7-BA47-40BB-85E5-B974A0929280}"/>
    <cellStyle name="SAPBEXexcCritical4 4 4" xfId="6338" xr:uid="{4CB6C682-8BB5-49F6-BFDA-8E984923D195}"/>
    <cellStyle name="SAPBEXexcCritical4 5" xfId="6339" xr:uid="{6584E84D-3CCF-43E7-A2A6-670E2E4238A3}"/>
    <cellStyle name="SAPBEXexcCritical4 5 2" xfId="6340" xr:uid="{F75E6B67-CE33-49D3-BA52-2997B6343D41}"/>
    <cellStyle name="SAPBEXexcCritical4 5 2 2" xfId="6341" xr:uid="{2501DF25-A588-410F-ACFA-25839D94A129}"/>
    <cellStyle name="SAPBEXexcCritical4 5 2 2 2" xfId="6342" xr:uid="{60572B59-86C0-468B-ACC5-08585FCF728A}"/>
    <cellStyle name="SAPBEXexcCritical4 5 2 2 2 2" xfId="6343" xr:uid="{85DF7466-6818-4EF9-9380-3E02BC1B4036}"/>
    <cellStyle name="SAPBEXexcCritical4 5 2 2 3" xfId="6344" xr:uid="{8A8F5E40-2234-409C-A7B7-7B1F1ABBBCD8}"/>
    <cellStyle name="SAPBEXexcCritical4 5 2 3" xfId="6345" xr:uid="{28F63368-68F8-46E2-A6FC-449EEE01220B}"/>
    <cellStyle name="SAPBEXexcCritical4 5 2 3 2" xfId="6346" xr:uid="{72808649-A318-4300-85E4-AB5C48EC707D}"/>
    <cellStyle name="SAPBEXexcCritical4 5 2 4" xfId="6347" xr:uid="{AFDDCD91-F51C-49AA-9334-69CFC416A495}"/>
    <cellStyle name="SAPBEXexcCritical4 5 3" xfId="6348" xr:uid="{CF84C41E-C7E4-4E98-93A8-767B94A663B5}"/>
    <cellStyle name="SAPBEXexcCritical4 5 3 2" xfId="6349" xr:uid="{76673826-E4C7-4401-8EEF-B8AC7DB1B13B}"/>
    <cellStyle name="SAPBEXexcCritical4 5 3 2 2" xfId="6350" xr:uid="{729FB97A-8BAC-490D-A0E6-4D577D1A88B2}"/>
    <cellStyle name="SAPBEXexcCritical4 5 3 3" xfId="6351" xr:uid="{34E4F343-FA3A-4F23-9BD7-C8520552F59F}"/>
    <cellStyle name="SAPBEXexcCritical4 5 4" xfId="6352" xr:uid="{B78D4BC5-E4BB-4258-8DC5-BCEE6872FE9F}"/>
    <cellStyle name="SAPBEXexcCritical4 5 4 2" xfId="6353" xr:uid="{62450B03-94EB-49E1-9AEF-FD3F2F3319C8}"/>
    <cellStyle name="SAPBEXexcCritical4 5 5" xfId="6354" xr:uid="{FC1E04F1-E8C7-4566-9219-629DE571440B}"/>
    <cellStyle name="SAPBEXexcCritical4 6" xfId="6355" xr:uid="{55C8745A-42C0-40DB-9EEC-E86E05E237E1}"/>
    <cellStyle name="SAPBEXexcCritical4 6 2" xfId="6356" xr:uid="{6F0FFE27-4E04-4FAE-B8BB-30D106452678}"/>
    <cellStyle name="SAPBEXexcCritical4 6 2 2" xfId="6357" xr:uid="{2099AE31-9BBB-4E90-8F76-A1DA4F4EE27A}"/>
    <cellStyle name="SAPBEXexcCritical4 6 2 2 2" xfId="6358" xr:uid="{10040A05-B44A-4461-9A84-A1058724F4EC}"/>
    <cellStyle name="SAPBEXexcCritical4 6 2 3" xfId="6359" xr:uid="{3A6C5AC3-D41C-46F0-BA08-14A5A3D03677}"/>
    <cellStyle name="SAPBEXexcCritical4 6 3" xfId="6360" xr:uid="{7DCC2451-C6C2-496E-AA7C-81DC6CAF0B42}"/>
    <cellStyle name="SAPBEXexcCritical4 6 3 2" xfId="6361" xr:uid="{E5925B2C-6BE7-4F9F-9126-022A530B2DF2}"/>
    <cellStyle name="SAPBEXexcCritical4 6 4" xfId="6362" xr:uid="{FED2B418-FC3C-496F-AF30-B9F5042069AD}"/>
    <cellStyle name="SAPBEXexcCritical4 7" xfId="6363" xr:uid="{51344671-D7A4-4E0A-B17C-04B369670CED}"/>
    <cellStyle name="SAPBEXexcCritical4 7 2" xfId="6364" xr:uid="{7BCDD1D9-4AF4-4C4B-94AC-0CE18D0352E3}"/>
    <cellStyle name="SAPBEXexcCritical4 7 2 2" xfId="6365" xr:uid="{B39BE1FE-6BD3-49C9-BDD7-66B9482932B4}"/>
    <cellStyle name="SAPBEXexcCritical4 7 3" xfId="6366" xr:uid="{1084F2AC-0131-497E-AA57-5A51FE05BCA7}"/>
    <cellStyle name="SAPBEXexcCritical4 8" xfId="6367" xr:uid="{5839A94B-7912-4DB8-A321-7E89742EE3B2}"/>
    <cellStyle name="SAPBEXexcCritical4 8 2" xfId="6368" xr:uid="{55F21DD4-2885-4E58-9592-438CB3F5ABC2}"/>
    <cellStyle name="SAPBEXexcCritical4 9" xfId="6369" xr:uid="{D522160A-69FE-4BDB-9D47-268814DD652B}"/>
    <cellStyle name="SAPBEXexcCritical5" xfId="6370" xr:uid="{6CBBB560-6CE9-4C0E-8EDE-957E84A4FF8D}"/>
    <cellStyle name="SAPBEXexcCritical5 2" xfId="6371" xr:uid="{1C138F9F-60C6-4F64-8B10-23E267C82C38}"/>
    <cellStyle name="SAPBEXexcCritical5 2 2" xfId="6372" xr:uid="{8C693E0D-1274-4796-BB28-E1B9B05A49E0}"/>
    <cellStyle name="SAPBEXexcCritical5 2 2 2" xfId="6373" xr:uid="{F9A670A4-1A29-4AB9-B968-C6543FD4FA3C}"/>
    <cellStyle name="SAPBEXexcCritical5 2 2 2 2" xfId="6374" xr:uid="{A175660A-65C3-431A-80CA-15732BD8A2DB}"/>
    <cellStyle name="SAPBEXexcCritical5 2 2 2 2 2" xfId="6375" xr:uid="{5E70F058-123F-4592-85F8-3738E52D3C48}"/>
    <cellStyle name="SAPBEXexcCritical5 2 2 2 3" xfId="6376" xr:uid="{9D62F65C-D0F6-4398-A6C5-34F69BDE687E}"/>
    <cellStyle name="SAPBEXexcCritical5 2 2 3" xfId="6377" xr:uid="{80140795-3F79-43B1-9BFF-DEFEBE1DEFCA}"/>
    <cellStyle name="SAPBEXexcCritical5 2 2 3 2" xfId="6378" xr:uid="{792B2955-855D-47ED-AE8A-4161BF0F7504}"/>
    <cellStyle name="SAPBEXexcCritical5 2 2 4" xfId="6379" xr:uid="{B2A06A8F-F1EE-4289-93B7-3BBFE8E5D20C}"/>
    <cellStyle name="SAPBEXexcCritical5 2 3" xfId="6380" xr:uid="{59FAD7CB-D768-4FDD-B2C7-045D7728F811}"/>
    <cellStyle name="SAPBEXexcCritical5 2 3 2" xfId="6381" xr:uid="{99AADB94-8C83-4EB5-B291-D69278ECC22F}"/>
    <cellStyle name="SAPBEXexcCritical5 2 3 2 2" xfId="6382" xr:uid="{1F8D082F-7C0A-4BAA-AB31-273E0A910200}"/>
    <cellStyle name="SAPBEXexcCritical5 2 3 2 2 2" xfId="6383" xr:uid="{A715240F-2F6F-47F5-AAAB-CDAE91FBD9CF}"/>
    <cellStyle name="SAPBEXexcCritical5 2 3 2 3" xfId="6384" xr:uid="{2C153B02-5812-4AB9-B16F-8A2FBEC3DD6E}"/>
    <cellStyle name="SAPBEXexcCritical5 2 3 3" xfId="6385" xr:uid="{DDF24E18-56B6-4460-BB0A-8B0DEFDB05F7}"/>
    <cellStyle name="SAPBEXexcCritical5 2 3 3 2" xfId="6386" xr:uid="{31DF1BF1-D126-4C6B-94A7-B8B1FD757140}"/>
    <cellStyle name="SAPBEXexcCritical5 2 3 4" xfId="6387" xr:uid="{3AA32B6E-49A7-4DE7-BAC0-D748F1EDF01A}"/>
    <cellStyle name="SAPBEXexcCritical5 2 4" xfId="6388" xr:uid="{DA0DC6D5-7DB7-4264-99E3-AC145D1CEB1C}"/>
    <cellStyle name="SAPBEXexcCritical5 2 4 2" xfId="6389" xr:uid="{0B4CF5EF-3235-4F09-82BD-6334479D94D8}"/>
    <cellStyle name="SAPBEXexcCritical5 2 4 2 2" xfId="6390" xr:uid="{8B42F9EE-177B-4997-9508-565FA4F82FD3}"/>
    <cellStyle name="SAPBEXexcCritical5 2 4 3" xfId="6391" xr:uid="{93AB40B8-9FAE-49CB-BE31-B704C29A0C88}"/>
    <cellStyle name="SAPBEXexcCritical5 2 5" xfId="6392" xr:uid="{61B03CC8-B931-42B5-B48D-0F7719A1F634}"/>
    <cellStyle name="SAPBEXexcCritical5 2 5 2" xfId="6393" xr:uid="{C604BA9C-0004-45B5-B751-6F9CF659D426}"/>
    <cellStyle name="SAPBEXexcCritical5 2 5 3" xfId="6394" xr:uid="{4766F0BC-EDAB-411C-9E90-0C41D3101448}"/>
    <cellStyle name="SAPBEXexcCritical5 2 6" xfId="6395" xr:uid="{34294664-9576-4675-A750-F1A8CFFD4C28}"/>
    <cellStyle name="SAPBEXexcCritical5 2 6 2" xfId="6396" xr:uid="{D4E4225E-DE40-43C4-BDC8-5A61A8B40CF3}"/>
    <cellStyle name="SAPBEXexcCritical5 2 7" xfId="6397" xr:uid="{4DE2C695-2A31-49B4-BB4E-A0F1228F41F3}"/>
    <cellStyle name="SAPBEXexcCritical5 3" xfId="6398" xr:uid="{C62E9C14-8487-483E-A113-503EBD083944}"/>
    <cellStyle name="SAPBEXexcCritical5 3 2" xfId="6399" xr:uid="{D18718A3-E367-438A-84A0-DE91F26A107F}"/>
    <cellStyle name="SAPBEXexcCritical5 3 2 2" xfId="6400" xr:uid="{EEB25973-8C06-4B55-A9CD-5F4434226654}"/>
    <cellStyle name="SAPBEXexcCritical5 3 2 2 2" xfId="6401" xr:uid="{A190C9B1-17B9-44FA-BC1B-8992BBE766D5}"/>
    <cellStyle name="SAPBEXexcCritical5 3 2 2 2 2" xfId="6402" xr:uid="{79251E0B-37AA-4484-ADC3-54E7A86E9A30}"/>
    <cellStyle name="SAPBEXexcCritical5 3 2 2 3" xfId="6403" xr:uid="{7C90EFA3-5F12-4FB3-8B22-5755DCD537BC}"/>
    <cellStyle name="SAPBEXexcCritical5 3 2 3" xfId="6404" xr:uid="{941B3198-2BA4-4357-8AEC-8045A16CDA19}"/>
    <cellStyle name="SAPBEXexcCritical5 3 2 3 2" xfId="6405" xr:uid="{BB06DEBE-7F4A-4204-838F-320586420C3A}"/>
    <cellStyle name="SAPBEXexcCritical5 3 2 4" xfId="6406" xr:uid="{0DE4A5C4-6308-40D3-977E-A420F3865392}"/>
    <cellStyle name="SAPBEXexcCritical5 3 3" xfId="6407" xr:uid="{DAB91140-B3EA-48A7-9308-3F0B42886FAC}"/>
    <cellStyle name="SAPBEXexcCritical5 3 3 2" xfId="6408" xr:uid="{22D648E7-D2E6-4B2E-BAA7-BBD17ECD1F72}"/>
    <cellStyle name="SAPBEXexcCritical5 3 3 2 2" xfId="6409" xr:uid="{1428713B-4BFA-413D-AC9F-82F250C87D5B}"/>
    <cellStyle name="SAPBEXexcCritical5 3 3 3" xfId="6410" xr:uid="{573B28E4-05AD-453B-8331-F4A4348E5E6E}"/>
    <cellStyle name="SAPBEXexcCritical5 3 4" xfId="6411" xr:uid="{8383EDAB-9556-4974-87CB-CF16941398F6}"/>
    <cellStyle name="SAPBEXexcCritical5 3 4 2" xfId="6412" xr:uid="{C5E21991-B520-4028-92BE-B2AC0E744064}"/>
    <cellStyle name="SAPBEXexcCritical5 3 5" xfId="6413" xr:uid="{1525AFE0-4CF1-441F-AA19-40979399EF12}"/>
    <cellStyle name="SAPBEXexcCritical5 4" xfId="6414" xr:uid="{ED9C0882-79B5-4A8D-86D4-661ECE6AF8DA}"/>
    <cellStyle name="SAPBEXexcCritical5 4 2" xfId="6415" xr:uid="{A129FC1B-03AF-4F62-9495-FFF73F82B087}"/>
    <cellStyle name="SAPBEXexcCritical5 4 2 2" xfId="6416" xr:uid="{329DCFE8-463D-4402-95C3-35F3064C99F3}"/>
    <cellStyle name="SAPBEXexcCritical5 4 2 2 2" xfId="6417" xr:uid="{752B7285-529C-4A16-AD01-B4C01495CEF1}"/>
    <cellStyle name="SAPBEXexcCritical5 4 2 3" xfId="6418" xr:uid="{7C4DD029-89DA-4B08-A81E-C1807B593BEA}"/>
    <cellStyle name="SAPBEXexcCritical5 4 3" xfId="6419" xr:uid="{37096B48-2481-4C6B-9F1A-D86F8C125DF0}"/>
    <cellStyle name="SAPBEXexcCritical5 4 3 2" xfId="6420" xr:uid="{B2E07532-EC0B-42F8-AF77-80298425C589}"/>
    <cellStyle name="SAPBEXexcCritical5 4 4" xfId="6421" xr:uid="{82FB722B-2CC0-4E3C-B92F-D340A50F9E37}"/>
    <cellStyle name="SAPBEXexcCritical5 5" xfId="6422" xr:uid="{DADEF3E9-63A2-4E0A-B64A-F43DD04D8A76}"/>
    <cellStyle name="SAPBEXexcCritical5 5 2" xfId="6423" xr:uid="{833F526E-ED36-4C55-95BB-3F03DB6B8CF1}"/>
    <cellStyle name="SAPBEXexcCritical5 5 2 2" xfId="6424" xr:uid="{031734B4-C4CB-4AD0-AC94-74B62673F658}"/>
    <cellStyle name="SAPBEXexcCritical5 5 2 2 2" xfId="6425" xr:uid="{0D8D4E8D-4983-4FBF-BC37-20813EBB5ED8}"/>
    <cellStyle name="SAPBEXexcCritical5 5 2 2 2 2" xfId="6426" xr:uid="{6125BFCD-6CFD-4C42-8AD0-72B6120955E3}"/>
    <cellStyle name="SAPBEXexcCritical5 5 2 2 3" xfId="6427" xr:uid="{B4E1E02B-051E-4576-88D7-7335AE2560AE}"/>
    <cellStyle name="SAPBEXexcCritical5 5 2 3" xfId="6428" xr:uid="{46C5EC80-23EA-4C0B-8440-CABBC256DCF7}"/>
    <cellStyle name="SAPBEXexcCritical5 5 2 3 2" xfId="6429" xr:uid="{40D16200-600C-4398-A005-C12F2B04D075}"/>
    <cellStyle name="SAPBEXexcCritical5 5 2 4" xfId="6430" xr:uid="{7172B58F-1C9C-465F-A7C3-4B02FB15D8A2}"/>
    <cellStyle name="SAPBEXexcCritical5 5 3" xfId="6431" xr:uid="{4411F53D-D6D3-4EFD-9838-54463E28CDE0}"/>
    <cellStyle name="SAPBEXexcCritical5 5 3 2" xfId="6432" xr:uid="{060B1E4E-45B2-4A79-9E4A-AE364E7B93D8}"/>
    <cellStyle name="SAPBEXexcCritical5 5 3 2 2" xfId="6433" xr:uid="{666F26D0-16B3-4677-9622-42F0384F81F7}"/>
    <cellStyle name="SAPBEXexcCritical5 5 3 3" xfId="6434" xr:uid="{B01A3011-7CF5-481A-AA9D-AA07A49F0AAD}"/>
    <cellStyle name="SAPBEXexcCritical5 5 4" xfId="6435" xr:uid="{7201AD09-D61B-4860-B356-AED33CCFDB6F}"/>
    <cellStyle name="SAPBEXexcCritical5 5 4 2" xfId="6436" xr:uid="{A5923F36-DAA0-4F2B-8655-EEB32C5439D3}"/>
    <cellStyle name="SAPBEXexcCritical5 5 5" xfId="6437" xr:uid="{7D476FF0-7194-4DA5-A78E-288B0342D90D}"/>
    <cellStyle name="SAPBEXexcCritical5 6" xfId="6438" xr:uid="{B4388ECF-1F80-4EA8-9496-6FF60840611B}"/>
    <cellStyle name="SAPBEXexcCritical5 6 2" xfId="6439" xr:uid="{F6B9A3B1-F2F7-49CE-9A54-ACC649E2443D}"/>
    <cellStyle name="SAPBEXexcCritical5 6 2 2" xfId="6440" xr:uid="{BA66F366-D2BE-4B4B-9876-617652BD0BF1}"/>
    <cellStyle name="SAPBEXexcCritical5 6 2 2 2" xfId="6441" xr:uid="{FB8A0153-AD05-45C8-A3E7-C8A0EB01A14C}"/>
    <cellStyle name="SAPBEXexcCritical5 6 2 3" xfId="6442" xr:uid="{04B855B0-7586-4144-86E8-2A0899D99750}"/>
    <cellStyle name="SAPBEXexcCritical5 6 3" xfId="6443" xr:uid="{0B77B031-BCFC-4D92-BC15-6A746255A0CC}"/>
    <cellStyle name="SAPBEXexcCritical5 6 3 2" xfId="6444" xr:uid="{F3891A87-6FD2-40B8-B93E-BCEA5C8A81A4}"/>
    <cellStyle name="SAPBEXexcCritical5 6 4" xfId="6445" xr:uid="{6440C478-75BD-4CB4-B946-43958E80B758}"/>
    <cellStyle name="SAPBEXexcCritical5 7" xfId="6446" xr:uid="{B407775C-34C8-4614-877A-C0B533122564}"/>
    <cellStyle name="SAPBEXexcCritical5 7 2" xfId="6447" xr:uid="{BA2E1AFC-0D0E-4A8E-8074-A736A7946E08}"/>
    <cellStyle name="SAPBEXexcCritical5 7 2 2" xfId="6448" xr:uid="{252FAE4E-9A5E-42F8-8DE0-3DC94CCDA537}"/>
    <cellStyle name="SAPBEXexcCritical5 7 3" xfId="6449" xr:uid="{03F50129-D9CA-4CA4-9EB0-C7C1A869441D}"/>
    <cellStyle name="SAPBEXexcCritical5 8" xfId="6450" xr:uid="{431BBD5A-BD60-4865-AA52-AAC46E7E9CD4}"/>
    <cellStyle name="SAPBEXexcCritical5 8 2" xfId="6451" xr:uid="{A1C89FE3-6F5C-430C-B903-B118F0CC0AD4}"/>
    <cellStyle name="SAPBEXexcCritical5 9" xfId="6452" xr:uid="{2841E8D1-0869-454C-A95D-CB235673FB8E}"/>
    <cellStyle name="SAPBEXexcCritical6" xfId="6453" xr:uid="{91CC37AA-A40D-459D-BC6E-024F53E34625}"/>
    <cellStyle name="SAPBEXexcCritical6 2" xfId="6454" xr:uid="{A13522B4-1DFD-4C4D-B531-49142B37196C}"/>
    <cellStyle name="SAPBEXexcCritical6 2 2" xfId="6455" xr:uid="{713B2B27-616F-4FA6-AB88-77CEBCCDC1BD}"/>
    <cellStyle name="SAPBEXexcCritical6 2 2 2" xfId="6456" xr:uid="{9014D55F-5FA7-42ED-86C4-6358706C1E8D}"/>
    <cellStyle name="SAPBEXexcCritical6 2 2 2 2" xfId="6457" xr:uid="{87255BB1-E23D-4786-A5C4-DD855795CF31}"/>
    <cellStyle name="SAPBEXexcCritical6 2 2 2 2 2" xfId="6458" xr:uid="{0E3DB7B6-305D-48B7-992D-94AAB609BD65}"/>
    <cellStyle name="SAPBEXexcCritical6 2 2 2 3" xfId="6459" xr:uid="{7B125B4B-0760-47E4-B7B3-2C8DBE718E76}"/>
    <cellStyle name="SAPBEXexcCritical6 2 2 3" xfId="6460" xr:uid="{F6503D19-AFD1-4C3E-9AE2-B2D044C3019B}"/>
    <cellStyle name="SAPBEXexcCritical6 2 2 3 2" xfId="6461" xr:uid="{91A23D78-D09D-42E0-8C93-FA4033FB9C03}"/>
    <cellStyle name="SAPBEXexcCritical6 2 2 4" xfId="6462" xr:uid="{0DCD579E-5719-4489-8028-E20D05CCE181}"/>
    <cellStyle name="SAPBEXexcCritical6 2 3" xfId="6463" xr:uid="{49BA8B03-7F51-4589-BDC5-057345CF46C9}"/>
    <cellStyle name="SAPBEXexcCritical6 2 3 2" xfId="6464" xr:uid="{32A5BA48-F318-44C4-B851-BADFCF4BA5B4}"/>
    <cellStyle name="SAPBEXexcCritical6 2 3 2 2" xfId="6465" xr:uid="{3F956533-F935-4DBB-AC62-02A63A39A040}"/>
    <cellStyle name="SAPBEXexcCritical6 2 3 2 2 2" xfId="6466" xr:uid="{2500FD63-A810-4A7D-AA41-A93A94965925}"/>
    <cellStyle name="SAPBEXexcCritical6 2 3 2 3" xfId="6467" xr:uid="{710766D0-227A-4C20-8851-553C838D48DE}"/>
    <cellStyle name="SAPBEXexcCritical6 2 3 3" xfId="6468" xr:uid="{D5BC8AA6-445F-42DA-B613-351232B33BCE}"/>
    <cellStyle name="SAPBEXexcCritical6 2 3 3 2" xfId="6469" xr:uid="{34EB1CD9-A414-4C93-AF00-181295A53C44}"/>
    <cellStyle name="SAPBEXexcCritical6 2 3 4" xfId="6470" xr:uid="{B98A0407-D928-4360-81C2-E5BDF28AFE25}"/>
    <cellStyle name="SAPBEXexcCritical6 2 4" xfId="6471" xr:uid="{56B9F348-D73D-4D18-B727-FCBB36299F34}"/>
    <cellStyle name="SAPBEXexcCritical6 2 4 2" xfId="6472" xr:uid="{F4625F0E-0209-4DD6-9A5B-5B4B8757E46E}"/>
    <cellStyle name="SAPBEXexcCritical6 2 4 2 2" xfId="6473" xr:uid="{2ECB8CF2-1A78-4E14-B991-0DEB81D652FC}"/>
    <cellStyle name="SAPBEXexcCritical6 2 4 3" xfId="6474" xr:uid="{3F47547B-E458-4B37-A38C-CC76417E49F3}"/>
    <cellStyle name="SAPBEXexcCritical6 2 5" xfId="6475" xr:uid="{B09091D8-64FE-4585-9632-6D2233017A3A}"/>
    <cellStyle name="SAPBEXexcCritical6 2 5 2" xfId="6476" xr:uid="{09B61981-37C2-4BD0-A9F3-F7970C667E51}"/>
    <cellStyle name="SAPBEXexcCritical6 2 5 3" xfId="6477" xr:uid="{E36BE97A-8A89-495E-B00C-412973CFD865}"/>
    <cellStyle name="SAPBEXexcCritical6 2 6" xfId="6478" xr:uid="{696F25C5-573B-4912-8ADD-9CB39D8CA10F}"/>
    <cellStyle name="SAPBEXexcCritical6 2 6 2" xfId="6479" xr:uid="{5AF01640-BA3F-4620-B2EE-ECA043431D1C}"/>
    <cellStyle name="SAPBEXexcCritical6 2 7" xfId="6480" xr:uid="{264406E5-99BC-468E-8F60-A7AD1BF22C40}"/>
    <cellStyle name="SAPBEXexcCritical6 3" xfId="6481" xr:uid="{6BCA04D7-2D33-4F80-90FE-A953EA45645A}"/>
    <cellStyle name="SAPBEXexcCritical6 3 2" xfId="6482" xr:uid="{386C5CFA-8042-455E-A687-60500CDA5FBE}"/>
    <cellStyle name="SAPBEXexcCritical6 3 2 2" xfId="6483" xr:uid="{1147FCE3-4256-4935-87C1-C3AC8758D8D4}"/>
    <cellStyle name="SAPBEXexcCritical6 3 2 2 2" xfId="6484" xr:uid="{19AFFE99-6A78-431E-BFB1-8A2817C7DE6D}"/>
    <cellStyle name="SAPBEXexcCritical6 3 2 2 2 2" xfId="6485" xr:uid="{9D9DF288-795D-46FC-A97D-65C9B6CABB74}"/>
    <cellStyle name="SAPBEXexcCritical6 3 2 2 3" xfId="6486" xr:uid="{8739461B-1A79-498E-810E-64F28A5D6834}"/>
    <cellStyle name="SAPBEXexcCritical6 3 2 3" xfId="6487" xr:uid="{E23A9C15-D16A-4C62-A630-757EAD2BA2F7}"/>
    <cellStyle name="SAPBEXexcCritical6 3 2 3 2" xfId="6488" xr:uid="{507E8AB9-B408-4B1A-8C74-B5FC002AE91D}"/>
    <cellStyle name="SAPBEXexcCritical6 3 2 4" xfId="6489" xr:uid="{423C5DAD-A7F1-461D-BC94-E54787F9203F}"/>
    <cellStyle name="SAPBEXexcCritical6 3 3" xfId="6490" xr:uid="{6C80D52D-FE7E-4F8C-B5FC-88F460328594}"/>
    <cellStyle name="SAPBEXexcCritical6 3 3 2" xfId="6491" xr:uid="{F2DD9176-0D38-4B2D-9936-E93D1E2D6B37}"/>
    <cellStyle name="SAPBEXexcCritical6 3 3 2 2" xfId="6492" xr:uid="{A54B4F72-96EC-4E29-A113-AE6E73634C4C}"/>
    <cellStyle name="SAPBEXexcCritical6 3 3 3" xfId="6493" xr:uid="{85338AA2-1D0F-4DCC-A709-EA2337C63AD1}"/>
    <cellStyle name="SAPBEXexcCritical6 3 4" xfId="6494" xr:uid="{488535A3-277F-4FDA-9FD1-E98071A61F9C}"/>
    <cellStyle name="SAPBEXexcCritical6 3 4 2" xfId="6495" xr:uid="{3053EA4E-D842-4C6F-9704-C0765464E2FA}"/>
    <cellStyle name="SAPBEXexcCritical6 3 5" xfId="6496" xr:uid="{E989680E-9430-4B16-85B6-BE8F32C56BCA}"/>
    <cellStyle name="SAPBEXexcCritical6 4" xfId="6497" xr:uid="{E45A0B3C-A8D8-42BD-BD8E-DAAB38F3FDCA}"/>
    <cellStyle name="SAPBEXexcCritical6 4 2" xfId="6498" xr:uid="{9594A89F-4B2C-4CB7-A513-D3FA99AC55E6}"/>
    <cellStyle name="SAPBEXexcCritical6 4 2 2" xfId="6499" xr:uid="{66392C6D-4F73-441D-95AA-F059636DC43C}"/>
    <cellStyle name="SAPBEXexcCritical6 4 2 2 2" xfId="6500" xr:uid="{FE56DE42-5223-4F98-B5EC-B135B4CEF25A}"/>
    <cellStyle name="SAPBEXexcCritical6 4 2 3" xfId="6501" xr:uid="{BAF5CE7C-D3CF-4F6A-B2DA-70A92AADB728}"/>
    <cellStyle name="SAPBEXexcCritical6 4 3" xfId="6502" xr:uid="{AEB2B45B-A0B1-4034-AE35-FA61C8EA9E1F}"/>
    <cellStyle name="SAPBEXexcCritical6 4 3 2" xfId="6503" xr:uid="{A696F20D-BDA1-465E-BABE-F75700B1A41B}"/>
    <cellStyle name="SAPBEXexcCritical6 4 4" xfId="6504" xr:uid="{1A5DF4D2-35A2-4898-A5BC-7CB9BBCEFC03}"/>
    <cellStyle name="SAPBEXexcCritical6 5" xfId="6505" xr:uid="{A11CD2FC-4A57-40B9-8186-AC1C24684A61}"/>
    <cellStyle name="SAPBEXexcCritical6 5 2" xfId="6506" xr:uid="{EB957752-48E8-43C8-B996-3B8345E5D135}"/>
    <cellStyle name="SAPBEXexcCritical6 5 2 2" xfId="6507" xr:uid="{2E74305D-587D-4A29-8A60-14F0B6916549}"/>
    <cellStyle name="SAPBEXexcCritical6 5 2 2 2" xfId="6508" xr:uid="{9CB0E944-FA54-465A-AD97-D6C958D2FDDA}"/>
    <cellStyle name="SAPBEXexcCritical6 5 2 2 2 2" xfId="6509" xr:uid="{8C29118F-49CA-4D97-923C-FFB8D69FA942}"/>
    <cellStyle name="SAPBEXexcCritical6 5 2 2 3" xfId="6510" xr:uid="{3EE4EA41-D46E-47FB-A31A-E4D32CFC694C}"/>
    <cellStyle name="SAPBEXexcCritical6 5 2 3" xfId="6511" xr:uid="{6C83CACB-D73C-4DAD-98E6-45DF603FDD3F}"/>
    <cellStyle name="SAPBEXexcCritical6 5 2 3 2" xfId="6512" xr:uid="{93019568-EAA2-48A2-BEA4-5AA75CB6D256}"/>
    <cellStyle name="SAPBEXexcCritical6 5 2 4" xfId="6513" xr:uid="{6D9319F8-D32A-450B-B4F3-88B72551A25F}"/>
    <cellStyle name="SAPBEXexcCritical6 5 3" xfId="6514" xr:uid="{133CB9B2-9EC1-4009-B2CE-0E4F1D13DDBF}"/>
    <cellStyle name="SAPBEXexcCritical6 5 3 2" xfId="6515" xr:uid="{0FD277C0-F7C1-45BA-BE60-EE6C30EE98B5}"/>
    <cellStyle name="SAPBEXexcCritical6 5 3 2 2" xfId="6516" xr:uid="{475CD3CE-1237-4FF5-A9F2-CD15F393ACB6}"/>
    <cellStyle name="SAPBEXexcCritical6 5 3 3" xfId="6517" xr:uid="{E644C932-FFC3-4709-B0B7-ABF243C8D642}"/>
    <cellStyle name="SAPBEXexcCritical6 5 4" xfId="6518" xr:uid="{ABB7031B-2BEF-4175-B301-F6996699A82D}"/>
    <cellStyle name="SAPBEXexcCritical6 5 4 2" xfId="6519" xr:uid="{BAD5BC62-9F07-4040-A883-0329FD197885}"/>
    <cellStyle name="SAPBEXexcCritical6 5 5" xfId="6520" xr:uid="{A3321BB0-3343-4063-8CE6-CE49C48E8EB1}"/>
    <cellStyle name="SAPBEXexcCritical6 6" xfId="6521" xr:uid="{11F94A35-75E1-4DEB-AE45-355A5AAA6A8A}"/>
    <cellStyle name="SAPBEXexcCritical6 6 2" xfId="6522" xr:uid="{578EBA8E-2BD8-4464-97DB-7F433932E568}"/>
    <cellStyle name="SAPBEXexcCritical6 6 2 2" xfId="6523" xr:uid="{26AE589C-758E-4D97-8B02-8222FE229B00}"/>
    <cellStyle name="SAPBEXexcCritical6 6 2 2 2" xfId="6524" xr:uid="{CE89B41B-60BC-4542-A2FB-FF45EF1E088A}"/>
    <cellStyle name="SAPBEXexcCritical6 6 2 3" xfId="6525" xr:uid="{F54B7CC5-5541-461E-B04C-74529A2272F5}"/>
    <cellStyle name="SAPBEXexcCritical6 6 3" xfId="6526" xr:uid="{77FFFC43-54A3-46AA-98C3-289E704A3287}"/>
    <cellStyle name="SAPBEXexcCritical6 6 3 2" xfId="6527" xr:uid="{E8E019FE-743B-4A49-B03B-55E34F15CB8D}"/>
    <cellStyle name="SAPBEXexcCritical6 6 4" xfId="6528" xr:uid="{C40F0AFB-1882-489B-92B5-EDEF1294AFF5}"/>
    <cellStyle name="SAPBEXexcCritical6 7" xfId="6529" xr:uid="{FCBDB042-87D4-4CBF-B68E-44505B6EE60D}"/>
    <cellStyle name="SAPBEXexcCritical6 7 2" xfId="6530" xr:uid="{D61E6715-93E8-429F-A259-C173A8C991E0}"/>
    <cellStyle name="SAPBEXexcCritical6 7 2 2" xfId="6531" xr:uid="{3777E3D1-2C1C-401B-B6C4-530103458424}"/>
    <cellStyle name="SAPBEXexcCritical6 7 3" xfId="6532" xr:uid="{3B335F6A-8214-4278-AA74-1F71B6D37EC2}"/>
    <cellStyle name="SAPBEXexcCritical6 8" xfId="6533" xr:uid="{C7F5A040-9350-407E-99FB-A217EC572825}"/>
    <cellStyle name="SAPBEXexcCritical6 8 2" xfId="6534" xr:uid="{6051010B-0458-4245-ADDF-DBD0A2272DB3}"/>
    <cellStyle name="SAPBEXexcCritical6 9" xfId="6535" xr:uid="{B7C65256-BC57-4E0C-AB1C-FA1B7F42402D}"/>
    <cellStyle name="SAPBEXexcGood1" xfId="6536" xr:uid="{60DC3B8D-BBA5-435E-ACEE-462D6934151D}"/>
    <cellStyle name="SAPBEXexcGood1 2" xfId="6537" xr:uid="{B9293C0E-433B-4125-BF7C-68CAA53E3B10}"/>
    <cellStyle name="SAPBEXexcGood1 2 2" xfId="6538" xr:uid="{6D0FFB6C-6C89-425B-B7A0-3951250308BE}"/>
    <cellStyle name="SAPBEXexcGood1 2 2 2" xfId="6539" xr:uid="{38541172-B705-4A3A-A861-1E6B476AEF56}"/>
    <cellStyle name="SAPBEXexcGood1 2 2 2 2" xfId="6540" xr:uid="{4D7CD4BA-9185-413E-94AE-EC3E090EE402}"/>
    <cellStyle name="SAPBEXexcGood1 2 2 2 2 2" xfId="6541" xr:uid="{4DC5C361-9A2C-4AB9-AC9F-375C88A3910E}"/>
    <cellStyle name="SAPBEXexcGood1 2 2 2 3" xfId="6542" xr:uid="{92CA9A78-3AED-46F7-90CB-07138F84DE6C}"/>
    <cellStyle name="SAPBEXexcGood1 2 2 3" xfId="6543" xr:uid="{3885E9D3-877A-4D86-9A4F-624494C25590}"/>
    <cellStyle name="SAPBEXexcGood1 2 2 3 2" xfId="6544" xr:uid="{F021E949-B77B-437D-9818-7C6200FBFD37}"/>
    <cellStyle name="SAPBEXexcGood1 2 2 4" xfId="6545" xr:uid="{886BB32C-B0DD-4E3B-8638-59D2FC58154E}"/>
    <cellStyle name="SAPBEXexcGood1 2 3" xfId="6546" xr:uid="{BCB9F906-EB1F-45A5-918E-BAA9AACC01CD}"/>
    <cellStyle name="SAPBEXexcGood1 2 3 2" xfId="6547" xr:uid="{DE0A3842-0375-4302-B452-B6F750181709}"/>
    <cellStyle name="SAPBEXexcGood1 2 3 2 2" xfId="6548" xr:uid="{3D605297-CA06-4695-9645-9DE76A19C091}"/>
    <cellStyle name="SAPBEXexcGood1 2 3 2 2 2" xfId="6549" xr:uid="{6CFBF230-F8FF-431E-AFB8-CFBC55BC7689}"/>
    <cellStyle name="SAPBEXexcGood1 2 3 2 3" xfId="6550" xr:uid="{DD53F312-5F05-44D0-8ED2-1DCCB75B50E4}"/>
    <cellStyle name="SAPBEXexcGood1 2 3 3" xfId="6551" xr:uid="{38BFC494-B2A0-497E-AECD-13C2BD3CAE4D}"/>
    <cellStyle name="SAPBEXexcGood1 2 3 3 2" xfId="6552" xr:uid="{AA56DA5B-42C0-4325-8785-87EE9F17C04B}"/>
    <cellStyle name="SAPBEXexcGood1 2 3 4" xfId="6553" xr:uid="{5AEB537F-7612-4DCB-AE0A-17250F3B3F57}"/>
    <cellStyle name="SAPBEXexcGood1 2 4" xfId="6554" xr:uid="{44B645EC-FE0D-4D1A-ADF5-2056325F1A43}"/>
    <cellStyle name="SAPBEXexcGood1 2 4 2" xfId="6555" xr:uid="{1CDE4F6B-11D9-4AB4-A9DD-70EA0DCAD711}"/>
    <cellStyle name="SAPBEXexcGood1 2 4 2 2" xfId="6556" xr:uid="{BADCDDEA-A6AB-4C15-A3C8-1DD001E839C0}"/>
    <cellStyle name="SAPBEXexcGood1 2 4 3" xfId="6557" xr:uid="{4B1F69A3-5264-49B5-BC1F-9BF8AA3F1942}"/>
    <cellStyle name="SAPBEXexcGood1 2 5" xfId="6558" xr:uid="{30985677-3220-4058-8FE6-303CDDC23C82}"/>
    <cellStyle name="SAPBEXexcGood1 2 5 2" xfId="6559" xr:uid="{716484C8-6148-4C5D-B1E7-5228B6CDFF40}"/>
    <cellStyle name="SAPBEXexcGood1 2 5 3" xfId="6560" xr:uid="{4B196BB5-8E03-472C-803B-E2A826F1376C}"/>
    <cellStyle name="SAPBEXexcGood1 2 6" xfId="6561" xr:uid="{C69CEE6C-DB8B-495A-AB5A-0CC5DC82A899}"/>
    <cellStyle name="SAPBEXexcGood1 2 6 2" xfId="6562" xr:uid="{671BE8AC-5B03-48EF-80D7-50DA156357F6}"/>
    <cellStyle name="SAPBEXexcGood1 2 7" xfId="6563" xr:uid="{432FC7DF-D3A2-493D-922E-20853D791295}"/>
    <cellStyle name="SAPBEXexcGood1 3" xfId="6564" xr:uid="{548CBCE0-CC61-4A05-94A8-4A1637E8FB56}"/>
    <cellStyle name="SAPBEXexcGood1 3 2" xfId="6565" xr:uid="{0E83C675-584E-4752-B752-C6ABFE011F93}"/>
    <cellStyle name="SAPBEXexcGood1 3 2 2" xfId="6566" xr:uid="{2AF794D6-884B-4E33-8C9B-30398D5FB26A}"/>
    <cellStyle name="SAPBEXexcGood1 3 2 2 2" xfId="6567" xr:uid="{3CA5963B-B102-4EAC-A847-6628B9D67031}"/>
    <cellStyle name="SAPBEXexcGood1 3 2 2 2 2" xfId="6568" xr:uid="{E5435CF8-1FDC-42B8-9A61-8450FDCE1A17}"/>
    <cellStyle name="SAPBEXexcGood1 3 2 2 3" xfId="6569" xr:uid="{14FA37B6-A10A-4489-A2FC-410EAC93238F}"/>
    <cellStyle name="SAPBEXexcGood1 3 2 3" xfId="6570" xr:uid="{BEBD287C-6E2B-465A-89BE-8C21B2A79A90}"/>
    <cellStyle name="SAPBEXexcGood1 3 2 3 2" xfId="6571" xr:uid="{D107E788-E751-4DA6-83BC-7377210274B9}"/>
    <cellStyle name="SAPBEXexcGood1 3 2 4" xfId="6572" xr:uid="{4631B00C-6499-4032-8305-F72ED019713E}"/>
    <cellStyle name="SAPBEXexcGood1 3 3" xfId="6573" xr:uid="{3EBD4906-04F7-460F-AA8A-5228E80A9F56}"/>
    <cellStyle name="SAPBEXexcGood1 3 3 2" xfId="6574" xr:uid="{31D502FF-6D7A-4357-B3E8-9B087FDCA1B4}"/>
    <cellStyle name="SAPBEXexcGood1 3 3 2 2" xfId="6575" xr:uid="{FE778D22-A715-4334-A7E1-E64DB4BAAA77}"/>
    <cellStyle name="SAPBEXexcGood1 3 3 3" xfId="6576" xr:uid="{CA4FFF2A-0789-41D9-A23D-CE7D959B02D0}"/>
    <cellStyle name="SAPBEXexcGood1 3 4" xfId="6577" xr:uid="{338AEC1F-4A3C-4FBD-90B3-CA035D2749D5}"/>
    <cellStyle name="SAPBEXexcGood1 3 4 2" xfId="6578" xr:uid="{AEB33169-74BE-40C7-B189-33FDFA27A54D}"/>
    <cellStyle name="SAPBEXexcGood1 3 5" xfId="6579" xr:uid="{4590C83B-8CDD-46F0-BC34-A6DA66C99A1A}"/>
    <cellStyle name="SAPBEXexcGood1 4" xfId="6580" xr:uid="{3687DD4A-4AAF-4241-97F8-38ED7B1ADF9C}"/>
    <cellStyle name="SAPBEXexcGood1 4 2" xfId="6581" xr:uid="{D62F1999-0B06-418D-BBD1-DB54BD0DB812}"/>
    <cellStyle name="SAPBEXexcGood1 4 2 2" xfId="6582" xr:uid="{B545162A-F601-4B00-9413-E20E5B05687F}"/>
    <cellStyle name="SAPBEXexcGood1 4 2 2 2" xfId="6583" xr:uid="{575D137C-A0EA-49DF-B1FD-62168706A8CA}"/>
    <cellStyle name="SAPBEXexcGood1 4 2 3" xfId="6584" xr:uid="{17A28FD7-9DC1-45A5-BDFB-38FF2FAF2FAD}"/>
    <cellStyle name="SAPBEXexcGood1 4 3" xfId="6585" xr:uid="{D7B78FBB-AEE0-4E83-8ADE-3D62421693CB}"/>
    <cellStyle name="SAPBEXexcGood1 4 3 2" xfId="6586" xr:uid="{CA289F7D-6631-4693-A34C-F89CEDEB5DF9}"/>
    <cellStyle name="SAPBEXexcGood1 4 4" xfId="6587" xr:uid="{F18D8E7F-7E8A-43B8-82C6-46FB21C360BA}"/>
    <cellStyle name="SAPBEXexcGood1 5" xfId="6588" xr:uid="{2A0631D9-345C-4C38-89AE-E6581BF12923}"/>
    <cellStyle name="SAPBEXexcGood1 5 2" xfId="6589" xr:uid="{219C507B-01BE-45DF-A615-D1B8463C21DD}"/>
    <cellStyle name="SAPBEXexcGood1 5 2 2" xfId="6590" xr:uid="{AA53148B-0D6C-4D7D-A058-CD87040006F0}"/>
    <cellStyle name="SAPBEXexcGood1 5 2 2 2" xfId="6591" xr:uid="{31D42194-40F0-4216-BDBF-D0D3C1CB3709}"/>
    <cellStyle name="SAPBEXexcGood1 5 2 2 2 2" xfId="6592" xr:uid="{344EF9DB-A0BA-4BDD-8315-3980697C123A}"/>
    <cellStyle name="SAPBEXexcGood1 5 2 2 3" xfId="6593" xr:uid="{E3796A76-3AFA-46A4-96B6-5924DF421AC6}"/>
    <cellStyle name="SAPBEXexcGood1 5 2 3" xfId="6594" xr:uid="{FA479FAF-802C-4B00-8951-604908AD6EB9}"/>
    <cellStyle name="SAPBEXexcGood1 5 2 3 2" xfId="6595" xr:uid="{9892C68B-DA1D-4580-B568-5E7716EF3823}"/>
    <cellStyle name="SAPBEXexcGood1 5 2 4" xfId="6596" xr:uid="{F31D69E6-5541-4A37-A9CA-AD697763DBE1}"/>
    <cellStyle name="SAPBEXexcGood1 5 3" xfId="6597" xr:uid="{EEB1D3FD-F148-40CF-9138-B574ED20CFE7}"/>
    <cellStyle name="SAPBEXexcGood1 5 3 2" xfId="6598" xr:uid="{7743E41B-041F-471F-BA9C-C8B5D8E747A2}"/>
    <cellStyle name="SAPBEXexcGood1 5 3 2 2" xfId="6599" xr:uid="{81BDB0BF-C200-4887-96E1-AA36A3C99DAC}"/>
    <cellStyle name="SAPBEXexcGood1 5 3 3" xfId="6600" xr:uid="{48BF18C9-7D0C-4F05-863D-8AD4CC0B5314}"/>
    <cellStyle name="SAPBEXexcGood1 5 4" xfId="6601" xr:uid="{F6575E39-C69A-409A-96F9-B2060415156C}"/>
    <cellStyle name="SAPBEXexcGood1 5 4 2" xfId="6602" xr:uid="{3C96BC12-5FC0-4351-995A-1DCF8A00481A}"/>
    <cellStyle name="SAPBEXexcGood1 5 5" xfId="6603" xr:uid="{27C8E52B-045D-4B5B-89E3-DCF41C7A2276}"/>
    <cellStyle name="SAPBEXexcGood1 6" xfId="6604" xr:uid="{D54801C3-9C05-42D0-887B-AC4396BF1963}"/>
    <cellStyle name="SAPBEXexcGood1 6 2" xfId="6605" xr:uid="{BC0EDA9A-6E97-4890-8F00-8803F8334201}"/>
    <cellStyle name="SAPBEXexcGood1 6 2 2" xfId="6606" xr:uid="{15D2A53A-83FD-47C3-801A-1499E896AAF2}"/>
    <cellStyle name="SAPBEXexcGood1 6 2 2 2" xfId="6607" xr:uid="{BE031691-5E9F-425D-A10D-F2E1F7B32261}"/>
    <cellStyle name="SAPBEXexcGood1 6 2 3" xfId="6608" xr:uid="{C5F81EDE-1E3C-4D70-8131-00B249CBEABF}"/>
    <cellStyle name="SAPBEXexcGood1 6 3" xfId="6609" xr:uid="{55200D17-9B90-47AD-9F42-4DE8B401C69B}"/>
    <cellStyle name="SAPBEXexcGood1 6 3 2" xfId="6610" xr:uid="{2669C0AA-E8F2-4ABC-B95C-49F3E3C4E197}"/>
    <cellStyle name="SAPBEXexcGood1 6 4" xfId="6611" xr:uid="{F8B4C341-06CD-4535-A108-1A3FC2D3EAA2}"/>
    <cellStyle name="SAPBEXexcGood1 7" xfId="6612" xr:uid="{A4ACD6F8-0B5D-4D90-9218-594FDFC6C7D3}"/>
    <cellStyle name="SAPBEXexcGood1 7 2" xfId="6613" xr:uid="{93E28C59-F475-4830-BA72-DB429F0F558E}"/>
    <cellStyle name="SAPBEXexcGood1 7 2 2" xfId="6614" xr:uid="{6D4324DF-8B3E-4335-B147-C6328A34647F}"/>
    <cellStyle name="SAPBEXexcGood1 7 3" xfId="6615" xr:uid="{CBB80D40-F5C3-4B6C-B9B8-5E1413852ECD}"/>
    <cellStyle name="SAPBEXexcGood1 8" xfId="6616" xr:uid="{42546382-C692-45DA-8868-5C340DD8036D}"/>
    <cellStyle name="SAPBEXexcGood1 8 2" xfId="6617" xr:uid="{537A1EFF-296C-43F5-B48F-80F8E7C9E8A3}"/>
    <cellStyle name="SAPBEXexcGood1 9" xfId="6618" xr:uid="{D55DCC32-18B4-489D-A794-1914CBF914A0}"/>
    <cellStyle name="SAPBEXexcGood2" xfId="6619" xr:uid="{7ECC0979-2523-4E1B-A8CE-0949BA5BE3D7}"/>
    <cellStyle name="SAPBEXexcGood2 2" xfId="6620" xr:uid="{C68EFF38-D583-490D-9290-22B437CE8EF4}"/>
    <cellStyle name="SAPBEXexcGood2 2 2" xfId="6621" xr:uid="{7410D9D1-70EB-407D-B8F6-6A496BE52331}"/>
    <cellStyle name="SAPBEXexcGood2 2 2 2" xfId="6622" xr:uid="{DE84F4C6-B225-4D19-B54B-F4A9EB877703}"/>
    <cellStyle name="SAPBEXexcGood2 2 2 2 2" xfId="6623" xr:uid="{7E2FC90C-8A67-4E66-A760-6F357E3A0FB0}"/>
    <cellStyle name="SAPBEXexcGood2 2 2 2 2 2" xfId="6624" xr:uid="{10122F1E-8E28-4985-B217-DE7834823CE4}"/>
    <cellStyle name="SAPBEXexcGood2 2 2 2 3" xfId="6625" xr:uid="{BA11CADE-39F6-4525-9A36-29D9A2CB803D}"/>
    <cellStyle name="SAPBEXexcGood2 2 2 3" xfId="6626" xr:uid="{3EBA96B3-0102-4FF3-919E-894851BAF134}"/>
    <cellStyle name="SAPBEXexcGood2 2 2 3 2" xfId="6627" xr:uid="{9112C23E-101C-48B1-8B1F-3C46D2F5D106}"/>
    <cellStyle name="SAPBEXexcGood2 2 2 4" xfId="6628" xr:uid="{5629728A-48DF-47F9-AA17-CA668D58276E}"/>
    <cellStyle name="SAPBEXexcGood2 2 3" xfId="6629" xr:uid="{168F8B16-ACFA-47DB-B274-7122E5851A83}"/>
    <cellStyle name="SAPBEXexcGood2 2 3 2" xfId="6630" xr:uid="{F8F48B78-2D61-4E0D-A670-F4D028BB7159}"/>
    <cellStyle name="SAPBEXexcGood2 2 3 2 2" xfId="6631" xr:uid="{F115CB6E-94EC-44F0-A315-B33B139C80A6}"/>
    <cellStyle name="SAPBEXexcGood2 2 3 2 2 2" xfId="6632" xr:uid="{027F1E8A-D6D7-4A7A-AED2-17B84C6BD4EC}"/>
    <cellStyle name="SAPBEXexcGood2 2 3 2 3" xfId="6633" xr:uid="{DAF917C8-2240-4002-A00E-DD8E851B840E}"/>
    <cellStyle name="SAPBEXexcGood2 2 3 3" xfId="6634" xr:uid="{C8ED679C-E449-4193-80A9-6D455EDE09EE}"/>
    <cellStyle name="SAPBEXexcGood2 2 3 3 2" xfId="6635" xr:uid="{FCB142B2-F796-4F65-889A-12DA9B967013}"/>
    <cellStyle name="SAPBEXexcGood2 2 3 4" xfId="6636" xr:uid="{01BCE069-3AA3-46B3-8917-6B06DFC4A342}"/>
    <cellStyle name="SAPBEXexcGood2 2 4" xfId="6637" xr:uid="{C123AA16-1C09-49EA-846F-0307FE8BBC29}"/>
    <cellStyle name="SAPBEXexcGood2 2 4 2" xfId="6638" xr:uid="{AE041F22-2772-4961-809B-D71A4685F5DB}"/>
    <cellStyle name="SAPBEXexcGood2 2 4 2 2" xfId="6639" xr:uid="{186ADADB-596E-4058-A93A-5E2C79F67204}"/>
    <cellStyle name="SAPBEXexcGood2 2 4 3" xfId="6640" xr:uid="{994B8846-DF94-4CEF-B449-7B1C353B4358}"/>
    <cellStyle name="SAPBEXexcGood2 2 5" xfId="6641" xr:uid="{114C37F2-8D75-492B-B9D5-81CF121534D2}"/>
    <cellStyle name="SAPBEXexcGood2 2 5 2" xfId="6642" xr:uid="{C03DC91D-727B-4D26-BC48-0376C537EA24}"/>
    <cellStyle name="SAPBEXexcGood2 2 5 3" xfId="6643" xr:uid="{FA73876C-F34F-477F-B553-AA5B2018661A}"/>
    <cellStyle name="SAPBEXexcGood2 2 6" xfId="6644" xr:uid="{3A3708D1-1C4D-443F-B437-DDC4DCE9EAD8}"/>
    <cellStyle name="SAPBEXexcGood2 2 6 2" xfId="6645" xr:uid="{ADA661B5-33D4-40DA-98D2-F2F9BD113697}"/>
    <cellStyle name="SAPBEXexcGood2 2 7" xfId="6646" xr:uid="{CE435E66-9442-48CC-A9B6-D1F036F61BD1}"/>
    <cellStyle name="SAPBEXexcGood2 3" xfId="6647" xr:uid="{15066BA3-254B-45E5-9E83-584BFA6A0265}"/>
    <cellStyle name="SAPBEXexcGood2 3 2" xfId="6648" xr:uid="{484411C7-E0F6-46C2-B11C-74E568767C19}"/>
    <cellStyle name="SAPBEXexcGood2 3 2 2" xfId="6649" xr:uid="{3EDEFFE8-FA38-4C59-BF53-F49BDD767B2C}"/>
    <cellStyle name="SAPBEXexcGood2 3 2 2 2" xfId="6650" xr:uid="{8C106D74-9B82-426C-8F02-2A921E632B9F}"/>
    <cellStyle name="SAPBEXexcGood2 3 2 2 2 2" xfId="6651" xr:uid="{05EE0AC0-79B2-420E-B3FB-798A1E31C01A}"/>
    <cellStyle name="SAPBEXexcGood2 3 2 2 3" xfId="6652" xr:uid="{CB566777-DB4B-47F6-AAEF-3E5DCF013BF2}"/>
    <cellStyle name="SAPBEXexcGood2 3 2 3" xfId="6653" xr:uid="{08EE56F1-CCE1-4B1D-A751-EA99EBBD6071}"/>
    <cellStyle name="SAPBEXexcGood2 3 2 3 2" xfId="6654" xr:uid="{651C4511-BED0-47AE-8232-18E22F988292}"/>
    <cellStyle name="SAPBEXexcGood2 3 2 4" xfId="6655" xr:uid="{DC6A00FD-1D5A-4C1E-A22F-94F11176F185}"/>
    <cellStyle name="SAPBEXexcGood2 3 3" xfId="6656" xr:uid="{1BCA03B5-F536-4921-89EC-CD451A122FD9}"/>
    <cellStyle name="SAPBEXexcGood2 3 3 2" xfId="6657" xr:uid="{8DDB4BDD-AE62-4762-8D87-4B6D098DC999}"/>
    <cellStyle name="SAPBEXexcGood2 3 3 2 2" xfId="6658" xr:uid="{5795DFBD-8B09-49F7-8865-F1D75EC4066C}"/>
    <cellStyle name="SAPBEXexcGood2 3 3 3" xfId="6659" xr:uid="{090F7441-DA81-4D24-BB12-2463EC69EFC5}"/>
    <cellStyle name="SAPBEXexcGood2 3 4" xfId="6660" xr:uid="{B2DA9A16-1347-48C1-AB65-923C9D4ECF97}"/>
    <cellStyle name="SAPBEXexcGood2 3 4 2" xfId="6661" xr:uid="{9E3EB147-FD32-4744-8D84-624A7F3F5AFF}"/>
    <cellStyle name="SAPBEXexcGood2 3 5" xfId="6662" xr:uid="{22FED603-661D-41ED-AF49-C431EEF4F8D3}"/>
    <cellStyle name="SAPBEXexcGood2 4" xfId="6663" xr:uid="{6558C58F-A469-4669-8FE0-96BE39D66338}"/>
    <cellStyle name="SAPBEXexcGood2 4 2" xfId="6664" xr:uid="{149F069D-85A5-412E-812D-4F0906B09215}"/>
    <cellStyle name="SAPBEXexcGood2 4 2 2" xfId="6665" xr:uid="{A37663E1-E9C2-4BC8-A745-CD42CB692D38}"/>
    <cellStyle name="SAPBEXexcGood2 4 2 2 2" xfId="6666" xr:uid="{D2916205-CC9B-4383-A200-C59FE5025BBE}"/>
    <cellStyle name="SAPBEXexcGood2 4 2 3" xfId="6667" xr:uid="{4C2E85BF-5CF6-4E4C-A4AD-027D4C12EEB8}"/>
    <cellStyle name="SAPBEXexcGood2 4 3" xfId="6668" xr:uid="{0267988E-5E59-4A80-AD58-15A4468DEB7A}"/>
    <cellStyle name="SAPBEXexcGood2 4 3 2" xfId="6669" xr:uid="{13623E4A-8E4C-4CEA-8D95-59291992EC43}"/>
    <cellStyle name="SAPBEXexcGood2 4 4" xfId="6670" xr:uid="{AA7E6FA9-9C97-477C-95FA-82DE7AF554AA}"/>
    <cellStyle name="SAPBEXexcGood2 5" xfId="6671" xr:uid="{998894B0-FA3E-44A5-8E1B-29B58857B4FF}"/>
    <cellStyle name="SAPBEXexcGood2 5 2" xfId="6672" xr:uid="{527E67D5-96FE-464A-B5A2-DFFD3EF9692B}"/>
    <cellStyle name="SAPBEXexcGood2 5 2 2" xfId="6673" xr:uid="{BDE1357F-6DFD-4810-B00D-D33847D94B54}"/>
    <cellStyle name="SAPBEXexcGood2 5 2 2 2" xfId="6674" xr:uid="{975C3C9F-04D3-4346-B7BF-68A3F4BFD654}"/>
    <cellStyle name="SAPBEXexcGood2 5 2 2 2 2" xfId="6675" xr:uid="{F45B1CD0-1BF8-4733-955E-31EEFF7D7E6A}"/>
    <cellStyle name="SAPBEXexcGood2 5 2 2 3" xfId="6676" xr:uid="{9A6A120C-CD93-4358-A900-54DA2A4A51EF}"/>
    <cellStyle name="SAPBEXexcGood2 5 2 3" xfId="6677" xr:uid="{452BA46E-177A-4AB1-9E8C-7D9D46C16949}"/>
    <cellStyle name="SAPBEXexcGood2 5 2 3 2" xfId="6678" xr:uid="{A3071077-A0E4-4E26-A87A-0551E854F268}"/>
    <cellStyle name="SAPBEXexcGood2 5 2 4" xfId="6679" xr:uid="{79D9EEFD-152C-468B-8543-49D7F73E592F}"/>
    <cellStyle name="SAPBEXexcGood2 5 3" xfId="6680" xr:uid="{0F4EBDA1-A59B-442B-9C2F-738AF19C8609}"/>
    <cellStyle name="SAPBEXexcGood2 5 3 2" xfId="6681" xr:uid="{A49E1EAE-D33C-4038-88DF-22FA51AD37E3}"/>
    <cellStyle name="SAPBEXexcGood2 5 3 2 2" xfId="6682" xr:uid="{E967D558-9B9F-4351-BA5B-4790CF3B4B02}"/>
    <cellStyle name="SAPBEXexcGood2 5 3 3" xfId="6683" xr:uid="{1E1507F5-F1E2-4DA9-8749-C2A90857A09E}"/>
    <cellStyle name="SAPBEXexcGood2 5 4" xfId="6684" xr:uid="{27DB149B-D07A-4496-BBDD-0C2D86F77C34}"/>
    <cellStyle name="SAPBEXexcGood2 5 4 2" xfId="6685" xr:uid="{9E26F4D6-68E8-46FA-9F10-860EAC46E170}"/>
    <cellStyle name="SAPBEXexcGood2 5 5" xfId="6686" xr:uid="{60036B14-F9EA-4F6C-B0E0-13AD69B95FD4}"/>
    <cellStyle name="SAPBEXexcGood2 6" xfId="6687" xr:uid="{905854C6-7455-409E-A879-2536127949D9}"/>
    <cellStyle name="SAPBEXexcGood2 6 2" xfId="6688" xr:uid="{6EF5D90D-1262-4753-A1AB-9CBDA7190E0F}"/>
    <cellStyle name="SAPBEXexcGood2 6 2 2" xfId="6689" xr:uid="{9A6FC2F5-5FBC-45A1-8392-DF2053736A03}"/>
    <cellStyle name="SAPBEXexcGood2 6 2 2 2" xfId="6690" xr:uid="{C4E4A046-395D-4164-9478-A391ED6667D2}"/>
    <cellStyle name="SAPBEXexcGood2 6 2 3" xfId="6691" xr:uid="{068914D6-C4A8-4141-819D-55E26FC632F4}"/>
    <cellStyle name="SAPBEXexcGood2 6 3" xfId="6692" xr:uid="{7298A9FC-8F7C-487B-9A6E-C12D5AC3403A}"/>
    <cellStyle name="SAPBEXexcGood2 6 3 2" xfId="6693" xr:uid="{F40D0667-54B6-4654-B7A8-E2BB90763EA1}"/>
    <cellStyle name="SAPBEXexcGood2 6 4" xfId="6694" xr:uid="{1D1F3804-997B-4142-B62D-5F6289F58A7F}"/>
    <cellStyle name="SAPBEXexcGood2 7" xfId="6695" xr:uid="{FF23DF3C-1B2B-481D-8308-9AF89599B2B3}"/>
    <cellStyle name="SAPBEXexcGood2 7 2" xfId="6696" xr:uid="{02DBEAB7-60C3-4444-8564-1B0C83B010F3}"/>
    <cellStyle name="SAPBEXexcGood2 7 2 2" xfId="6697" xr:uid="{DBDD2E45-7B08-439A-901A-3F443CECB183}"/>
    <cellStyle name="SAPBEXexcGood2 7 3" xfId="6698" xr:uid="{77EC686F-CA8D-4E9C-8FC2-1A721698AC57}"/>
    <cellStyle name="SAPBEXexcGood2 8" xfId="6699" xr:uid="{9E0C787F-6185-4197-A862-454FD1100960}"/>
    <cellStyle name="SAPBEXexcGood2 8 2" xfId="6700" xr:uid="{BAB90804-4B86-4804-A5F8-B146C442D09C}"/>
    <cellStyle name="SAPBEXexcGood2 9" xfId="6701" xr:uid="{D5F0938B-00F3-4D13-B54F-BC25E3FAB9D4}"/>
    <cellStyle name="SAPBEXexcGood3" xfId="6702" xr:uid="{6D96CEE3-C0B3-4346-90A5-D99026A34B6A}"/>
    <cellStyle name="SAPBEXexcGood3 2" xfId="6703" xr:uid="{189C82E9-CB3C-4435-901E-E3977C3048B9}"/>
    <cellStyle name="SAPBEXexcGood3 2 2" xfId="6704" xr:uid="{0B2AE40F-2A6C-48EF-90C7-7865F78AB4ED}"/>
    <cellStyle name="SAPBEXexcGood3 2 2 2" xfId="6705" xr:uid="{B59858F8-711A-426E-B1ED-625C632E9578}"/>
    <cellStyle name="SAPBEXexcGood3 2 2 2 2" xfId="6706" xr:uid="{85DBAB17-AAF3-49C1-AEE0-E2CFE6A2E88B}"/>
    <cellStyle name="SAPBEXexcGood3 2 2 2 2 2" xfId="6707" xr:uid="{80406EE6-8634-438B-BA75-2BB64BC3F71A}"/>
    <cellStyle name="SAPBEXexcGood3 2 2 2 3" xfId="6708" xr:uid="{A884BF06-A11B-4D2B-8067-3501EC067CBB}"/>
    <cellStyle name="SAPBEXexcGood3 2 2 3" xfId="6709" xr:uid="{6CB3C585-B473-4EC4-801D-0E796BF64742}"/>
    <cellStyle name="SAPBEXexcGood3 2 2 3 2" xfId="6710" xr:uid="{19F3342C-BB2D-44D5-8F9A-B377BA3DF464}"/>
    <cellStyle name="SAPBEXexcGood3 2 2 4" xfId="6711" xr:uid="{014BBEEB-0FB8-40A9-93BE-34817CFAC306}"/>
    <cellStyle name="SAPBEXexcGood3 2 3" xfId="6712" xr:uid="{99EE869C-007E-4313-B159-896A06A6729A}"/>
    <cellStyle name="SAPBEXexcGood3 2 3 2" xfId="6713" xr:uid="{195C932A-79C1-4D02-AD90-26ECD7FD7EFA}"/>
    <cellStyle name="SAPBEXexcGood3 2 3 2 2" xfId="6714" xr:uid="{23E37EF7-9DA2-4BD2-8D28-08B50E7A1E6E}"/>
    <cellStyle name="SAPBEXexcGood3 2 3 2 2 2" xfId="6715" xr:uid="{47DD6483-E395-4202-BF86-F0A6C4E7AE29}"/>
    <cellStyle name="SAPBEXexcGood3 2 3 2 3" xfId="6716" xr:uid="{555A80D1-8368-435C-8B24-D4E5A9D44306}"/>
    <cellStyle name="SAPBEXexcGood3 2 3 3" xfId="6717" xr:uid="{B950DE9F-AB6B-4036-B39B-734A5090097D}"/>
    <cellStyle name="SAPBEXexcGood3 2 3 3 2" xfId="6718" xr:uid="{5808F25F-FE70-479A-A175-79F0816D0D93}"/>
    <cellStyle name="SAPBEXexcGood3 2 3 4" xfId="6719" xr:uid="{09B2F79B-155D-45FD-94CC-4DB9BBDF20EE}"/>
    <cellStyle name="SAPBEXexcGood3 2 4" xfId="6720" xr:uid="{5E92B6C4-ECE8-49C1-9B97-9F4D9ACB1490}"/>
    <cellStyle name="SAPBEXexcGood3 2 4 2" xfId="6721" xr:uid="{1F440855-065A-4BB7-AAFC-6E203FA51C74}"/>
    <cellStyle name="SAPBEXexcGood3 2 4 2 2" xfId="6722" xr:uid="{F6951CB3-D225-4DD0-A0D9-EDCB335A5568}"/>
    <cellStyle name="SAPBEXexcGood3 2 4 3" xfId="6723" xr:uid="{B215220C-A25D-4B70-A7D6-B0D92F1C2F86}"/>
    <cellStyle name="SAPBEXexcGood3 2 5" xfId="6724" xr:uid="{10575924-F2AB-4B46-8764-F8EE6AB6A686}"/>
    <cellStyle name="SAPBEXexcGood3 2 5 2" xfId="6725" xr:uid="{24EE0E39-A39F-4EEE-B2E3-94547CD5A7D8}"/>
    <cellStyle name="SAPBEXexcGood3 2 5 3" xfId="6726" xr:uid="{2AA5A14E-2B36-46B0-9BBF-0691AF919179}"/>
    <cellStyle name="SAPBEXexcGood3 2 6" xfId="6727" xr:uid="{9407E6AB-D745-4031-8F23-366FD4119B3F}"/>
    <cellStyle name="SAPBEXexcGood3 2 6 2" xfId="6728" xr:uid="{E552B813-5EC4-4BBD-BC76-9729B5762F1D}"/>
    <cellStyle name="SAPBEXexcGood3 2 7" xfId="6729" xr:uid="{ACF45EA0-DAEF-4686-840F-B318688CA646}"/>
    <cellStyle name="SAPBEXexcGood3 3" xfId="6730" xr:uid="{DF63B0A0-5D82-4410-B496-CB6590D61EFD}"/>
    <cellStyle name="SAPBEXexcGood3 3 2" xfId="6731" xr:uid="{C57E3A8A-5A1E-4C77-86FA-BFFCA82A775C}"/>
    <cellStyle name="SAPBEXexcGood3 3 2 2" xfId="6732" xr:uid="{AC87C607-A4F0-46D3-B8DE-A9C6A86FA676}"/>
    <cellStyle name="SAPBEXexcGood3 3 2 2 2" xfId="6733" xr:uid="{74D15906-F059-475A-B916-ABDBAF45E6D2}"/>
    <cellStyle name="SAPBEXexcGood3 3 2 2 2 2" xfId="6734" xr:uid="{A0F1AE2A-A83C-45B1-BAC9-A479318AE4E3}"/>
    <cellStyle name="SAPBEXexcGood3 3 2 2 3" xfId="6735" xr:uid="{6EE74F95-DEB8-48DB-8DAD-BFF0F2296758}"/>
    <cellStyle name="SAPBEXexcGood3 3 2 3" xfId="6736" xr:uid="{92A6FA76-9A79-4846-964E-F525D8FD1EF0}"/>
    <cellStyle name="SAPBEXexcGood3 3 2 3 2" xfId="6737" xr:uid="{C34C4FF0-4AC2-4BB1-9C88-1D9C9DDAC95B}"/>
    <cellStyle name="SAPBEXexcGood3 3 2 4" xfId="6738" xr:uid="{5F58BE4D-1C39-4477-95E4-A37210C3B91E}"/>
    <cellStyle name="SAPBEXexcGood3 3 3" xfId="6739" xr:uid="{905920BF-B1A6-4159-964A-19A23419DF4B}"/>
    <cellStyle name="SAPBEXexcGood3 3 3 2" xfId="6740" xr:uid="{A1A85C3A-A3C2-47C0-AC17-6152E41EB3BE}"/>
    <cellStyle name="SAPBEXexcGood3 3 3 2 2" xfId="6741" xr:uid="{71942AA2-22EB-4396-A178-CC0115E5BAEE}"/>
    <cellStyle name="SAPBEXexcGood3 3 3 3" xfId="6742" xr:uid="{E832174A-3588-4FFF-A7F0-EED17555B4EA}"/>
    <cellStyle name="SAPBEXexcGood3 3 4" xfId="6743" xr:uid="{F3164566-EBB7-45E9-9400-167DB3DD6BEF}"/>
    <cellStyle name="SAPBEXexcGood3 3 4 2" xfId="6744" xr:uid="{C323EDB9-3841-4459-ADB4-0B09F9DCF6BC}"/>
    <cellStyle name="SAPBEXexcGood3 3 5" xfId="6745" xr:uid="{7A6653BA-41FC-4FE4-8B4B-9C6357713BDF}"/>
    <cellStyle name="SAPBEXexcGood3 4" xfId="6746" xr:uid="{3143D4F9-21B6-4212-9E91-D5A057F2F201}"/>
    <cellStyle name="SAPBEXexcGood3 4 2" xfId="6747" xr:uid="{69B1F044-F252-49D0-9331-7C5147D2E415}"/>
    <cellStyle name="SAPBEXexcGood3 4 2 2" xfId="6748" xr:uid="{0B0C2233-02D7-4874-8357-07D80BF7A4ED}"/>
    <cellStyle name="SAPBEXexcGood3 4 2 2 2" xfId="6749" xr:uid="{F661BE53-67C5-4839-A171-69112CACF077}"/>
    <cellStyle name="SAPBEXexcGood3 4 2 3" xfId="6750" xr:uid="{C4612970-169A-4DA6-B7E9-CC22B502A29C}"/>
    <cellStyle name="SAPBEXexcGood3 4 3" xfId="6751" xr:uid="{9CFEA29D-6F3E-4DD0-9B7D-65868062C8E6}"/>
    <cellStyle name="SAPBEXexcGood3 4 3 2" xfId="6752" xr:uid="{4774847A-C5F2-499D-83FD-788FAFBB28FB}"/>
    <cellStyle name="SAPBEXexcGood3 4 4" xfId="6753" xr:uid="{44C99B0C-DD89-45F3-A86D-867F121C99C4}"/>
    <cellStyle name="SAPBEXexcGood3 5" xfId="6754" xr:uid="{5B16ACFC-5D56-415C-BF99-175F4865B9FA}"/>
    <cellStyle name="SAPBEXexcGood3 5 2" xfId="6755" xr:uid="{13C38022-6C80-41E7-92BE-944E2CD92545}"/>
    <cellStyle name="SAPBEXexcGood3 5 2 2" xfId="6756" xr:uid="{6BB77B1D-BADD-48B6-BD77-89E6DF64D952}"/>
    <cellStyle name="SAPBEXexcGood3 5 2 2 2" xfId="6757" xr:uid="{9294467D-CAAD-4E5C-8875-BA922CD3E7C5}"/>
    <cellStyle name="SAPBEXexcGood3 5 2 2 2 2" xfId="6758" xr:uid="{5D3F94BE-F498-4BE3-B5E0-FAC33A36068E}"/>
    <cellStyle name="SAPBEXexcGood3 5 2 2 3" xfId="6759" xr:uid="{D3AE670D-40C0-4B16-93C1-AD00DB62822F}"/>
    <cellStyle name="SAPBEXexcGood3 5 2 3" xfId="6760" xr:uid="{3AA96BA1-1E76-40AE-A3C1-850BE9680C07}"/>
    <cellStyle name="SAPBEXexcGood3 5 2 3 2" xfId="6761" xr:uid="{13320E6E-3A11-4F5C-B6AC-EE842D348278}"/>
    <cellStyle name="SAPBEXexcGood3 5 2 4" xfId="6762" xr:uid="{AE2C39AE-13B8-4E07-ADA5-1E99999051F7}"/>
    <cellStyle name="SAPBEXexcGood3 5 3" xfId="6763" xr:uid="{568D29E4-12A4-4A0B-B552-85FB48629619}"/>
    <cellStyle name="SAPBEXexcGood3 5 3 2" xfId="6764" xr:uid="{11BE862F-ACF7-4DAB-9D2A-FE9E96C958DA}"/>
    <cellStyle name="SAPBEXexcGood3 5 3 2 2" xfId="6765" xr:uid="{F4E4E087-8134-4FA0-B956-3F551F91065B}"/>
    <cellStyle name="SAPBEXexcGood3 5 3 3" xfId="6766" xr:uid="{55D95127-C0E4-4F1F-A489-E45E17425D2D}"/>
    <cellStyle name="SAPBEXexcGood3 5 4" xfId="6767" xr:uid="{6E8E2887-49FD-4AED-A5AD-A05CE800EB7F}"/>
    <cellStyle name="SAPBEXexcGood3 5 4 2" xfId="6768" xr:uid="{DAABBA7D-928B-46AE-B689-72C7B9EF0045}"/>
    <cellStyle name="SAPBEXexcGood3 5 5" xfId="6769" xr:uid="{0FC28242-BB62-4336-A0F1-653D0336CBD8}"/>
    <cellStyle name="SAPBEXexcGood3 6" xfId="6770" xr:uid="{54073A5C-1D52-48AA-9E7C-F019BDD3A3CF}"/>
    <cellStyle name="SAPBEXexcGood3 6 2" xfId="6771" xr:uid="{F7755BBC-F61C-4CB6-815D-C7BAE20B51EA}"/>
    <cellStyle name="SAPBEXexcGood3 6 2 2" xfId="6772" xr:uid="{A6D91DA4-336C-4C3E-8168-137A962AB5ED}"/>
    <cellStyle name="SAPBEXexcGood3 6 2 2 2" xfId="6773" xr:uid="{6622AF40-1CB2-460B-8E84-98ECF4618C9D}"/>
    <cellStyle name="SAPBEXexcGood3 6 2 3" xfId="6774" xr:uid="{33B0CABE-66CE-42B6-975B-696BAF70A8CC}"/>
    <cellStyle name="SAPBEXexcGood3 6 3" xfId="6775" xr:uid="{89EF1D01-9444-47AF-8267-C1ACD8694F18}"/>
    <cellStyle name="SAPBEXexcGood3 6 3 2" xfId="6776" xr:uid="{44D70C02-9B21-46D6-9173-1C0B891AAAD7}"/>
    <cellStyle name="SAPBEXexcGood3 6 4" xfId="6777" xr:uid="{A136CCE0-2EC4-4651-85D3-AF36FD175A20}"/>
    <cellStyle name="SAPBEXexcGood3 7" xfId="6778" xr:uid="{E866A9AF-DAE1-4567-B69C-55E70DA5FE14}"/>
    <cellStyle name="SAPBEXexcGood3 7 2" xfId="6779" xr:uid="{9F1737F2-39B8-426B-AF96-1A9FA39A7E8C}"/>
    <cellStyle name="SAPBEXexcGood3 7 2 2" xfId="6780" xr:uid="{C9430882-7FA1-4CAA-9F9E-A5DC8126601B}"/>
    <cellStyle name="SAPBEXexcGood3 7 3" xfId="6781" xr:uid="{CF3BBE47-A0A8-40CF-BFA3-3C0C5898532F}"/>
    <cellStyle name="SAPBEXexcGood3 8" xfId="6782" xr:uid="{703E2E1E-032E-431A-9659-15CEFAD929C1}"/>
    <cellStyle name="SAPBEXexcGood3 8 2" xfId="6783" xr:uid="{3CFC24FD-A7EE-46F8-A69C-9D46E87BE213}"/>
    <cellStyle name="SAPBEXexcGood3 9" xfId="6784" xr:uid="{3E0B3F04-5ED4-4801-A398-0F969E83195C}"/>
    <cellStyle name="SAPBEXfilterDrill" xfId="6785" xr:uid="{91064B8D-6821-4FC9-BA81-E03CAC38F632}"/>
    <cellStyle name="SAPBEXfilterDrill 2" xfId="6786" xr:uid="{0D9B1208-D05D-4500-B67E-89A1C27F681F}"/>
    <cellStyle name="SAPBEXfilterDrill 2 2" xfId="6787" xr:uid="{5FFC0FC8-1A20-4411-BE1B-A915098F6319}"/>
    <cellStyle name="SAPBEXfilterDrill 2 2 2" xfId="6788" xr:uid="{9C6FBE19-0BBE-4885-BB91-CD1A8798BE7A}"/>
    <cellStyle name="SAPBEXfilterDrill 2 2 2 2" xfId="6789" xr:uid="{62E7CD7D-91A5-4C98-8C51-5A3ABC8CEA34}"/>
    <cellStyle name="SAPBEXfilterDrill 2 2 2 2 2" xfId="6790" xr:uid="{56994929-9748-4090-B227-71E9FD8842ED}"/>
    <cellStyle name="SAPBEXfilterDrill 2 2 2 3" xfId="6791" xr:uid="{4939A30C-3FA1-4ACD-B94E-10434E8E479F}"/>
    <cellStyle name="SAPBEXfilterDrill 2 2 3" xfId="6792" xr:uid="{C7CED211-0AFD-4F9F-A53F-E758E31EF57C}"/>
    <cellStyle name="SAPBEXfilterDrill 2 2 3 2" xfId="6793" xr:uid="{12FEAF06-C3E7-4FF9-B99B-759ABFBF4BE9}"/>
    <cellStyle name="SAPBEXfilterDrill 2 2 4" xfId="6794" xr:uid="{A7D432E4-02C1-4FF4-88EA-8850394C1414}"/>
    <cellStyle name="SAPBEXfilterDrill 2 3" xfId="6795" xr:uid="{F0116565-C2B9-4EE7-8607-3CC6D23E75EE}"/>
    <cellStyle name="SAPBEXfilterDrill 2 3 2" xfId="6796" xr:uid="{A069CCA8-F745-44BF-AF1B-226780EEA9C7}"/>
    <cellStyle name="SAPBEXfilterDrill 2 3 2 2" xfId="6797" xr:uid="{0B7C5B5F-E8E2-4BA8-A470-4934C20A31F2}"/>
    <cellStyle name="SAPBEXfilterDrill 2 3 2 2 2" xfId="6798" xr:uid="{26E46167-B237-4F73-A511-6B6F703D56E0}"/>
    <cellStyle name="SAPBEXfilterDrill 2 3 2 3" xfId="6799" xr:uid="{CFAC953A-4255-4AA0-BCDA-AB98F5BDCD74}"/>
    <cellStyle name="SAPBEXfilterDrill 2 3 3" xfId="6800" xr:uid="{34AAEC28-352B-4738-81FC-89D59AB0F6D2}"/>
    <cellStyle name="SAPBEXfilterDrill 2 3 3 2" xfId="6801" xr:uid="{640B681C-729A-4B4B-A64A-BC5A7442CC19}"/>
    <cellStyle name="SAPBEXfilterDrill 2 3 4" xfId="6802" xr:uid="{7E918D8D-876E-4923-AA51-80744BDE87F7}"/>
    <cellStyle name="SAPBEXfilterDrill 2 4" xfId="6803" xr:uid="{CC94196D-BE94-4F0C-9A1D-A44FF3B2DA95}"/>
    <cellStyle name="SAPBEXfilterDrill 2 4 2" xfId="6804" xr:uid="{15022B64-1293-4236-A23C-98E70D53EB50}"/>
    <cellStyle name="SAPBEXfilterDrill 2 4 2 2" xfId="6805" xr:uid="{9A8D1B80-3EBF-402E-9FEA-44BEA7913761}"/>
    <cellStyle name="SAPBEXfilterDrill 2 4 3" xfId="6806" xr:uid="{4D0A9A87-FBBC-4F6A-B8B8-777021B000B1}"/>
    <cellStyle name="SAPBEXfilterDrill 2 5" xfId="6807" xr:uid="{CC0BEDDB-526F-401A-8615-FBE15F8ABCAC}"/>
    <cellStyle name="SAPBEXfilterDrill 2 5 2" xfId="6808" xr:uid="{8D611C60-D23B-408F-8993-C8A0A439E258}"/>
    <cellStyle name="SAPBEXfilterDrill 2 5 3" xfId="6809" xr:uid="{A6458058-E187-46C6-AEE7-4277EDC20A66}"/>
    <cellStyle name="SAPBEXfilterDrill 2 6" xfId="6810" xr:uid="{6C1F3AA1-6457-4072-95EB-DF1074C5670D}"/>
    <cellStyle name="SAPBEXfilterDrill 2 6 2" xfId="6811" xr:uid="{A8C2546F-42C3-46E9-B820-1F45C21D6FCB}"/>
    <cellStyle name="SAPBEXfilterDrill 2 7" xfId="6812" xr:uid="{F16A1A1B-FC8C-444A-94CF-0442A5453DC3}"/>
    <cellStyle name="SAPBEXfilterDrill 3" xfId="6813" xr:uid="{D11592AA-04C8-4763-92CB-102D38170297}"/>
    <cellStyle name="SAPBEXfilterDrill 3 2" xfId="6814" xr:uid="{1F032BB2-4E42-4477-9E77-934C89BB57F8}"/>
    <cellStyle name="SAPBEXfilterDrill 3 2 2" xfId="6815" xr:uid="{02C2D7D1-7BB1-4F98-BCBD-D3B37E7F919A}"/>
    <cellStyle name="SAPBEXfilterDrill 3 2 2 2" xfId="6816" xr:uid="{E3D73BE6-FC84-4B5F-AF6A-DB6CAA218BF0}"/>
    <cellStyle name="SAPBEXfilterDrill 3 2 2 2 2" xfId="6817" xr:uid="{992823EC-272A-401B-B34B-6893F9D738F8}"/>
    <cellStyle name="SAPBEXfilterDrill 3 2 2 3" xfId="6818" xr:uid="{B26CFADC-46AC-463C-B1B6-866A92529C7E}"/>
    <cellStyle name="SAPBEXfilterDrill 3 2 3" xfId="6819" xr:uid="{AADE81A6-A12B-43A2-B5B4-E8BEE89781EC}"/>
    <cellStyle name="SAPBEXfilterDrill 3 2 3 2" xfId="6820" xr:uid="{6112AE43-0D45-445F-A15A-286B630B21F1}"/>
    <cellStyle name="SAPBEXfilterDrill 3 2 4" xfId="6821" xr:uid="{C087F29A-825F-419F-8E33-C3A8B2D24986}"/>
    <cellStyle name="SAPBEXfilterDrill 3 3" xfId="6822" xr:uid="{8BC00315-C3EC-46BA-9C68-DD91CEB78B35}"/>
    <cellStyle name="SAPBEXfilterDrill 3 3 2" xfId="6823" xr:uid="{9A56A6E3-3E99-46D0-9328-88AC93A1CAEC}"/>
    <cellStyle name="SAPBEXfilterDrill 3 3 2 2" xfId="6824" xr:uid="{D22B9F27-6618-4E8D-932D-0DBC4D63EC39}"/>
    <cellStyle name="SAPBEXfilterDrill 3 3 3" xfId="6825" xr:uid="{1921DCC9-7EA9-4790-B8D1-C9C8EB799C32}"/>
    <cellStyle name="SAPBEXfilterDrill 3 4" xfId="6826" xr:uid="{853F3866-974B-433B-BE0E-B4408CB2FC8E}"/>
    <cellStyle name="SAPBEXfilterDrill 3 4 2" xfId="6827" xr:uid="{8A6FE07D-99F8-45A3-B29D-EEAD8838075D}"/>
    <cellStyle name="SAPBEXfilterDrill 3 5" xfId="6828" xr:uid="{C0339175-8CEA-40FB-A200-817CF0F49D80}"/>
    <cellStyle name="SAPBEXfilterDrill 4" xfId="6829" xr:uid="{AA2F15E9-35CA-4C3B-9B93-3F208C32A0CC}"/>
    <cellStyle name="SAPBEXfilterDrill 4 2" xfId="6830" xr:uid="{05BD55A0-35A8-4D00-96EB-A067F650B798}"/>
    <cellStyle name="SAPBEXfilterDrill 4 2 2" xfId="6831" xr:uid="{537F038F-EAC8-4445-9D91-4FB5D82AF485}"/>
    <cellStyle name="SAPBEXfilterDrill 4 2 2 2" xfId="6832" xr:uid="{67548D38-E5F4-43AA-8021-0C60356C6116}"/>
    <cellStyle name="SAPBEXfilterDrill 4 2 3" xfId="6833" xr:uid="{BD1AF71D-4501-4F98-AA88-46959D44690E}"/>
    <cellStyle name="SAPBEXfilterDrill 4 3" xfId="6834" xr:uid="{83933286-004E-40B9-9A34-139AEB5828E2}"/>
    <cellStyle name="SAPBEXfilterDrill 4 3 2" xfId="6835" xr:uid="{3D41F62E-7DF1-445F-9C43-017257965F65}"/>
    <cellStyle name="SAPBEXfilterDrill 4 4" xfId="6836" xr:uid="{276087EF-9D01-4C9C-B5BB-AAC70608F4B4}"/>
    <cellStyle name="SAPBEXfilterDrill 5" xfId="6837" xr:uid="{57B143BD-7243-47B6-9DBB-12081759A3BB}"/>
    <cellStyle name="SAPBEXfilterDrill 6" xfId="6838" xr:uid="{22FC6941-B740-4EA5-9B97-5C41B432098C}"/>
    <cellStyle name="SAPBEXfilterDrill 6 2" xfId="6839" xr:uid="{6A39ADE9-2ED9-4EB5-84C7-273FBA7FD0DD}"/>
    <cellStyle name="SAPBEXfilterDrill 6 2 2" xfId="6840" xr:uid="{0DA58E05-5044-4699-AC12-C745EC1A6A6E}"/>
    <cellStyle name="SAPBEXfilterDrill 6 3" xfId="6841" xr:uid="{DECFA789-F0D8-4766-B9FF-0C70C39A8891}"/>
    <cellStyle name="SAPBEXfilterDrill 7" xfId="6842" xr:uid="{48B2B723-F643-4B2D-A4FD-B591F6E5F3AD}"/>
    <cellStyle name="SAPBEXfilterItem" xfId="6843" xr:uid="{144CA3C8-020D-4FA5-9905-CAAF338666BD}"/>
    <cellStyle name="SAPBEXfilterItem 2" xfId="6844" xr:uid="{7589700D-BD27-45F1-BB67-5D0CC6A1A860}"/>
    <cellStyle name="SAPBEXfilterItem 2 2" xfId="6845" xr:uid="{A49F7CFE-4CC3-4D4A-B6E7-7732EAC2A391}"/>
    <cellStyle name="SAPBEXfilterItem 2 2 2" xfId="6846" xr:uid="{2AA537DE-3859-4413-8D24-9EDC6B723B9C}"/>
    <cellStyle name="SAPBEXfilterItem 2 2 2 2" xfId="6847" xr:uid="{6E04AE84-1F19-40FB-8AB7-524A3CB624A0}"/>
    <cellStyle name="SAPBEXfilterItem 2 2 2 3" xfId="6848" xr:uid="{C942945C-263A-4F22-B338-99EB45DD6D51}"/>
    <cellStyle name="SAPBEXfilterItem 2 2 3" xfId="6849" xr:uid="{C3DEAD1E-5F55-476D-9563-3FA3695D42C4}"/>
    <cellStyle name="SAPBEXfilterItem 2 2 4" xfId="6850" xr:uid="{B59F3DC8-18F5-4474-A794-7BF1227E1BE0}"/>
    <cellStyle name="SAPBEXfilterItem 2 3" xfId="6851" xr:uid="{551F8F28-CAB4-4603-A79A-6AFE53E7ED0C}"/>
    <cellStyle name="SAPBEXfilterItem 2 3 2" xfId="6852" xr:uid="{D7FCBFF0-4EFD-43EA-A051-3489FB6E7DB0}"/>
    <cellStyle name="SAPBEXfilterItem 2 3 3" xfId="6853" xr:uid="{BB7783A2-962E-447C-87C7-9D1354A006BB}"/>
    <cellStyle name="SAPBEXfilterItem 2 4" xfId="6854" xr:uid="{660D2242-0835-4298-ADC4-747A29FC70A6}"/>
    <cellStyle name="SAPBEXfilterItem 2 4 2" xfId="6855" xr:uid="{C22DCC82-67F9-4996-B19D-B57FD4341A3A}"/>
    <cellStyle name="SAPBEXfilterItem 2 5" xfId="6856" xr:uid="{59F2A22A-1BC3-4F5B-9D9A-EB1BD2EBEEA2}"/>
    <cellStyle name="SAPBEXfilterItem 2 6" xfId="6857" xr:uid="{1CD588FA-DD70-4926-9118-1ED1998B146E}"/>
    <cellStyle name="SAPBEXfilterItem 3" xfId="6858" xr:uid="{2D821A70-A96C-4095-85D8-23D2B244BA26}"/>
    <cellStyle name="SAPBEXfilterItem 3 2" xfId="6859" xr:uid="{ADD0B56F-C9FE-4E5E-8A11-5AED3C66DC2A}"/>
    <cellStyle name="SAPBEXfilterItem 3 2 2" xfId="6860" xr:uid="{E881B9F0-2569-48CF-9267-E11B3DB639C7}"/>
    <cellStyle name="SAPBEXfilterItem 3 2 3" xfId="6861" xr:uid="{9361435B-2429-417C-95C0-61C8FC7FBFF3}"/>
    <cellStyle name="SAPBEXfilterItem 3 3" xfId="6862" xr:uid="{416A61DC-5822-4CA0-9CD9-7DC7BF7AF826}"/>
    <cellStyle name="SAPBEXfilterItem 3 4" xfId="6863" xr:uid="{C68AEB80-4B99-488E-8087-56BEC5A57100}"/>
    <cellStyle name="SAPBEXfilterItem 4" xfId="6864" xr:uid="{C3510D57-52C8-4C34-976F-00E56D7738D2}"/>
    <cellStyle name="SAPBEXfilterItem 4 2" xfId="6865" xr:uid="{5DDE0CEB-BC84-4750-BAA4-B36C94D9417A}"/>
    <cellStyle name="SAPBEXfilterItem 4 2 2" xfId="6866" xr:uid="{700A48B6-45EA-419B-B0B8-6C7BB3E19F4D}"/>
    <cellStyle name="SAPBEXfilterItem 4 2 3" xfId="6867" xr:uid="{172D6CCF-4B0A-4BD8-A513-7FF04B6A9F4E}"/>
    <cellStyle name="SAPBEXfilterItem 4 3" xfId="6868" xr:uid="{5E6D72BE-67E7-4062-8AB7-C1A16BBAB6E4}"/>
    <cellStyle name="SAPBEXfilterItem 4 4" xfId="6869" xr:uid="{E979683C-A183-4EA7-8527-91726C35AB90}"/>
    <cellStyle name="SAPBEXfilterItem 5" xfId="6870" xr:uid="{2033D6CD-AB74-41FC-9244-215BD28ECF06}"/>
    <cellStyle name="SAPBEXfilterItem 6" xfId="6871" xr:uid="{576A3224-7D78-4190-A60A-D7BA533A7920}"/>
    <cellStyle name="SAPBEXfilterText" xfId="6872" xr:uid="{6EAC8E24-26BD-4189-81EC-63281E704C9E}"/>
    <cellStyle name="SAPBEXformats" xfId="6873" xr:uid="{4749FA75-4BE2-4891-B918-E9EC85A16A09}"/>
    <cellStyle name="SAPBEXformats 2" xfId="6874" xr:uid="{01BD126E-D904-4909-A752-9824BBD7A63B}"/>
    <cellStyle name="SAPBEXformats 2 2" xfId="6875" xr:uid="{5AD93FE8-444E-4CEB-9B96-9B667671FF84}"/>
    <cellStyle name="SAPBEXformats 2 2 2" xfId="6876" xr:uid="{BDC3FE75-F908-4AD4-BE5B-9D5E1E16C11F}"/>
    <cellStyle name="SAPBEXformats 2 2 2 2" xfId="6877" xr:uid="{DED75E99-2E60-4837-912D-F240C511A295}"/>
    <cellStyle name="SAPBEXformats 2 2 2 2 2" xfId="6878" xr:uid="{67BC6B11-91BD-4014-A28E-B9246713E505}"/>
    <cellStyle name="SAPBEXformats 2 2 2 3" xfId="6879" xr:uid="{331067A9-5549-447F-8E99-0218CD210B3A}"/>
    <cellStyle name="SAPBEXformats 2 2 3" xfId="6880" xr:uid="{07D3C9C0-178E-499B-BF77-55E832278FE7}"/>
    <cellStyle name="SAPBEXformats 2 2 3 2" xfId="6881" xr:uid="{D2052A83-F18E-4EFB-A0F2-69FE0D96E6AB}"/>
    <cellStyle name="SAPBEXformats 2 2 4" xfId="6882" xr:uid="{C0982330-099D-452E-B54B-1EBB846A1415}"/>
    <cellStyle name="SAPBEXformats 2 3" xfId="6883" xr:uid="{11DBACB1-D1F9-44A3-ACCE-9C6F3585FFDD}"/>
    <cellStyle name="SAPBEXformats 2 3 2" xfId="6884" xr:uid="{FC34BC85-733C-4502-9FC1-D302AF709A3F}"/>
    <cellStyle name="SAPBEXformats 2 3 2 2" xfId="6885" xr:uid="{215FFE59-D755-4963-890C-9D5FDCBB4336}"/>
    <cellStyle name="SAPBEXformats 2 3 2 2 2" xfId="6886" xr:uid="{19DD2CE9-B79D-4457-A303-57BE8242791B}"/>
    <cellStyle name="SAPBEXformats 2 3 2 3" xfId="6887" xr:uid="{E7B3C76B-599D-42D3-85CA-AD70115E50A5}"/>
    <cellStyle name="SAPBEXformats 2 3 3" xfId="6888" xr:uid="{9EE71E86-E9F9-47F5-8700-12E1EACF3C79}"/>
    <cellStyle name="SAPBEXformats 2 3 3 2" xfId="6889" xr:uid="{AD07F927-97B1-4BC2-B6E7-F4B509902DB4}"/>
    <cellStyle name="SAPBEXformats 2 3 4" xfId="6890" xr:uid="{C0D52059-85A7-4C48-8CBC-DF7AEA11EA2B}"/>
    <cellStyle name="SAPBEXformats 2 4" xfId="6891" xr:uid="{340BD3D5-F1C4-4B55-8A5C-5966106D4CFE}"/>
    <cellStyle name="SAPBEXformats 2 4 2" xfId="6892" xr:uid="{691EF56D-9A92-4C63-BC6E-0EAF8278EB81}"/>
    <cellStyle name="SAPBEXformats 2 4 2 2" xfId="6893" xr:uid="{C267980B-19BD-4FD2-BD79-09B7F1335581}"/>
    <cellStyle name="SAPBEXformats 2 4 3" xfId="6894" xr:uid="{BF1E2F2D-678F-429A-9834-7579AF6111AB}"/>
    <cellStyle name="SAPBEXformats 2 5" xfId="6895" xr:uid="{BC8D8EC9-0F41-45B0-BFC5-051981BAFD8B}"/>
    <cellStyle name="SAPBEXformats 2 5 2" xfId="6896" xr:uid="{A05841EE-0BE2-41BD-A9F9-DE717B737EAE}"/>
    <cellStyle name="SAPBEXformats 2 5 3" xfId="6897" xr:uid="{7D3134DB-72B4-4F1E-A35E-4E13D5FCD9B0}"/>
    <cellStyle name="SAPBEXformats 2 6" xfId="6898" xr:uid="{C7B4DB8E-42F1-4BFB-804B-806998F50784}"/>
    <cellStyle name="SAPBEXformats 2 6 2" xfId="6899" xr:uid="{BA8F3DA7-AE15-4B62-A339-86F42EC12BD3}"/>
    <cellStyle name="SAPBEXformats 2 7" xfId="6900" xr:uid="{04D26AE6-2AC9-4B7F-A70A-6AA6C4A0250B}"/>
    <cellStyle name="SAPBEXformats 3" xfId="6901" xr:uid="{8BB304DC-45C1-4002-8766-CA0541EB0BDF}"/>
    <cellStyle name="SAPBEXformats 3 2" xfId="6902" xr:uid="{6788C636-DFFD-4289-AD0E-32A3CC6CE318}"/>
    <cellStyle name="SAPBEXformats 3 2 2" xfId="6903" xr:uid="{1BB101F2-50B3-4A76-BD1B-48A90D0250BA}"/>
    <cellStyle name="SAPBEXformats 3 2 2 2" xfId="6904" xr:uid="{F168CC0C-FA4C-4432-8F1D-3B0EDFB54852}"/>
    <cellStyle name="SAPBEXformats 3 2 2 2 2" xfId="6905" xr:uid="{BDEBB9DD-C6CD-4E02-A1FF-7AB9556A4EB7}"/>
    <cellStyle name="SAPBEXformats 3 2 2 3" xfId="6906" xr:uid="{D9A7CE9C-962A-4E70-85BD-EE783D3798B0}"/>
    <cellStyle name="SAPBEXformats 3 2 3" xfId="6907" xr:uid="{AAAC3DB4-E232-41D4-BAB2-68CF2C21DBA4}"/>
    <cellStyle name="SAPBEXformats 3 2 3 2" xfId="6908" xr:uid="{6F5E6B06-F5BA-433C-AC23-B8E251439827}"/>
    <cellStyle name="SAPBEXformats 3 2 4" xfId="6909" xr:uid="{D60CE9A1-28C7-4F9E-9ED0-8653FE828DEB}"/>
    <cellStyle name="SAPBEXformats 3 3" xfId="6910" xr:uid="{0A338A38-DBF1-47F9-A041-316E54567996}"/>
    <cellStyle name="SAPBEXformats 3 3 2" xfId="6911" xr:uid="{3D856C72-62EF-44A4-B824-A25EDE404BF5}"/>
    <cellStyle name="SAPBEXformats 3 3 2 2" xfId="6912" xr:uid="{22A5729B-4E45-450B-A773-3FA11A97445E}"/>
    <cellStyle name="SAPBEXformats 3 3 3" xfId="6913" xr:uid="{4A883C36-D9B5-470E-BC32-658FB492C57A}"/>
    <cellStyle name="SAPBEXformats 3 4" xfId="6914" xr:uid="{149A1BB8-69AE-4C86-9D4F-FD5DD635D053}"/>
    <cellStyle name="SAPBEXformats 3 4 2" xfId="6915" xr:uid="{9037D202-07BA-43EC-AE84-41A7E6F384C4}"/>
    <cellStyle name="SAPBEXformats 3 5" xfId="6916" xr:uid="{DF8AFEC0-85D8-449C-83B6-E33773D2E188}"/>
    <cellStyle name="SAPBEXformats 4" xfId="6917" xr:uid="{73FB3D0C-43D0-4338-94D8-A76C6BD4EFC0}"/>
    <cellStyle name="SAPBEXformats 4 2" xfId="6918" xr:uid="{6BC70932-7EA4-4F1C-9330-EE2D1E4C366B}"/>
    <cellStyle name="SAPBEXformats 4 2 2" xfId="6919" xr:uid="{FC54A6A0-0050-4267-9FF6-C922C6593A27}"/>
    <cellStyle name="SAPBEXformats 4 2 2 2" xfId="6920" xr:uid="{5F1D2094-9BCE-4B80-9E09-442AE44AE39B}"/>
    <cellStyle name="SAPBEXformats 4 2 3" xfId="6921" xr:uid="{ACC7AF3C-6820-4898-9FD3-0AB087C2BF0E}"/>
    <cellStyle name="SAPBEXformats 4 3" xfId="6922" xr:uid="{DC067802-8122-418F-9938-EA50388C8FAB}"/>
    <cellStyle name="SAPBEXformats 4 3 2" xfId="6923" xr:uid="{99E52741-DB99-485B-99F9-B879B87403E3}"/>
    <cellStyle name="SAPBEXformats 4 4" xfId="6924" xr:uid="{896AADD2-24BF-4264-8681-85FD9BC2A0CC}"/>
    <cellStyle name="SAPBEXformats 5" xfId="6925" xr:uid="{91145C2E-A2D9-4CE3-A42B-2C5B00A9C739}"/>
    <cellStyle name="SAPBEXformats 5 2" xfId="6926" xr:uid="{0310EBCD-3042-41E1-A2C4-4DB4F7636B41}"/>
    <cellStyle name="SAPBEXformats 5 2 2" xfId="6927" xr:uid="{68290945-05D7-47C2-B2C7-DF63FC798E5A}"/>
    <cellStyle name="SAPBEXformats 5 2 2 2" xfId="6928" xr:uid="{D3DBC553-AD21-43CE-A2C2-C8A50248BA9B}"/>
    <cellStyle name="SAPBEXformats 5 2 2 2 2" xfId="6929" xr:uid="{6C6F1661-FED0-4178-8609-BBACBFBA115A}"/>
    <cellStyle name="SAPBEXformats 5 2 2 3" xfId="6930" xr:uid="{AA31EAAA-10F4-4DE7-9260-A3C7E2EC140D}"/>
    <cellStyle name="SAPBEXformats 5 2 3" xfId="6931" xr:uid="{D9172494-790F-4AC3-9277-46DE6D83C314}"/>
    <cellStyle name="SAPBEXformats 5 2 3 2" xfId="6932" xr:uid="{DC520BE3-61A4-4B74-9E44-CB7EAAAA8941}"/>
    <cellStyle name="SAPBEXformats 5 2 4" xfId="6933" xr:uid="{630D0D1E-506F-442E-BD37-9FBA5BAE55FB}"/>
    <cellStyle name="SAPBEXformats 5 3" xfId="6934" xr:uid="{C6501934-FDB8-485B-BBE6-24E53AF83E92}"/>
    <cellStyle name="SAPBEXformats 5 3 2" xfId="6935" xr:uid="{9463AE94-FC93-415C-8920-8EEEB98A76F9}"/>
    <cellStyle name="SAPBEXformats 5 3 2 2" xfId="6936" xr:uid="{B5975F62-EA94-4358-B994-F7B0F486BBB4}"/>
    <cellStyle name="SAPBEXformats 5 3 3" xfId="6937" xr:uid="{1D544B23-48E8-4CAF-B807-73C3546CEBC2}"/>
    <cellStyle name="SAPBEXformats 5 4" xfId="6938" xr:uid="{9844B72D-4667-4B8F-BAF3-D1493F1C3E88}"/>
    <cellStyle name="SAPBEXformats 5 4 2" xfId="6939" xr:uid="{08B5234D-3E9F-47B7-ABB3-A6D81942B314}"/>
    <cellStyle name="SAPBEXformats 5 5" xfId="6940" xr:uid="{E4DAA727-F523-480A-A571-96D61CAC133D}"/>
    <cellStyle name="SAPBEXformats 6" xfId="6941" xr:uid="{30A888AE-2B61-4F06-B481-023FFF95B33C}"/>
    <cellStyle name="SAPBEXformats 6 2" xfId="6942" xr:uid="{CAB84814-C9B2-484C-9A6A-5EEF29E1C687}"/>
    <cellStyle name="SAPBEXformats 6 2 2" xfId="6943" xr:uid="{66D6AA7B-DCF7-44C6-BE07-0551E24AAF56}"/>
    <cellStyle name="SAPBEXformats 6 2 2 2" xfId="6944" xr:uid="{610D58E8-5D6D-4B59-9926-52D245DDB585}"/>
    <cellStyle name="SAPBEXformats 6 2 3" xfId="6945" xr:uid="{F106FCE2-A716-46EA-8B03-840ACCAC4673}"/>
    <cellStyle name="SAPBEXformats 6 3" xfId="6946" xr:uid="{164257B0-7B91-49EF-8E89-5747D292FCC6}"/>
    <cellStyle name="SAPBEXformats 6 3 2" xfId="6947" xr:uid="{321DBAB7-125A-4B39-93D7-05B802528E71}"/>
    <cellStyle name="SAPBEXformats 6 4" xfId="6948" xr:uid="{9CB42D96-3105-469B-88C7-BFC66AE54A0E}"/>
    <cellStyle name="SAPBEXformats 7" xfId="6949" xr:uid="{AA74E625-25F5-4A47-87DB-ACFC584B8A3C}"/>
    <cellStyle name="SAPBEXformats 7 2" xfId="6950" xr:uid="{0B2DEB32-B256-4C7F-925F-09A41C968DF9}"/>
    <cellStyle name="SAPBEXformats 7 2 2" xfId="6951" xr:uid="{9A4B5E4D-ACDB-468D-B946-EDD032F0A157}"/>
    <cellStyle name="SAPBEXformats 7 3" xfId="6952" xr:uid="{55EBBE85-92CA-42FD-92E6-3C7BAC10A262}"/>
    <cellStyle name="SAPBEXformats 8" xfId="6953" xr:uid="{2578AC6C-AA01-4D45-B079-555EA663BDA2}"/>
    <cellStyle name="SAPBEXformats 8 2" xfId="6954" xr:uid="{3344E6A8-12BC-4406-B322-DF7C00297B8B}"/>
    <cellStyle name="SAPBEXformats 9" xfId="6955" xr:uid="{B49F84BE-1E5B-4FBA-A390-7390308A9387}"/>
    <cellStyle name="SAPBEXheaderItem" xfId="6956" xr:uid="{43206F23-2A82-4050-B2A1-021E515E272F}"/>
    <cellStyle name="SAPBEXheaderItem 2" xfId="6957" xr:uid="{EE280236-2B07-42DF-81EB-A1A739FD672C}"/>
    <cellStyle name="SAPBEXheaderItem 2 2" xfId="6958" xr:uid="{8CEC77F5-D3A9-4381-8CF9-99CE4F4623BA}"/>
    <cellStyle name="SAPBEXheaderItem 2 2 2" xfId="6959" xr:uid="{9C7F7E78-9209-409A-B0BA-61E365524B26}"/>
    <cellStyle name="SAPBEXheaderItem 2 2 2 2" xfId="6960" xr:uid="{32946FFD-B84C-40C4-8A77-7A34F8683B57}"/>
    <cellStyle name="SAPBEXheaderItem 2 2 2 2 2" xfId="6961" xr:uid="{1973FD5B-59F5-45D6-B479-3D5AC918DAD6}"/>
    <cellStyle name="SAPBEXheaderItem 2 2 2 3" xfId="6962" xr:uid="{5BF35D2C-F69F-4D28-81EE-6C1CCDE620B8}"/>
    <cellStyle name="SAPBEXheaderItem 2 2 3" xfId="6963" xr:uid="{F58C6F76-B390-4FEE-B7C2-35EA37E2D143}"/>
    <cellStyle name="SAPBEXheaderItem 2 2 3 2" xfId="6964" xr:uid="{657D9D7A-CA10-437A-86E2-2E46D233ED16}"/>
    <cellStyle name="SAPBEXheaderItem 2 2 4" xfId="6965" xr:uid="{7D85D0C5-6000-44C9-AA30-78B38B4A88B3}"/>
    <cellStyle name="SAPBEXheaderItem 2 3" xfId="6966" xr:uid="{45306C6B-81ED-41A2-929D-470CE9170B38}"/>
    <cellStyle name="SAPBEXheaderItem 2 3 2" xfId="6967" xr:uid="{777FD544-0CBA-4AC1-A98D-4470F7B57C1A}"/>
    <cellStyle name="SAPBEXheaderItem 2 3 2 2" xfId="6968" xr:uid="{DC144B03-0C48-4ACF-B0FB-30B60C7A1B3F}"/>
    <cellStyle name="SAPBEXheaderItem 2 3 2 2 2" xfId="6969" xr:uid="{089B4559-268A-48CF-A200-F106D7436EDF}"/>
    <cellStyle name="SAPBEXheaderItem 2 3 2 3" xfId="6970" xr:uid="{649B54EA-DF71-4DC4-840A-FBF14D80AD19}"/>
    <cellStyle name="SAPBEXheaderItem 2 3 3" xfId="6971" xr:uid="{7E49C3CC-7EA6-4D3B-95DC-7B477AD07C2D}"/>
    <cellStyle name="SAPBEXheaderItem 2 3 3 2" xfId="6972" xr:uid="{B64255E8-BABB-4895-909A-1A00898B21E2}"/>
    <cellStyle name="SAPBEXheaderItem 2 3 4" xfId="6973" xr:uid="{F2D11BA7-9D3F-4634-BB09-A3D92EFFE253}"/>
    <cellStyle name="SAPBEXheaderItem 2 4" xfId="6974" xr:uid="{E7CBED0E-CECC-43B7-A655-1A9410ED00A7}"/>
    <cellStyle name="SAPBEXheaderItem 2 4 2" xfId="6975" xr:uid="{B79CDEE2-2930-460D-9CB4-5B4F2C203489}"/>
    <cellStyle name="SAPBEXheaderItem 2 4 2 2" xfId="6976" xr:uid="{F756DA8D-4112-4D5D-BC37-0503326A8B1C}"/>
    <cellStyle name="SAPBEXheaderItem 2 4 3" xfId="6977" xr:uid="{2A29D301-6F5D-4098-A7B5-80C4AF52FCBE}"/>
    <cellStyle name="SAPBEXheaderItem 2 5" xfId="6978" xr:uid="{2D5B689B-410F-4A60-B554-D871359EDA06}"/>
    <cellStyle name="SAPBEXheaderItem 2 5 2" xfId="6979" xr:uid="{46182340-EBE1-4A3C-AF9D-B1E78E66D041}"/>
    <cellStyle name="SAPBEXheaderItem 2 5 3" xfId="6980" xr:uid="{9610BCDB-56F1-4799-BB79-7DFF18E9F7CB}"/>
    <cellStyle name="SAPBEXheaderItem 2 6" xfId="6981" xr:uid="{D5B43CF6-CBD9-4921-AFDF-D9476231589A}"/>
    <cellStyle name="SAPBEXheaderItem 2 6 2" xfId="6982" xr:uid="{F986C713-7DE2-4F9D-B056-B87127D5574C}"/>
    <cellStyle name="SAPBEXheaderItem 2 7" xfId="6983" xr:uid="{519C7A57-D240-49D6-BEBA-62035CF0661F}"/>
    <cellStyle name="SAPBEXheaderItem 3" xfId="6984" xr:uid="{E21D7BD1-BDDC-4DAD-B343-24FEF81A8E46}"/>
    <cellStyle name="SAPBEXheaderItem 3 2" xfId="6985" xr:uid="{A7524530-488E-47F0-A5FF-FD43B62158CC}"/>
    <cellStyle name="SAPBEXheaderItem 3 2 2" xfId="6986" xr:uid="{27FB9296-C445-4931-87BB-27A037DE7D26}"/>
    <cellStyle name="SAPBEXheaderItem 3 2 2 2" xfId="6987" xr:uid="{7BDDBE9C-9102-4A3E-9B54-70F0E91D93CE}"/>
    <cellStyle name="SAPBEXheaderItem 3 2 2 2 2" xfId="6988" xr:uid="{10D82DC9-C6DC-4D93-9BDF-293998C7CF0A}"/>
    <cellStyle name="SAPBEXheaderItem 3 2 2 3" xfId="6989" xr:uid="{11FAF876-DB82-47DD-9C80-8E4A4E0929B8}"/>
    <cellStyle name="SAPBEXheaderItem 3 2 3" xfId="6990" xr:uid="{C1AD5E64-7516-4399-AA7F-85C50CBB33E6}"/>
    <cellStyle name="SAPBEXheaderItem 3 2 3 2" xfId="6991" xr:uid="{056390FA-F572-4AFC-9F89-4D3F9B969D13}"/>
    <cellStyle name="SAPBEXheaderItem 3 2 4" xfId="6992" xr:uid="{0A70B86D-78FA-4CE9-BCDD-01D4F184100D}"/>
    <cellStyle name="SAPBEXheaderItem 3 3" xfId="6993" xr:uid="{27C8013D-D3B0-49BE-A3BB-18170F9B9D0E}"/>
    <cellStyle name="SAPBEXheaderItem 3 3 2" xfId="6994" xr:uid="{0FED6947-D1F5-4083-8B73-A3D769935060}"/>
    <cellStyle name="SAPBEXheaderItem 3 3 2 2" xfId="6995" xr:uid="{C663C2C1-D0BF-4A2E-85AF-1E5D62DCDADD}"/>
    <cellStyle name="SAPBEXheaderItem 3 3 3" xfId="6996" xr:uid="{CC42F0EC-4090-4179-B6DC-03AEA5A406D1}"/>
    <cellStyle name="SAPBEXheaderItem 3 4" xfId="6997" xr:uid="{7FBF73A4-30BF-4C51-A68E-CB6ADAF979E0}"/>
    <cellStyle name="SAPBEXheaderItem 3 4 2" xfId="6998" xr:uid="{28CBDAAE-B4FD-4914-9920-F50630568BC9}"/>
    <cellStyle name="SAPBEXheaderItem 3 5" xfId="6999" xr:uid="{F8D0D050-FBE3-41A3-90F5-DCFD8723B2CD}"/>
    <cellStyle name="SAPBEXheaderItem 4" xfId="7000" xr:uid="{87DB2EA0-2FBD-4087-A45C-1BE212915F4C}"/>
    <cellStyle name="SAPBEXheaderItem 4 2" xfId="7001" xr:uid="{8C21C1D8-46A2-4DFC-988D-2166B54FB26E}"/>
    <cellStyle name="SAPBEXheaderItem 4 2 2" xfId="7002" xr:uid="{1AFDA9E1-9FD7-4CB1-A3DC-76D7B6F4E7E3}"/>
    <cellStyle name="SAPBEXheaderItem 4 2 2 2" xfId="7003" xr:uid="{F8068D1D-50F3-405E-A6B0-6252A36BDB74}"/>
    <cellStyle name="SAPBEXheaderItem 4 2 3" xfId="7004" xr:uid="{A1A8A4E5-D5BB-4337-9373-6235A90D4CE1}"/>
    <cellStyle name="SAPBEXheaderItem 4 3" xfId="7005" xr:uid="{83A0E652-2856-4E2D-9A65-8271025BF88B}"/>
    <cellStyle name="SAPBEXheaderItem 4 3 2" xfId="7006" xr:uid="{72D861F1-2689-4274-9981-60071A22C6FC}"/>
    <cellStyle name="SAPBEXheaderItem 4 4" xfId="7007" xr:uid="{B1860EE2-159C-4D13-A971-55025AE09A90}"/>
    <cellStyle name="SAPBEXheaderItem 5" xfId="7008" xr:uid="{018E02BA-408B-4637-8271-D135E2DD894B}"/>
    <cellStyle name="SAPBEXheaderItem 6" xfId="7009" xr:uid="{6336451B-5A3B-45DB-AA71-BBCB2EE6C480}"/>
    <cellStyle name="SAPBEXheaderItem 6 2" xfId="7010" xr:uid="{71003674-A0F1-49D6-9FE2-8DFC24269F7E}"/>
    <cellStyle name="SAPBEXheaderItem 6 2 2" xfId="7011" xr:uid="{8141AC81-CBE2-4260-8733-F2A1F7A99D51}"/>
    <cellStyle name="SAPBEXheaderItem 6 3" xfId="7012" xr:uid="{CD439E8E-AEFD-4DBE-924A-340EF446A906}"/>
    <cellStyle name="SAPBEXheaderItem 7" xfId="7013" xr:uid="{E1B1730F-B168-4D3B-B83A-81DC6D1195A3}"/>
    <cellStyle name="SAPBEXheaderText" xfId="7014" xr:uid="{A096463B-2147-4147-B8AA-730803E3EE9E}"/>
    <cellStyle name="SAPBEXheaderText 2" xfId="7015" xr:uid="{82FA6E08-8953-457B-8CEB-768D889300A9}"/>
    <cellStyle name="SAPBEXheaderText 2 2" xfId="7016" xr:uid="{DE3719A1-F6F1-4981-BA7B-E2A7291DFFBC}"/>
    <cellStyle name="SAPBEXheaderText 2 2 2" xfId="7017" xr:uid="{3645D092-25C6-46F4-B2DF-4B1B40751D6E}"/>
    <cellStyle name="SAPBEXheaderText 2 2 2 2" xfId="7018" xr:uid="{A6C14FA8-96AF-475D-AAAB-675961F5AD8C}"/>
    <cellStyle name="SAPBEXheaderText 2 2 2 2 2" xfId="7019" xr:uid="{60304B8B-A3B2-4888-8183-742872E8C826}"/>
    <cellStyle name="SAPBEXheaderText 2 2 2 3" xfId="7020" xr:uid="{8B7ABB1F-FA04-4147-9E64-90937F47FCBA}"/>
    <cellStyle name="SAPBEXheaderText 2 2 3" xfId="7021" xr:uid="{AF8D277C-5652-4813-9977-F18D899AF5C9}"/>
    <cellStyle name="SAPBEXheaderText 2 2 3 2" xfId="7022" xr:uid="{974A14CB-D843-447B-A226-B49F64B24C4C}"/>
    <cellStyle name="SAPBEXheaderText 2 2 4" xfId="7023" xr:uid="{979ABBEB-DBC3-4FC3-9DF2-31D3E65F04FE}"/>
    <cellStyle name="SAPBEXheaderText 2 3" xfId="7024" xr:uid="{4D77DF2E-8CAC-4ABC-88A7-1E0E66B70951}"/>
    <cellStyle name="SAPBEXheaderText 2 3 2" xfId="7025" xr:uid="{3A4418A5-0750-43DB-B02B-D24983651F78}"/>
    <cellStyle name="SAPBEXheaderText 2 3 2 2" xfId="7026" xr:uid="{93BF8770-37EE-4E61-A9D9-0B360D7B27BA}"/>
    <cellStyle name="SAPBEXheaderText 2 3 2 2 2" xfId="7027" xr:uid="{9BB10979-A9EA-4419-8704-06874DF20561}"/>
    <cellStyle name="SAPBEXheaderText 2 3 2 3" xfId="7028" xr:uid="{699F1986-D907-4992-BFDA-0326C0518984}"/>
    <cellStyle name="SAPBEXheaderText 2 3 3" xfId="7029" xr:uid="{D3099F00-AD2E-44A7-ACA9-54E6EF1E7233}"/>
    <cellStyle name="SAPBEXheaderText 2 3 3 2" xfId="7030" xr:uid="{D87B9F0A-021C-40CA-8287-A8524FBC56E9}"/>
    <cellStyle name="SAPBEXheaderText 2 3 4" xfId="7031" xr:uid="{23F0E82E-FA4B-46B6-ACDD-8E924D89BF1D}"/>
    <cellStyle name="SAPBEXheaderText 2 4" xfId="7032" xr:uid="{3837D435-5BD8-4E1C-9364-D331CCF9E08F}"/>
    <cellStyle name="SAPBEXheaderText 2 4 2" xfId="7033" xr:uid="{19F51613-CADD-44BF-A099-F710B39B10C1}"/>
    <cellStyle name="SAPBEXheaderText 2 4 2 2" xfId="7034" xr:uid="{D177318A-B466-48E1-B3B3-A13E06214B81}"/>
    <cellStyle name="SAPBEXheaderText 2 4 3" xfId="7035" xr:uid="{ED50C480-12B5-45BC-81DA-ACE233032B08}"/>
    <cellStyle name="SAPBEXheaderText 2 5" xfId="7036" xr:uid="{7319A0DF-628F-4783-9EEE-B6E93DD27023}"/>
    <cellStyle name="SAPBEXheaderText 2 5 2" xfId="7037" xr:uid="{D98293C6-400F-4D51-9859-12292B4D0E6B}"/>
    <cellStyle name="SAPBEXheaderText 2 5 3" xfId="7038" xr:uid="{482A86E1-C621-43D1-8B96-C4B614542315}"/>
    <cellStyle name="SAPBEXheaderText 2 6" xfId="7039" xr:uid="{F0C6AE06-F480-4927-A306-D4B4397EB5A8}"/>
    <cellStyle name="SAPBEXheaderText 2 6 2" xfId="7040" xr:uid="{244C939E-C425-47CA-B0BD-31068B66012F}"/>
    <cellStyle name="SAPBEXheaderText 2 7" xfId="7041" xr:uid="{C06F90C4-7484-43EC-861D-FD9F2BC7C838}"/>
    <cellStyle name="SAPBEXheaderText 3" xfId="7042" xr:uid="{1AB0D575-4C34-43C5-8EE2-034228EA9566}"/>
    <cellStyle name="SAPBEXheaderText 3 2" xfId="7043" xr:uid="{2A496279-DB00-478A-AF5A-9A0FCE00477B}"/>
    <cellStyle name="SAPBEXheaderText 3 2 2" xfId="7044" xr:uid="{9E57F77D-D402-4CD9-BF78-705315F53A64}"/>
    <cellStyle name="SAPBEXheaderText 3 2 2 2" xfId="7045" xr:uid="{B7B58387-29A6-4B56-9AA9-882D5DDDD055}"/>
    <cellStyle name="SAPBEXheaderText 3 2 2 2 2" xfId="7046" xr:uid="{2AB7AE4E-90E4-416B-8818-010F9F921E9E}"/>
    <cellStyle name="SAPBEXheaderText 3 2 2 3" xfId="7047" xr:uid="{D3CF2D13-122C-4AA3-A51F-EA0FD13EAF94}"/>
    <cellStyle name="SAPBEXheaderText 3 2 3" xfId="7048" xr:uid="{F85E13E4-0E4F-43FA-808E-EC13521A15BF}"/>
    <cellStyle name="SAPBEXheaderText 3 2 3 2" xfId="7049" xr:uid="{067CEC20-6FCC-4D44-B95B-9E9294A650D0}"/>
    <cellStyle name="SAPBEXheaderText 3 2 4" xfId="7050" xr:uid="{68427291-6EEA-4BD0-AEF2-22ACA8F0CCD2}"/>
    <cellStyle name="SAPBEXheaderText 3 3" xfId="7051" xr:uid="{BCEFBEEC-09E3-4AD7-AA55-544CE6581DFB}"/>
    <cellStyle name="SAPBEXheaderText 3 3 2" xfId="7052" xr:uid="{A7916A94-47FD-44D6-A2D8-6B4C46069B7B}"/>
    <cellStyle name="SAPBEXheaderText 3 3 2 2" xfId="7053" xr:uid="{830D41FC-7AE5-443F-AB27-529ADC87DD7B}"/>
    <cellStyle name="SAPBEXheaderText 3 3 3" xfId="7054" xr:uid="{D68F28F9-4F19-48A2-B810-7A9D455525B4}"/>
    <cellStyle name="SAPBEXheaderText 3 4" xfId="7055" xr:uid="{53D183F6-3B34-4162-A223-0B9E044E34BA}"/>
    <cellStyle name="SAPBEXheaderText 3 4 2" xfId="7056" xr:uid="{DA700C46-9448-4928-B0CD-46A38B760DC9}"/>
    <cellStyle name="SAPBEXheaderText 3 5" xfId="7057" xr:uid="{6C2A0283-0B32-4ABF-BF08-B1E7A470C002}"/>
    <cellStyle name="SAPBEXheaderText 4" xfId="7058" xr:uid="{C613E5B7-D151-4AD9-9847-E738430131A7}"/>
    <cellStyle name="SAPBEXheaderText 4 2" xfId="7059" xr:uid="{7A014054-9DF7-4EC7-B55C-9273F1161AA3}"/>
    <cellStyle name="SAPBEXheaderText 4 2 2" xfId="7060" xr:uid="{816017CC-E8C1-435E-8A18-726669EA5B29}"/>
    <cellStyle name="SAPBEXheaderText 4 2 2 2" xfId="7061" xr:uid="{F6565F04-6912-46A6-856E-58BFBACDB865}"/>
    <cellStyle name="SAPBEXheaderText 4 2 3" xfId="7062" xr:uid="{4B8DDC8E-8406-4597-A387-0E6126376545}"/>
    <cellStyle name="SAPBEXheaderText 4 3" xfId="7063" xr:uid="{7EB4DB44-7ED6-4B48-B8FD-837654C389B6}"/>
    <cellStyle name="SAPBEXheaderText 4 3 2" xfId="7064" xr:uid="{6C1D1677-B052-459B-9C83-9B23429BBAF3}"/>
    <cellStyle name="SAPBEXheaderText 4 4" xfId="7065" xr:uid="{A9E8D8E5-6CA1-40FA-B938-D8EA5E53F9A4}"/>
    <cellStyle name="SAPBEXheaderText 5" xfId="7066" xr:uid="{430FCB86-40A5-4CD8-BE10-605FE49526A7}"/>
    <cellStyle name="SAPBEXheaderText 6" xfId="7067" xr:uid="{93D8AD56-3094-49DE-913A-FDC54E089B19}"/>
    <cellStyle name="SAPBEXheaderText 6 2" xfId="7068" xr:uid="{EA53B405-1C89-4749-BFD4-F5727B6BC44C}"/>
    <cellStyle name="SAPBEXheaderText 6 2 2" xfId="7069" xr:uid="{CF45D9D4-740F-4464-AA39-05E74A96820B}"/>
    <cellStyle name="SAPBEXheaderText 6 3" xfId="7070" xr:uid="{97B76474-38A2-4859-B78F-C215E95D7227}"/>
    <cellStyle name="SAPBEXheaderText 7" xfId="7071" xr:uid="{BAB46EC6-6141-4DEA-B315-5433534A564B}"/>
    <cellStyle name="SAPBEXHLevel0" xfId="7072" xr:uid="{99FE9A98-BEA4-4349-A799-C605C8240931}"/>
    <cellStyle name="SAPBEXHLevel0 10" xfId="7073" xr:uid="{421955F3-BEF1-4AF3-988E-11465F87757D}"/>
    <cellStyle name="SAPBEXHLevel0 2" xfId="7074" xr:uid="{55DFEB95-6C25-4BBD-8981-712CA8D533A7}"/>
    <cellStyle name="SAPBEXHLevel0 2 2" xfId="7075" xr:uid="{F9E09D2D-7B6D-46AC-A681-7434B7C9F00A}"/>
    <cellStyle name="SAPBEXHLevel0 2 2 10" xfId="7076" xr:uid="{4EC3E9B4-07B7-4096-87C5-B844F5858522}"/>
    <cellStyle name="SAPBEXHLevel0 2 2 10 2" xfId="7077" xr:uid="{774BFDB9-7AE8-44F3-9F7B-9CD7C240D91D}"/>
    <cellStyle name="SAPBEXHLevel0 2 2 11" xfId="7078" xr:uid="{5B16BA71-FCBB-4BEB-BDBB-F5A631E6AD40}"/>
    <cellStyle name="SAPBEXHLevel0 2 2 2" xfId="7079" xr:uid="{058825C5-5938-4A8E-8265-4C386509C0C0}"/>
    <cellStyle name="SAPBEXHLevel0 2 2 2 2" xfId="7080" xr:uid="{10F1C71D-468E-44B3-9153-16FC3A67B4A1}"/>
    <cellStyle name="SAPBEXHLevel0 2 2 2 2 2" xfId="7081" xr:uid="{CB8D3D7F-072E-43E5-807F-63063C11E6A6}"/>
    <cellStyle name="SAPBEXHLevel0 2 2 2 2 2 2" xfId="7082" xr:uid="{F5FB67BB-7B34-4A26-8634-504BACD4D8A5}"/>
    <cellStyle name="SAPBEXHLevel0 2 2 2 2 2 2 2" xfId="7083" xr:uid="{9F38CB5E-9FB9-448D-BC47-9C408A5753AD}"/>
    <cellStyle name="SAPBEXHLevel0 2 2 2 2 2 3" xfId="7084" xr:uid="{582D9F85-83E8-47A3-A0C4-8E477AF5A167}"/>
    <cellStyle name="SAPBEXHLevel0 2 2 2 2 3" xfId="7085" xr:uid="{5DEF4810-ABD0-4E57-B67B-01B90E0312B3}"/>
    <cellStyle name="SAPBEXHLevel0 2 2 2 2 3 2" xfId="7086" xr:uid="{C53C34C1-E64A-4A2D-A4E3-642065848FAB}"/>
    <cellStyle name="SAPBEXHLevel0 2 2 2 2 4" xfId="7087" xr:uid="{3AB3F791-12CF-4F65-8C09-D9E233D3E687}"/>
    <cellStyle name="SAPBEXHLevel0 2 2 2 3" xfId="7088" xr:uid="{A1AF271E-6DB0-49DE-B4B5-98F5E07C8CF7}"/>
    <cellStyle name="SAPBEXHLevel0 2 2 2 3 2" xfId="7089" xr:uid="{6B8397E8-3D1C-4056-B6EB-A9A8455CEB9F}"/>
    <cellStyle name="SAPBEXHLevel0 2 2 2 3 2 2" xfId="7090" xr:uid="{DFBE402A-7D13-4865-B2FF-4C026B5D5E31}"/>
    <cellStyle name="SAPBEXHLevel0 2 2 2 3 3" xfId="7091" xr:uid="{EF3B0DAC-8446-4255-ABA3-89E85E592D45}"/>
    <cellStyle name="SAPBEXHLevel0 2 2 2 4" xfId="7092" xr:uid="{BA32ADCA-038F-460A-BCDB-1F25957333E0}"/>
    <cellStyle name="SAPBEXHLevel0 2 2 2 4 2" xfId="7093" xr:uid="{CE7E35A8-6AED-45AE-B74F-5754A9C050DC}"/>
    <cellStyle name="SAPBEXHLevel0 2 2 2 5" xfId="7094" xr:uid="{13D3C2F3-9FD2-49E5-BDD4-D02A68477027}"/>
    <cellStyle name="SAPBEXHLevel0 2 2 3" xfId="7095" xr:uid="{65AF05B1-1433-455C-B7C3-15374638E697}"/>
    <cellStyle name="SAPBEXHLevel0 2 2 3 2" xfId="7096" xr:uid="{23EFEB50-0549-4D3F-BEB5-F909CB921B26}"/>
    <cellStyle name="SAPBEXHLevel0 2 2 3 2 2" xfId="7097" xr:uid="{CDA21F85-CE87-42A6-BC6E-C9BEAE3ED464}"/>
    <cellStyle name="SAPBEXHLevel0 2 2 3 2 2 2" xfId="7098" xr:uid="{F3838B6A-98E1-4B17-81EF-591EB66CF57F}"/>
    <cellStyle name="SAPBEXHLevel0 2 2 3 2 2 2 2" xfId="7099" xr:uid="{1025E3D9-6060-4094-A9A5-B749BAAD0D2E}"/>
    <cellStyle name="SAPBEXHLevel0 2 2 3 2 2 3" xfId="7100" xr:uid="{4AF9FD5A-5EF9-4823-922F-4F195D292B20}"/>
    <cellStyle name="SAPBEXHLevel0 2 2 3 2 3" xfId="7101" xr:uid="{6464D5F0-3FB5-409B-9A8B-CFD65963CC34}"/>
    <cellStyle name="SAPBEXHLevel0 2 2 3 2 3 2" xfId="7102" xr:uid="{5C761CDF-3618-4EDA-8171-BD71BE4C7C67}"/>
    <cellStyle name="SAPBEXHLevel0 2 2 3 2 4" xfId="7103" xr:uid="{51720335-9250-4EF9-9221-B9AA9C838770}"/>
    <cellStyle name="SAPBEXHLevel0 2 2 3 3" xfId="7104" xr:uid="{1D0253BB-B93A-4542-96C0-34C36F398E3B}"/>
    <cellStyle name="SAPBEXHLevel0 2 2 3 3 2" xfId="7105" xr:uid="{DE891929-4696-46F1-9C19-B7CAC2921122}"/>
    <cellStyle name="SAPBEXHLevel0 2 2 3 3 2 2" xfId="7106" xr:uid="{C7CE2008-F6A7-4A27-80D4-D69C4044DCA6}"/>
    <cellStyle name="SAPBEXHLevel0 2 2 3 3 3" xfId="7107" xr:uid="{D2A0A387-2C9D-44D6-84B0-1FB89675240B}"/>
    <cellStyle name="SAPBEXHLevel0 2 2 3 4" xfId="7108" xr:uid="{6789E988-4F84-4DFB-A744-D006A3C1B1E5}"/>
    <cellStyle name="SAPBEXHLevel0 2 2 3 4 2" xfId="7109" xr:uid="{FD4FB97F-712D-4352-9A9B-3B8F2ED8EC22}"/>
    <cellStyle name="SAPBEXHLevel0 2 2 3 5" xfId="7110" xr:uid="{8D58E0C4-B2D9-4CD3-A180-1D740FD39DA3}"/>
    <cellStyle name="SAPBEXHLevel0 2 2 4" xfId="7111" xr:uid="{35E928D4-498D-4276-8165-3008EE359607}"/>
    <cellStyle name="SAPBEXHLevel0 2 2 4 2" xfId="7112" xr:uid="{FC4A1FE9-0DF7-47B3-9724-D48453A744C4}"/>
    <cellStyle name="SAPBEXHLevel0 2 2 4 2 2" xfId="7113" xr:uid="{F591489C-3CD7-4BC5-BE05-DBBE35037EA2}"/>
    <cellStyle name="SAPBEXHLevel0 2 2 4 2 2 2" xfId="7114" xr:uid="{300E00A2-6DBE-4264-9DCC-5432653C0947}"/>
    <cellStyle name="SAPBEXHLevel0 2 2 4 2 3" xfId="7115" xr:uid="{76AB9187-1D7C-458A-B8EE-968B93739D18}"/>
    <cellStyle name="SAPBEXHLevel0 2 2 4 3" xfId="7116" xr:uid="{68F503F6-5EDB-4AA9-ABE8-7BBBEDB8AB73}"/>
    <cellStyle name="SAPBEXHLevel0 2 2 4 3 2" xfId="7117" xr:uid="{605B732A-CD84-4986-B5FE-F8A91A1AED73}"/>
    <cellStyle name="SAPBEXHLevel0 2 2 4 4" xfId="7118" xr:uid="{C1EE3EEC-FE8C-44BF-A3F1-26EA4695B083}"/>
    <cellStyle name="SAPBEXHLevel0 2 2 5" xfId="7119" xr:uid="{EFC478C4-DEFA-41DB-B9FA-EF1FA80F618F}"/>
    <cellStyle name="SAPBEXHLevel0 2 2 5 2" xfId="7120" xr:uid="{7F2D3D5B-3ED4-4D5A-BD52-FAFBE7314943}"/>
    <cellStyle name="SAPBEXHLevel0 2 2 5 2 2" xfId="7121" xr:uid="{4DD7157D-8EF9-437E-ADE5-4F13E7455BC1}"/>
    <cellStyle name="SAPBEXHLevel0 2 2 5 2 2 2" xfId="7122" xr:uid="{33CCE320-F45E-404F-A903-EAF7DC834087}"/>
    <cellStyle name="SAPBEXHLevel0 2 2 5 2 2 2 2" xfId="7123" xr:uid="{6B4C1CAA-FB2F-477E-90FD-B53812B7861C}"/>
    <cellStyle name="SAPBEXHLevel0 2 2 5 2 2 3" xfId="7124" xr:uid="{91A2EB5C-8D22-4D33-9863-8CB831FE1499}"/>
    <cellStyle name="SAPBEXHLevel0 2 2 5 2 3" xfId="7125" xr:uid="{DC8E9058-3F69-4C16-8DBC-7C469BA9D97E}"/>
    <cellStyle name="SAPBEXHLevel0 2 2 5 2 3 2" xfId="7126" xr:uid="{5F714027-D1B3-40B2-B619-0A9C944DDA9C}"/>
    <cellStyle name="SAPBEXHLevel0 2 2 5 2 4" xfId="7127" xr:uid="{D3E4004A-43B3-4555-951F-8FDFC7208206}"/>
    <cellStyle name="SAPBEXHLevel0 2 2 5 3" xfId="7128" xr:uid="{2678FDF0-B500-4D55-9A0E-1BA78633E012}"/>
    <cellStyle name="SAPBEXHLevel0 2 2 5 3 2" xfId="7129" xr:uid="{C242D2AD-A0D0-4E0E-93D5-E89546160C9D}"/>
    <cellStyle name="SAPBEXHLevel0 2 2 5 3 2 2" xfId="7130" xr:uid="{3BC901D4-3CDC-4B0D-8933-1EACBBF20BEB}"/>
    <cellStyle name="SAPBEXHLevel0 2 2 5 3 3" xfId="7131" xr:uid="{D198A9FC-E109-4B41-8C6F-0E0DA47FF8AA}"/>
    <cellStyle name="SAPBEXHLevel0 2 2 5 4" xfId="7132" xr:uid="{00EE0D8A-40A7-4A40-87CD-B029D9DFAA6A}"/>
    <cellStyle name="SAPBEXHLevel0 2 2 5 4 2" xfId="7133" xr:uid="{374F2486-D1B8-4A41-87B1-D3C8D29C84A7}"/>
    <cellStyle name="SAPBEXHLevel0 2 2 5 5" xfId="7134" xr:uid="{4A1862A3-B464-4712-AD56-8F06D9F60108}"/>
    <cellStyle name="SAPBEXHLevel0 2 2 6" xfId="7135" xr:uid="{6F815D54-6BB2-4FCC-B5F3-AF41BE2FA838}"/>
    <cellStyle name="SAPBEXHLevel0 2 2 6 2" xfId="7136" xr:uid="{E7D7CB2B-FFC7-4299-9D5F-CC0883E4B528}"/>
    <cellStyle name="SAPBEXHLevel0 2 2 6 2 2" xfId="7137" xr:uid="{1583938A-0089-4810-BA82-8809EAC7361C}"/>
    <cellStyle name="SAPBEXHLevel0 2 2 6 2 2 2" xfId="7138" xr:uid="{4191F3AA-C8CE-45DA-89EE-BDBE18EBD00E}"/>
    <cellStyle name="SAPBEXHLevel0 2 2 6 2 3" xfId="7139" xr:uid="{88EF6091-8154-4A55-BBB5-5AC8F4B4B999}"/>
    <cellStyle name="SAPBEXHLevel0 2 2 6 3" xfId="7140" xr:uid="{3CD8180C-FAF0-4D81-BD9B-D72DC432304C}"/>
    <cellStyle name="SAPBEXHLevel0 2 2 6 3 2" xfId="7141" xr:uid="{4EC4CA5D-F87D-476B-B0D1-B8C268697CE2}"/>
    <cellStyle name="SAPBEXHLevel0 2 2 6 4" xfId="7142" xr:uid="{4671A8FE-F9B8-47C1-AA24-84E8AE6AAB69}"/>
    <cellStyle name="SAPBEXHLevel0 2 2 7" xfId="7143" xr:uid="{EDB21EEF-D6F3-4B99-A0DA-1E05D2B90E18}"/>
    <cellStyle name="SAPBEXHLevel0 2 2 7 2" xfId="7144" xr:uid="{2EDD7EEF-F8E2-41B8-BC6A-40377F0DF832}"/>
    <cellStyle name="SAPBEXHLevel0 2 2 7 2 2" xfId="7145" xr:uid="{BEFF8F73-360E-4042-BB43-148014F04BAD}"/>
    <cellStyle name="SAPBEXHLevel0 2 2 7 2 2 2" xfId="7146" xr:uid="{E2947354-F04D-4FF1-962D-4011ED2C6AA0}"/>
    <cellStyle name="SAPBEXHLevel0 2 2 7 2 3" xfId="7147" xr:uid="{971BD0C0-416F-4F29-8E53-2A4F5043DDA9}"/>
    <cellStyle name="SAPBEXHLevel0 2 2 7 3" xfId="7148" xr:uid="{053E651C-E629-43FF-8099-E721BA358D85}"/>
    <cellStyle name="SAPBEXHLevel0 2 2 7 3 2" xfId="7149" xr:uid="{37753A2D-81F2-4904-A1CB-8F871DFF695B}"/>
    <cellStyle name="SAPBEXHLevel0 2 2 7 4" xfId="7150" xr:uid="{2EB0410A-7034-487E-89C7-20577BF8334D}"/>
    <cellStyle name="SAPBEXHLevel0 2 2 8" xfId="7151" xr:uid="{2A114820-679A-485F-BD8C-2B0ACD856EDC}"/>
    <cellStyle name="SAPBEXHLevel0 2 2 8 2" xfId="7152" xr:uid="{D37B449F-BB20-4B57-A2AB-A4CEBA26CC87}"/>
    <cellStyle name="SAPBEXHLevel0 2 2 8 2 2" xfId="7153" xr:uid="{425E2B15-8856-46DE-A944-57EAD73BC0F4}"/>
    <cellStyle name="SAPBEXHLevel0 2 2 8 3" xfId="7154" xr:uid="{6920DE1F-7C66-4285-A4C4-44AC25C9387E}"/>
    <cellStyle name="SAPBEXHLevel0 2 2 9" xfId="7155" xr:uid="{93118C82-2C60-4480-8C93-DCD77ADADF3F}"/>
    <cellStyle name="SAPBEXHLevel0 2 2 9 2" xfId="7156" xr:uid="{3CDA7D1D-5B36-4672-9E9F-D1573E1C2E66}"/>
    <cellStyle name="SAPBEXHLevel0 2 3" xfId="7157" xr:uid="{92CD414E-7BFD-4B3B-A57A-817462746689}"/>
    <cellStyle name="SAPBEXHLevel0 2 3 2" xfId="7158" xr:uid="{6DF5B3D8-0CA3-4C9B-B2F2-999705F0CA9F}"/>
    <cellStyle name="SAPBEXHLevel0 2 3 2 2" xfId="7159" xr:uid="{A3AC67AD-9E20-452E-B090-D9C328CD1D04}"/>
    <cellStyle name="SAPBEXHLevel0 2 3 2 2 2" xfId="7160" xr:uid="{CEC1988E-129E-4956-9929-ACDB2D6066F5}"/>
    <cellStyle name="SAPBEXHLevel0 2 3 2 2 2 2" xfId="7161" xr:uid="{DB3B22E1-CC68-4197-A8CF-D1C7995FBB43}"/>
    <cellStyle name="SAPBEXHLevel0 2 3 2 2 3" xfId="7162" xr:uid="{9043AD5F-4157-4523-843E-07CFB1D1E17B}"/>
    <cellStyle name="SAPBEXHLevel0 2 3 2 3" xfId="7163" xr:uid="{96B78696-B107-44AE-BBC7-A133385E6C6A}"/>
    <cellStyle name="SAPBEXHLevel0 2 3 2 3 2" xfId="7164" xr:uid="{543D00AC-13F7-469C-A0A2-09A468DD1023}"/>
    <cellStyle name="SAPBEXHLevel0 2 3 2 4" xfId="7165" xr:uid="{472F6D5E-028F-4847-82C1-EF311F756D66}"/>
    <cellStyle name="SAPBEXHLevel0 2 3 3" xfId="7166" xr:uid="{FF3CF9AD-3839-4137-9E4D-FC3F4C9E0532}"/>
    <cellStyle name="SAPBEXHLevel0 2 3 3 2" xfId="7167" xr:uid="{BF09A264-A242-4E11-B1B7-6A87F132FA67}"/>
    <cellStyle name="SAPBEXHLevel0 2 3 3 2 2" xfId="7168" xr:uid="{84EB7A8A-FAC9-444B-9D43-40FE8AD3BAAE}"/>
    <cellStyle name="SAPBEXHLevel0 2 3 3 3" xfId="7169" xr:uid="{8B88B137-E34A-41F8-A89C-8A5025A50DE2}"/>
    <cellStyle name="SAPBEXHLevel0 2 3 4" xfId="7170" xr:uid="{4A326D75-C674-4BF2-A115-D5E665B32653}"/>
    <cellStyle name="SAPBEXHLevel0 2 3 4 2" xfId="7171" xr:uid="{ED2CC44C-7249-4D13-9D1E-99D6912063E2}"/>
    <cellStyle name="SAPBEXHLevel0 2 3 5" xfId="7172" xr:uid="{EBA8B3D8-C875-4063-9F4A-19BACC4D27CC}"/>
    <cellStyle name="SAPBEXHLevel0 2 4" xfId="7173" xr:uid="{CF1EAA07-D416-42DD-B794-1C35040F108E}"/>
    <cellStyle name="SAPBEXHLevel0 2 4 2" xfId="7174" xr:uid="{EFF21F86-8FCD-4D12-B572-08F951CFE57F}"/>
    <cellStyle name="SAPBEXHLevel0 2 4 2 2" xfId="7175" xr:uid="{DB685D96-BC29-4395-9CA2-92F4F0E3703B}"/>
    <cellStyle name="SAPBEXHLevel0 2 4 2 2 2" xfId="7176" xr:uid="{1D08AF1C-1E51-42D7-966D-8908B6185EBE}"/>
    <cellStyle name="SAPBEXHLevel0 2 4 2 3" xfId="7177" xr:uid="{D99E3B18-582D-483B-9DEE-A88A20142972}"/>
    <cellStyle name="SAPBEXHLevel0 2 4 3" xfId="7178" xr:uid="{E57650E5-D2FA-49E2-A900-C703F2E3DD70}"/>
    <cellStyle name="SAPBEXHLevel0 2 4 3 2" xfId="7179" xr:uid="{5EDE7382-2428-4A43-80D0-140D0A927371}"/>
    <cellStyle name="SAPBEXHLevel0 2 4 4" xfId="7180" xr:uid="{7B15EE39-540B-49E0-BCCE-62D4BD2F7C62}"/>
    <cellStyle name="SAPBEXHLevel0 2 5" xfId="7181" xr:uid="{32B3F6E9-BD1A-4F00-9F7B-B8FF1DDCF3BC}"/>
    <cellStyle name="SAPBEXHLevel0 2 5 2" xfId="7182" xr:uid="{B6024C17-6FF8-4AA3-8515-661EA84337EF}"/>
    <cellStyle name="SAPBEXHLevel0 2 5 2 2" xfId="7183" xr:uid="{2F9B1103-EBD8-47C8-AD0A-41B0347B32F4}"/>
    <cellStyle name="SAPBEXHLevel0 2 5 2 2 2" xfId="7184" xr:uid="{BC7B1BD5-77E7-4AEE-A71E-F47F40D2CCD6}"/>
    <cellStyle name="SAPBEXHLevel0 2 5 2 2 2 2" xfId="7185" xr:uid="{9D6157A3-FAA6-4AB4-A2DA-5E8440549C18}"/>
    <cellStyle name="SAPBEXHLevel0 2 5 2 2 3" xfId="7186" xr:uid="{7FC37637-E64A-4123-8CE0-512A4475E3E0}"/>
    <cellStyle name="SAPBEXHLevel0 2 5 2 3" xfId="7187" xr:uid="{9D5B2ACA-513F-465D-91EA-B344C667EB4C}"/>
    <cellStyle name="SAPBEXHLevel0 2 5 2 3 2" xfId="7188" xr:uid="{FAFEA979-4476-4D0A-921B-1A20FEC15F3F}"/>
    <cellStyle name="SAPBEXHLevel0 2 5 2 4" xfId="7189" xr:uid="{757CA7F3-1279-4A71-8757-5811EB839DDE}"/>
    <cellStyle name="SAPBEXHLevel0 2 5 3" xfId="7190" xr:uid="{285CE56A-2C1C-416C-8B8C-84BEF6D01483}"/>
    <cellStyle name="SAPBEXHLevel0 2 5 3 2" xfId="7191" xr:uid="{B173A9B0-C82D-47DD-81C5-40300D6A8239}"/>
    <cellStyle name="SAPBEXHLevel0 2 5 3 2 2" xfId="7192" xr:uid="{C1E1D55F-F8CA-4CDC-AB2E-976F893273B3}"/>
    <cellStyle name="SAPBEXHLevel0 2 5 3 3" xfId="7193" xr:uid="{47C03B3F-13C3-4D0E-9EA0-ECB9E3BCDE33}"/>
    <cellStyle name="SAPBEXHLevel0 2 5 4" xfId="7194" xr:uid="{B239826B-BC62-4B24-B978-67DBA821224E}"/>
    <cellStyle name="SAPBEXHLevel0 2 5 4 2" xfId="7195" xr:uid="{096F6AB2-D6D6-4C31-A9A0-FC446B5F1456}"/>
    <cellStyle name="SAPBEXHLevel0 2 5 5" xfId="7196" xr:uid="{A143D7E9-E747-45D3-8825-50F2EED5C3B4}"/>
    <cellStyle name="SAPBEXHLevel0 2 6" xfId="7197" xr:uid="{AE4F8148-9959-4DDF-9270-7B366BBA6956}"/>
    <cellStyle name="SAPBEXHLevel0 2 6 2" xfId="7198" xr:uid="{35BA77DC-B718-4873-B4A9-C8A84249048E}"/>
    <cellStyle name="SAPBEXHLevel0 2 6 2 2" xfId="7199" xr:uid="{C4E2889A-4128-4730-B722-9FE08DED85E0}"/>
    <cellStyle name="SAPBEXHLevel0 2 6 3" xfId="7200" xr:uid="{2F948A6F-DFC3-4AD4-8221-E94DEAD3A767}"/>
    <cellStyle name="SAPBEXHLevel0 2 7" xfId="7201" xr:uid="{069219FE-C42C-414C-B085-120DC50ED3F7}"/>
    <cellStyle name="SAPBEXHLevel0 2 7 2" xfId="7202" xr:uid="{1A6F37BC-98FC-47C4-B92C-16D5AC2F85B1}"/>
    <cellStyle name="SAPBEXHLevel0 2 8" xfId="7203" xr:uid="{C0CF1CA4-4FE9-4135-956E-06AE18CB1B47}"/>
    <cellStyle name="SAPBEXHLevel0 3" xfId="7204" xr:uid="{9C5CBB8D-402A-451F-81D6-4F02F69458E5}"/>
    <cellStyle name="SAPBEXHLevel0 3 2" xfId="7205" xr:uid="{DF83DBC2-013C-46BE-8268-8C82D0EBDD0C}"/>
    <cellStyle name="SAPBEXHLevel0 3 2 2" xfId="7206" xr:uid="{CF7B748D-9324-4E9A-A997-ACCAC04BE135}"/>
    <cellStyle name="SAPBEXHLevel0 3 2 2 2" xfId="7207" xr:uid="{47473546-1E1C-40EF-BE74-C528469481E3}"/>
    <cellStyle name="SAPBEXHLevel0 3 2 2 2 2" xfId="7208" xr:uid="{C8F4567F-8471-40B5-8566-99A3AA9D8879}"/>
    <cellStyle name="SAPBEXHLevel0 3 2 2 2 2 2" xfId="7209" xr:uid="{1D235377-2228-4CBC-B2CD-0BE22E0E450C}"/>
    <cellStyle name="SAPBEXHLevel0 3 2 2 2 3" xfId="7210" xr:uid="{1844CB8F-DCD5-4FFF-92E2-65E4D47ADEF4}"/>
    <cellStyle name="SAPBEXHLevel0 3 2 2 3" xfId="7211" xr:uid="{3D2AEEFF-DFB1-464C-8FEE-9D390DB61C24}"/>
    <cellStyle name="SAPBEXHLevel0 3 2 2 3 2" xfId="7212" xr:uid="{6053AC8D-6D82-4DB2-8E73-3A6076FC4498}"/>
    <cellStyle name="SAPBEXHLevel0 3 2 2 4" xfId="7213" xr:uid="{3D0DC28D-8A70-4238-B65F-22C4D2C47445}"/>
    <cellStyle name="SAPBEXHLevel0 3 2 3" xfId="7214" xr:uid="{37BA771F-5A10-4353-83AA-5C45FA012A4D}"/>
    <cellStyle name="SAPBEXHLevel0 3 2 3 2" xfId="7215" xr:uid="{150E0C27-2A4C-4D8A-8AD3-E8BC2B152BEA}"/>
    <cellStyle name="SAPBEXHLevel0 3 2 3 2 2" xfId="7216" xr:uid="{F6FD08BC-6DCE-4954-80CF-BAEFEB255155}"/>
    <cellStyle name="SAPBEXHLevel0 3 2 3 2 2 2" xfId="7217" xr:uid="{A87CEB88-B740-4D61-ABE4-A0973CE5BC09}"/>
    <cellStyle name="SAPBEXHLevel0 3 2 3 2 3" xfId="7218" xr:uid="{BD78D59C-D912-4B5C-9681-4D8958B289C8}"/>
    <cellStyle name="SAPBEXHLevel0 3 2 3 3" xfId="7219" xr:uid="{83256C28-DBBE-414F-994B-3F492A935A08}"/>
    <cellStyle name="SAPBEXHLevel0 3 2 3 3 2" xfId="7220" xr:uid="{AD9384D5-4B7F-4C2D-AC0A-F28F0247AFCE}"/>
    <cellStyle name="SAPBEXHLevel0 3 2 3 4" xfId="7221" xr:uid="{A7FE9C9A-6C90-4D17-9916-BC14E13BB08C}"/>
    <cellStyle name="SAPBEXHLevel0 3 2 4" xfId="7222" xr:uid="{7555D07E-9EDB-4B1D-B1CD-EC126A152124}"/>
    <cellStyle name="SAPBEXHLevel0 3 2 4 2" xfId="7223" xr:uid="{793E58AA-1D03-407F-BED0-4FBC4CBA99C3}"/>
    <cellStyle name="SAPBEXHLevel0 3 2 4 2 2" xfId="7224" xr:uid="{0A97EAAA-7B5F-4F00-AE62-85B6DD112C6D}"/>
    <cellStyle name="SAPBEXHLevel0 3 2 4 3" xfId="7225" xr:uid="{8C1374F6-B30B-47F3-B2C5-C817D6104BA5}"/>
    <cellStyle name="SAPBEXHLevel0 3 2 5" xfId="7226" xr:uid="{624A597A-6CB4-4CB3-BD24-FE9625A4E12A}"/>
    <cellStyle name="SAPBEXHLevel0 3 2 5 2" xfId="7227" xr:uid="{969F2409-18DF-4C82-8A03-9B32F57277FE}"/>
    <cellStyle name="SAPBEXHLevel0 3 2 5 3" xfId="7228" xr:uid="{D721A64B-FBCB-4D1C-8F85-66F3F69030E0}"/>
    <cellStyle name="SAPBEXHLevel0 3 2 6" xfId="7229" xr:uid="{1FAC4685-40CE-45C2-AA0F-21E219897845}"/>
    <cellStyle name="SAPBEXHLevel0 3 2 6 2" xfId="7230" xr:uid="{C068DE30-0B50-4391-AB84-C9718198B8CE}"/>
    <cellStyle name="SAPBEXHLevel0 3 2 7" xfId="7231" xr:uid="{EE4C0930-2C4A-4E15-BB7E-E0319D1B1FB0}"/>
    <cellStyle name="SAPBEXHLevel0 3 3" xfId="7232" xr:uid="{372715D8-56FA-4280-B3CD-2EC187E858B7}"/>
    <cellStyle name="SAPBEXHLevel0 3 3 2" xfId="7233" xr:uid="{9DC7B730-782B-4001-B33F-ECDA547428D9}"/>
    <cellStyle name="SAPBEXHLevel0 3 3 2 2" xfId="7234" xr:uid="{FAC5B653-63EC-4F10-9582-12BD737E31A6}"/>
    <cellStyle name="SAPBEXHLevel0 3 3 2 2 2" xfId="7235" xr:uid="{22CDD826-A1A3-4601-8672-BF28AA191BC0}"/>
    <cellStyle name="SAPBEXHLevel0 3 3 2 2 2 2" xfId="7236" xr:uid="{3A75432F-35E2-4AC3-9876-DD6C7A194CAF}"/>
    <cellStyle name="SAPBEXHLevel0 3 3 2 2 3" xfId="7237" xr:uid="{ABE5A5E0-0564-458C-9133-10751507C9DC}"/>
    <cellStyle name="SAPBEXHLevel0 3 3 2 3" xfId="7238" xr:uid="{38E34887-4E17-4341-9F90-BB23FE238495}"/>
    <cellStyle name="SAPBEXHLevel0 3 3 2 3 2" xfId="7239" xr:uid="{DD5DD9FE-0CDE-4212-A87B-795C8E7022CA}"/>
    <cellStyle name="SAPBEXHLevel0 3 3 2 4" xfId="7240" xr:uid="{898D8A0E-5D92-403C-8A1F-1E3E966F29FE}"/>
    <cellStyle name="SAPBEXHLevel0 3 3 3" xfId="7241" xr:uid="{96ADBFB2-0673-4177-9459-E573D8577548}"/>
    <cellStyle name="SAPBEXHLevel0 3 3 3 2" xfId="7242" xr:uid="{4A29A4E2-A44C-45F2-AFAB-07EBA2CD6A14}"/>
    <cellStyle name="SAPBEXHLevel0 3 3 3 2 2" xfId="7243" xr:uid="{2BE9830A-DFC1-425D-9E2D-F91A78D56512}"/>
    <cellStyle name="SAPBEXHLevel0 3 3 3 3" xfId="7244" xr:uid="{48ADB542-376F-469C-9675-C23BEF9B2484}"/>
    <cellStyle name="SAPBEXHLevel0 3 3 4" xfId="7245" xr:uid="{9DEDB85C-BEB0-44B6-BAA7-B7F2820AA198}"/>
    <cellStyle name="SAPBEXHLevel0 3 3 4 2" xfId="7246" xr:uid="{6ACF6E02-5112-451D-A571-463B5404C9DF}"/>
    <cellStyle name="SAPBEXHLevel0 3 3 5" xfId="7247" xr:uid="{36EF816C-D142-476E-82DF-221D93BDA37F}"/>
    <cellStyle name="SAPBEXHLevel0 3 4" xfId="7248" xr:uid="{453375CE-000A-4C62-93F2-DAB476925188}"/>
    <cellStyle name="SAPBEXHLevel0 3 4 2" xfId="7249" xr:uid="{86BD2BDA-99BB-4C0D-AC7E-E4AE0278549E}"/>
    <cellStyle name="SAPBEXHLevel0 3 4 2 2" xfId="7250" xr:uid="{5002A1CD-26D4-4FC6-A40E-DFCFEF6CF72B}"/>
    <cellStyle name="SAPBEXHLevel0 3 4 2 2 2" xfId="7251" xr:uid="{49B56909-5F70-4172-8422-00D5A1211112}"/>
    <cellStyle name="SAPBEXHLevel0 3 4 2 3" xfId="7252" xr:uid="{5C114F1B-073A-4C73-BE55-B643CD901DA9}"/>
    <cellStyle name="SAPBEXHLevel0 3 4 3" xfId="7253" xr:uid="{7F4AC587-F56A-4B6F-9146-DBCD8F1A78B8}"/>
    <cellStyle name="SAPBEXHLevel0 3 4 3 2" xfId="7254" xr:uid="{AD53B16F-EE43-490E-9CA9-FA1F4B8FB0D5}"/>
    <cellStyle name="SAPBEXHLevel0 3 4 4" xfId="7255" xr:uid="{60D5BFDF-0A3E-4F09-8F18-F9E171467387}"/>
    <cellStyle name="SAPBEXHLevel0 3 5" xfId="7256" xr:uid="{756805D7-ED10-4B0E-9F2A-CCA5A0F485E4}"/>
    <cellStyle name="SAPBEXHLevel0 3 5 2" xfId="7257" xr:uid="{F1DBBE03-6E9F-44D3-89D0-6F164B7EDBCB}"/>
    <cellStyle name="SAPBEXHLevel0 3 5 2 2" xfId="7258" xr:uid="{B0DA4D96-4ECA-4EBF-9993-2C69055A6744}"/>
    <cellStyle name="SAPBEXHLevel0 3 5 2 2 2" xfId="7259" xr:uid="{BB5C77E2-E39E-421C-9584-B6306A1BB8BF}"/>
    <cellStyle name="SAPBEXHLevel0 3 5 2 2 2 2" xfId="7260" xr:uid="{A4A0169C-3460-4D77-B396-59E94A372B5E}"/>
    <cellStyle name="SAPBEXHLevel0 3 5 2 2 3" xfId="7261" xr:uid="{1CD76249-31BD-4E42-B06F-1143FB26101A}"/>
    <cellStyle name="SAPBEXHLevel0 3 5 2 3" xfId="7262" xr:uid="{34B32AD9-3BFD-4D7E-9D8D-EAFFD72D1257}"/>
    <cellStyle name="SAPBEXHLevel0 3 5 2 3 2" xfId="7263" xr:uid="{15494EF3-D2EF-4E95-A65A-FC23C9E9CA18}"/>
    <cellStyle name="SAPBEXHLevel0 3 5 2 4" xfId="7264" xr:uid="{FC62E220-5B36-4A36-BED3-B81D4369C07B}"/>
    <cellStyle name="SAPBEXHLevel0 3 5 3" xfId="7265" xr:uid="{9251E9BA-B31F-4E1E-BB49-549276AE5E0D}"/>
    <cellStyle name="SAPBEXHLevel0 3 5 3 2" xfId="7266" xr:uid="{8CB5D162-5E75-494C-B931-3F451E2B9F4A}"/>
    <cellStyle name="SAPBEXHLevel0 3 5 3 2 2" xfId="7267" xr:uid="{4446D1A9-51AD-4127-9671-0A9ACD44ABAA}"/>
    <cellStyle name="SAPBEXHLevel0 3 5 3 3" xfId="7268" xr:uid="{C124D9BC-729E-401B-A02E-D7BF8216745C}"/>
    <cellStyle name="SAPBEXHLevel0 3 5 4" xfId="7269" xr:uid="{A837D72D-66A8-4C1E-B3CA-595545EA017D}"/>
    <cellStyle name="SAPBEXHLevel0 3 5 4 2" xfId="7270" xr:uid="{7CEF3B43-07F6-488C-A4D1-CE35F9D60F93}"/>
    <cellStyle name="SAPBEXHLevel0 3 5 5" xfId="7271" xr:uid="{25186AA4-C394-4F8C-A33B-F145353E10B5}"/>
    <cellStyle name="SAPBEXHLevel0 3 6" xfId="7272" xr:uid="{F74C0612-9C17-4F3B-A807-0A7484D89DE5}"/>
    <cellStyle name="SAPBEXHLevel0 3 6 2" xfId="7273" xr:uid="{24BDDA93-95CE-414B-80CC-793068E9A182}"/>
    <cellStyle name="SAPBEXHLevel0 3 6 2 2" xfId="7274" xr:uid="{4C4FB44F-4056-4692-BDB0-944EA6182B94}"/>
    <cellStyle name="SAPBEXHLevel0 3 6 2 2 2" xfId="7275" xr:uid="{EF884ADE-2F8E-46B8-8B0D-874BD10FDFD0}"/>
    <cellStyle name="SAPBEXHLevel0 3 6 2 3" xfId="7276" xr:uid="{2528B6DD-31D7-44D6-B70C-575BC0F719BA}"/>
    <cellStyle name="SAPBEXHLevel0 3 6 3" xfId="7277" xr:uid="{784E587E-3485-4972-9982-F466D66B1FAF}"/>
    <cellStyle name="SAPBEXHLevel0 3 6 3 2" xfId="7278" xr:uid="{5E1681D5-BEF7-4DD9-B10E-2157F8A95E6A}"/>
    <cellStyle name="SAPBEXHLevel0 3 6 4" xfId="7279" xr:uid="{B5720942-75DE-41D6-8E89-CAD7F5B6EC1D}"/>
    <cellStyle name="SAPBEXHLevel0 3 7" xfId="7280" xr:uid="{37628CB4-5709-47AE-B908-2A3C7A2D7317}"/>
    <cellStyle name="SAPBEXHLevel0 3 7 2" xfId="7281" xr:uid="{9401C91C-2C67-41DE-A724-E34C29E20BE3}"/>
    <cellStyle name="SAPBEXHLevel0 3 7 2 2" xfId="7282" xr:uid="{7D2C4CF6-55A8-4DF9-9552-7C07B69E3933}"/>
    <cellStyle name="SAPBEXHLevel0 3 7 3" xfId="7283" xr:uid="{2FBD0112-661B-4201-BA3D-EE86564D1DDE}"/>
    <cellStyle name="SAPBEXHLevel0 3 8" xfId="7284" xr:uid="{0EEDB124-22DA-44D8-80F7-D7675112ACF9}"/>
    <cellStyle name="SAPBEXHLevel0 3 8 2" xfId="7285" xr:uid="{A0D0BD8A-E9EA-4B41-BB1C-675E787115D6}"/>
    <cellStyle name="SAPBEXHLevel0 3 9" xfId="7286" xr:uid="{B96D49F3-CFF1-4373-99FD-7A40B3A39076}"/>
    <cellStyle name="SAPBEXHLevel0 4" xfId="7287" xr:uid="{E9D0B6DF-660C-46D3-AB0B-EEC812788CDA}"/>
    <cellStyle name="SAPBEXHLevel0 4 2" xfId="7288" xr:uid="{C0320846-ABB8-43B1-B9CF-5D32E153CE2F}"/>
    <cellStyle name="SAPBEXHLevel0 4 2 2" xfId="7289" xr:uid="{9F5E5EC6-9200-4EB7-A8DB-E7CF54390EC9}"/>
    <cellStyle name="SAPBEXHLevel0 4 2 2 2" xfId="7290" xr:uid="{00720978-8925-4338-AE5F-EC1D4A54A931}"/>
    <cellStyle name="SAPBEXHLevel0 4 2 2 2 2" xfId="7291" xr:uid="{92489C17-4440-4799-B1C2-3CE02CB400B1}"/>
    <cellStyle name="SAPBEXHLevel0 4 2 2 3" xfId="7292" xr:uid="{0B2EDC49-3F8C-41B2-998D-1A271E632730}"/>
    <cellStyle name="SAPBEXHLevel0 4 2 3" xfId="7293" xr:uid="{68290EC6-5D69-42C6-B554-3B0ED67B53AC}"/>
    <cellStyle name="SAPBEXHLevel0 4 2 3 2" xfId="7294" xr:uid="{D4DA7125-A187-441C-AD52-6E23F0369630}"/>
    <cellStyle name="SAPBEXHLevel0 4 2 4" xfId="7295" xr:uid="{88134C36-D884-4234-8048-C825E631DD51}"/>
    <cellStyle name="SAPBEXHLevel0 4 3" xfId="7296" xr:uid="{8EDBF543-9752-4288-88DD-3228BE3CADBD}"/>
    <cellStyle name="SAPBEXHLevel0 4 3 2" xfId="7297" xr:uid="{6C169AD0-A560-4E66-815B-4A859776DD90}"/>
    <cellStyle name="SAPBEXHLevel0 4 3 2 2" xfId="7298" xr:uid="{D20B0AD6-CA08-484C-8E6C-38DF41A9833E}"/>
    <cellStyle name="SAPBEXHLevel0 4 3 2 2 2" xfId="7299" xr:uid="{F49E0EE8-EA13-4975-B16A-B219E0BD2AAF}"/>
    <cellStyle name="SAPBEXHLevel0 4 3 2 3" xfId="7300" xr:uid="{F0867833-6AF3-4341-A370-D831BDA5D70A}"/>
    <cellStyle name="SAPBEXHLevel0 4 3 3" xfId="7301" xr:uid="{DF5AF1B1-8274-43DE-BC8D-FE0B4F6A1D42}"/>
    <cellStyle name="SAPBEXHLevel0 4 3 3 2" xfId="7302" xr:uid="{AED153A7-C142-458E-9398-87ED6A023022}"/>
    <cellStyle name="SAPBEXHLevel0 4 3 4" xfId="7303" xr:uid="{9F726157-D93A-4FD3-90D1-2D23B6AD0DE6}"/>
    <cellStyle name="SAPBEXHLevel0 4 4" xfId="7304" xr:uid="{ABD1DCCB-9F6D-4BD1-9925-FDC969259056}"/>
    <cellStyle name="SAPBEXHLevel0 4 4 2" xfId="7305" xr:uid="{1EEEC4EA-01A4-4E68-81A6-4BF1570EE986}"/>
    <cellStyle name="SAPBEXHLevel0 4 4 2 2" xfId="7306" xr:uid="{4EA66A26-52AA-410D-B7FF-8149A69143A9}"/>
    <cellStyle name="SAPBEXHLevel0 4 4 3" xfId="7307" xr:uid="{039CE2CF-C1CD-4389-9156-DC3F4F03296E}"/>
    <cellStyle name="SAPBEXHLevel0 4 5" xfId="7308" xr:uid="{C0EA126E-F0CF-4497-926B-3DD1B6EBD5FC}"/>
    <cellStyle name="SAPBEXHLevel0 4 5 2" xfId="7309" xr:uid="{E44225D0-8F72-4873-A177-4E0A003BDBAB}"/>
    <cellStyle name="SAPBEXHLevel0 4 5 3" xfId="7310" xr:uid="{F28B2B44-F31C-4809-A37F-31802EBB2BEF}"/>
    <cellStyle name="SAPBEXHLevel0 4 6" xfId="7311" xr:uid="{80CE84AB-7345-4E20-BFD8-1DD584FBA75F}"/>
    <cellStyle name="SAPBEXHLevel0 4 6 2" xfId="7312" xr:uid="{BFD1EA40-8EDD-4B20-839E-7F00C144271B}"/>
    <cellStyle name="SAPBEXHLevel0 4 7" xfId="7313" xr:uid="{D61643D2-BA61-4225-933B-6255247D7A0A}"/>
    <cellStyle name="SAPBEXHLevel0 5" xfId="7314" xr:uid="{3C83FD81-C129-4B63-861F-CBC7D8E38F52}"/>
    <cellStyle name="SAPBEXHLevel0 5 2" xfId="7315" xr:uid="{663F0D62-D8C7-4BF9-9DF3-5431A1A91C47}"/>
    <cellStyle name="SAPBEXHLevel0 5 2 2" xfId="7316" xr:uid="{5146AA07-DDE9-4438-B9AD-6EDD76FB5C26}"/>
    <cellStyle name="SAPBEXHLevel0 5 2 2 2" xfId="7317" xr:uid="{CFE286D8-7F5D-478C-B8E9-3DE358C0B359}"/>
    <cellStyle name="SAPBEXHLevel0 5 2 2 2 2" xfId="7318" xr:uid="{A97F2386-875A-4322-BC33-812E91BFC0A8}"/>
    <cellStyle name="SAPBEXHLevel0 5 2 2 3" xfId="7319" xr:uid="{6DD48741-E2AF-4D8A-8FEE-69F90D2FACB9}"/>
    <cellStyle name="SAPBEXHLevel0 5 2 3" xfId="7320" xr:uid="{910826C4-A889-49DB-9E53-9E9F3904A23C}"/>
    <cellStyle name="SAPBEXHLevel0 5 2 3 2" xfId="7321" xr:uid="{D1B15621-597B-456B-9317-439DACBE0164}"/>
    <cellStyle name="SAPBEXHLevel0 5 2 4" xfId="7322" xr:uid="{6E88E8F3-1F3C-46C4-8C5B-6C6E15E215D2}"/>
    <cellStyle name="SAPBEXHLevel0 5 3" xfId="7323" xr:uid="{0FDA856B-5F70-4CF6-BC0B-0F643CA41059}"/>
    <cellStyle name="SAPBEXHLevel0 5 3 2" xfId="7324" xr:uid="{945AD9F2-E81F-4424-9719-6C78C553FD43}"/>
    <cellStyle name="SAPBEXHLevel0 5 3 2 2" xfId="7325" xr:uid="{82195871-E610-4872-9B62-D25BEC59B3F7}"/>
    <cellStyle name="SAPBEXHLevel0 5 3 3" xfId="7326" xr:uid="{1DF9E297-5682-499A-95ED-C512D484F70E}"/>
    <cellStyle name="SAPBEXHLevel0 5 4" xfId="7327" xr:uid="{13B980F8-BFA8-448E-B95E-B4F032602A8B}"/>
    <cellStyle name="SAPBEXHLevel0 5 4 2" xfId="7328" xr:uid="{A673C60A-D0C8-47CE-939C-E566E0F1609F}"/>
    <cellStyle name="SAPBEXHLevel0 5 5" xfId="7329" xr:uid="{8080073A-F96C-492D-99FB-AEE81746A243}"/>
    <cellStyle name="SAPBEXHLevel0 6" xfId="7330" xr:uid="{862BF403-43B6-4785-BA77-D3A8BDBF6091}"/>
    <cellStyle name="SAPBEXHLevel0 6 2" xfId="7331" xr:uid="{C59D5A5A-D4BD-4CB7-9A4A-C6E9B989E409}"/>
    <cellStyle name="SAPBEXHLevel0 6 2 2" xfId="7332" xr:uid="{47860F50-2DA4-4E60-9612-7C0BEB564F83}"/>
    <cellStyle name="SAPBEXHLevel0 6 2 2 2" xfId="7333" xr:uid="{745BB193-9F12-4497-A4FC-E3986F5054E9}"/>
    <cellStyle name="SAPBEXHLevel0 6 2 3" xfId="7334" xr:uid="{9767D96B-C3A7-490B-B8B9-6C2D59EEBF15}"/>
    <cellStyle name="SAPBEXHLevel0 6 3" xfId="7335" xr:uid="{0CF54BCC-E128-49BD-9957-BD18A79DFF7E}"/>
    <cellStyle name="SAPBEXHLevel0 6 3 2" xfId="7336" xr:uid="{75DFC57F-FF78-4F98-A86F-6617B8593CA6}"/>
    <cellStyle name="SAPBEXHLevel0 6 4" xfId="7337" xr:uid="{8C65863B-0D7D-4EB2-AA37-82CA204C44C8}"/>
    <cellStyle name="SAPBEXHLevel0 7" xfId="7338" xr:uid="{A09A101A-D29F-4D29-A78D-EC55212BE601}"/>
    <cellStyle name="SAPBEXHLevel0 7 2" xfId="7339" xr:uid="{A8AC29A7-70C6-4D0D-9B41-FE2B05CC3BB0}"/>
    <cellStyle name="SAPBEXHLevel0 7 2 2" xfId="7340" xr:uid="{610C409A-0007-45BA-A7BD-C6BFC1E06D14}"/>
    <cellStyle name="SAPBEXHLevel0 7 2 2 2" xfId="7341" xr:uid="{7F4A65E6-30AA-42B0-9B37-D4AB1D53196A}"/>
    <cellStyle name="SAPBEXHLevel0 7 2 2 2 2" xfId="7342" xr:uid="{2E0FC174-704F-4011-A726-CEE49C7136C4}"/>
    <cellStyle name="SAPBEXHLevel0 7 2 2 3" xfId="7343" xr:uid="{73103663-6A0E-4A3F-81FA-5D9C706C41F7}"/>
    <cellStyle name="SAPBEXHLevel0 7 2 3" xfId="7344" xr:uid="{A9D85098-7374-40E6-A93E-0AA095A6584C}"/>
    <cellStyle name="SAPBEXHLevel0 7 2 3 2" xfId="7345" xr:uid="{0E366683-0B6D-4B29-ABC6-5F652651D128}"/>
    <cellStyle name="SAPBEXHLevel0 7 2 4" xfId="7346" xr:uid="{EE7CA1F5-5AB6-45B3-8406-7351B7B1F6E2}"/>
    <cellStyle name="SAPBEXHLevel0 7 3" xfId="7347" xr:uid="{D17ECAFB-80C5-45A1-836E-BE0E696E04EC}"/>
    <cellStyle name="SAPBEXHLevel0 7 3 2" xfId="7348" xr:uid="{E9B60114-E751-4131-9238-BC9FC752327D}"/>
    <cellStyle name="SAPBEXHLevel0 7 3 2 2" xfId="7349" xr:uid="{37B481A1-34F2-478E-9FBE-F2BF73A45A29}"/>
    <cellStyle name="SAPBEXHLevel0 7 3 3" xfId="7350" xr:uid="{19160D23-7B96-4306-81CC-CB2F5376E9FB}"/>
    <cellStyle name="SAPBEXHLevel0 7 4" xfId="7351" xr:uid="{C31DD9CE-A0F8-4531-9859-C4BE3E2AE02F}"/>
    <cellStyle name="SAPBEXHLevel0 7 4 2" xfId="7352" xr:uid="{D7A6B7F6-6203-4A51-BD92-B4F7006D2145}"/>
    <cellStyle name="SAPBEXHLevel0 7 5" xfId="7353" xr:uid="{529B3EDC-FE9B-44D7-ADE5-903E27FAB776}"/>
    <cellStyle name="SAPBEXHLevel0 8" xfId="7354" xr:uid="{92B1F4AE-C139-4D2E-B18C-53E46A8AF630}"/>
    <cellStyle name="SAPBEXHLevel0 8 2" xfId="7355" xr:uid="{C0E6E7B4-33A6-4736-A059-476F12E5B264}"/>
    <cellStyle name="SAPBEXHLevel0 8 2 2" xfId="7356" xr:uid="{A445F0E7-026A-4C7E-BA22-DF49E0B3377D}"/>
    <cellStyle name="SAPBEXHLevel0 8 3" xfId="7357" xr:uid="{73419154-322B-4587-ABE8-CCCE364976A3}"/>
    <cellStyle name="SAPBEXHLevel0 9" xfId="7358" xr:uid="{8695743F-683D-4226-B3E6-6C973F88FCA4}"/>
    <cellStyle name="SAPBEXHLevel0 9 2" xfId="7359" xr:uid="{60270956-4AF4-417B-9056-E776C2BA34B5}"/>
    <cellStyle name="SAPBEXHLevel0X" xfId="7360" xr:uid="{75E155C8-8008-40C3-9F78-5B79F9CB3965}"/>
    <cellStyle name="SAPBEXHLevel0X 2" xfId="7361" xr:uid="{11BB9032-71F5-4D2C-816A-246FBAFAE897}"/>
    <cellStyle name="SAPBEXHLevel0X 2 2" xfId="7362" xr:uid="{3683EF50-C394-494E-A7EB-0B9BF773B42C}"/>
    <cellStyle name="SAPBEXHLevel0X 2 2 2" xfId="7363" xr:uid="{E14C6839-BBDA-481F-A830-C69B3614124C}"/>
    <cellStyle name="SAPBEXHLevel0X 2 2 2 2" xfId="7364" xr:uid="{73A280A4-37B1-40D9-BD20-E143E5A4A328}"/>
    <cellStyle name="SAPBEXHLevel0X 2 2 2 2 2" xfId="7365" xr:uid="{E6EDCDE5-A2BB-4AC4-B31C-FBACE2F76B32}"/>
    <cellStyle name="SAPBEXHLevel0X 2 2 2 3" xfId="7366" xr:uid="{E373F91F-4C19-4BFC-ACF6-297EAF428E51}"/>
    <cellStyle name="SAPBEXHLevel0X 2 2 3" xfId="7367" xr:uid="{53548DF4-7871-4AED-AE79-E95FA70A72B1}"/>
    <cellStyle name="SAPBEXHLevel0X 2 2 3 2" xfId="7368" xr:uid="{FFBB9429-01F2-44BC-97FA-1202FEDB3E82}"/>
    <cellStyle name="SAPBEXHLevel0X 2 2 4" xfId="7369" xr:uid="{49041629-3E7E-430E-947E-05ED92584EA0}"/>
    <cellStyle name="SAPBEXHLevel0X 2 3" xfId="7370" xr:uid="{A13790D8-877C-47DE-9973-6D769C32DFC5}"/>
    <cellStyle name="SAPBEXHLevel0X 2 3 2" xfId="7371" xr:uid="{A993500B-E85C-43E4-B6E5-1F969BF3E5A2}"/>
    <cellStyle name="SAPBEXHLevel0X 2 3 2 2" xfId="7372" xr:uid="{16E855EC-0515-41DA-A61D-0A8360435F83}"/>
    <cellStyle name="SAPBEXHLevel0X 2 3 2 2 2" xfId="7373" xr:uid="{0A638861-FC7A-4FC5-A7FF-7511E41870E0}"/>
    <cellStyle name="SAPBEXHLevel0X 2 3 2 3" xfId="7374" xr:uid="{E8B6A87D-C83F-48AA-BF84-091D4B3C5182}"/>
    <cellStyle name="SAPBEXHLevel0X 2 3 3" xfId="7375" xr:uid="{182794A2-9D43-46BF-ACAD-9950F1050243}"/>
    <cellStyle name="SAPBEXHLevel0X 2 3 3 2" xfId="7376" xr:uid="{0B541390-D8F9-4AF3-8197-0E98F3A53932}"/>
    <cellStyle name="SAPBEXHLevel0X 2 3 4" xfId="7377" xr:uid="{53CA8451-7740-43F2-AA92-EE6AA00B9211}"/>
    <cellStyle name="SAPBEXHLevel0X 2 4" xfId="7378" xr:uid="{354E8E1B-DAE5-4FEB-BE1F-599973A16F84}"/>
    <cellStyle name="SAPBEXHLevel0X 2 4 2" xfId="7379" xr:uid="{63BA9F6A-2885-4517-BCCA-285E2B9D044F}"/>
    <cellStyle name="SAPBEXHLevel0X 2 4 2 2" xfId="7380" xr:uid="{6AE502F7-D8BA-42CF-AF88-F3D50DDE50BE}"/>
    <cellStyle name="SAPBEXHLevel0X 2 4 3" xfId="7381" xr:uid="{F6D45A98-07EC-434D-945A-EA9A92463AFA}"/>
    <cellStyle name="SAPBEXHLevel0X 2 5" xfId="7382" xr:uid="{57EC7068-DE7A-466B-84E7-5DEFD68F4DCD}"/>
    <cellStyle name="SAPBEXHLevel0X 2 5 2" xfId="7383" xr:uid="{6A999FBC-0B93-4141-AC7B-EF6651874ABF}"/>
    <cellStyle name="SAPBEXHLevel0X 2 5 3" xfId="7384" xr:uid="{FAB2A54D-EEA1-4D33-95E3-91CA50222A86}"/>
    <cellStyle name="SAPBEXHLevel0X 2 6" xfId="7385" xr:uid="{1454DAF1-25DF-49F7-A3C1-588140700EEE}"/>
    <cellStyle name="SAPBEXHLevel0X 2 6 2" xfId="7386" xr:uid="{19CAD480-3E69-439E-92D8-813691CE0C55}"/>
    <cellStyle name="SAPBEXHLevel0X 2 7" xfId="7387" xr:uid="{48712EFF-5210-45A0-AA00-8A649E69B7A0}"/>
    <cellStyle name="SAPBEXHLevel0X 3" xfId="7388" xr:uid="{851237E6-BAEF-4D58-B26F-95CAC194C516}"/>
    <cellStyle name="SAPBEXHLevel0X 3 2" xfId="7389" xr:uid="{F726324F-5EF5-4FDC-B51B-FB308E4EC85B}"/>
    <cellStyle name="SAPBEXHLevel0X 3 2 2" xfId="7390" xr:uid="{1EEA4872-B982-4884-B89E-137598E48CF2}"/>
    <cellStyle name="SAPBEXHLevel0X 3 2 2 2" xfId="7391" xr:uid="{81326D0E-8AF3-4E1A-9A55-E5A91C1A1C88}"/>
    <cellStyle name="SAPBEXHLevel0X 3 2 2 2 2" xfId="7392" xr:uid="{683A9B2F-E14A-4D03-87BC-DA15EF57ED00}"/>
    <cellStyle name="SAPBEXHLevel0X 3 2 2 3" xfId="7393" xr:uid="{25D937C5-A6CE-4AC9-B73A-370D12FA3837}"/>
    <cellStyle name="SAPBEXHLevel0X 3 2 3" xfId="7394" xr:uid="{B0141619-A425-497F-9ED9-83E43CA1E208}"/>
    <cellStyle name="SAPBEXHLevel0X 3 2 3 2" xfId="7395" xr:uid="{B9CDC079-435C-4586-B45E-5F5D5FC093FF}"/>
    <cellStyle name="SAPBEXHLevel0X 3 2 4" xfId="7396" xr:uid="{3D07D25A-96B9-4D90-A63D-02B445280171}"/>
    <cellStyle name="SAPBEXHLevel0X 3 3" xfId="7397" xr:uid="{874FC065-A306-4A9A-BBA0-3D0D53CA81FB}"/>
    <cellStyle name="SAPBEXHLevel0X 3 3 2" xfId="7398" xr:uid="{76330F27-3BE7-449B-9375-4E72BFAC7C27}"/>
    <cellStyle name="SAPBEXHLevel0X 3 3 2 2" xfId="7399" xr:uid="{9072F84D-E521-44C6-B6C6-0C6626A371EB}"/>
    <cellStyle name="SAPBEXHLevel0X 3 3 3" xfId="7400" xr:uid="{57DB6096-EC03-4029-8267-25D6B8C400E0}"/>
    <cellStyle name="SAPBEXHLevel0X 3 4" xfId="7401" xr:uid="{8D1CF7FE-DBE4-4181-AB6C-15ACAC94E381}"/>
    <cellStyle name="SAPBEXHLevel0X 3 4 2" xfId="7402" xr:uid="{83BC592F-4435-4C41-AED0-9AEAFD42CBAC}"/>
    <cellStyle name="SAPBEXHLevel0X 3 5" xfId="7403" xr:uid="{B3B445B4-723D-4888-AF94-D267D39FA828}"/>
    <cellStyle name="SAPBEXHLevel0X 4" xfId="7404" xr:uid="{563701D3-0B19-4596-9538-66FC2192E620}"/>
    <cellStyle name="SAPBEXHLevel0X 4 2" xfId="7405" xr:uid="{CA7CED21-61A9-4AC9-B497-5BC2A47DD561}"/>
    <cellStyle name="SAPBEXHLevel0X 4 2 2" xfId="7406" xr:uid="{F48A0CD5-F47E-4724-9B3D-4AB78D6709AE}"/>
    <cellStyle name="SAPBEXHLevel0X 4 2 2 2" xfId="7407" xr:uid="{12BF36BE-D68F-45A3-83E8-51804B8C772B}"/>
    <cellStyle name="SAPBEXHLevel0X 4 2 3" xfId="7408" xr:uid="{82B0E401-3E02-4E49-83CA-93AFEB87EFEA}"/>
    <cellStyle name="SAPBEXHLevel0X 4 3" xfId="7409" xr:uid="{CC060C2F-02A4-4D36-B5C4-AC51392FA8B4}"/>
    <cellStyle name="SAPBEXHLevel0X 4 3 2" xfId="7410" xr:uid="{DEA27565-D9B2-40C1-A91B-028223A0BF83}"/>
    <cellStyle name="SAPBEXHLevel0X 4 4" xfId="7411" xr:uid="{9755B4F7-DB65-4EB8-880E-3B795D3D88CA}"/>
    <cellStyle name="SAPBEXHLevel0X 5" xfId="7412" xr:uid="{CA0F21B1-06AD-45B2-95F0-6F4B38356D6A}"/>
    <cellStyle name="SAPBEXHLevel0X 5 2" xfId="7413" xr:uid="{BEC226E7-1556-4C86-AA0D-47A6CBBF93BD}"/>
    <cellStyle name="SAPBEXHLevel0X 5 2 2" xfId="7414" xr:uid="{5B7EC23F-5BEE-45D3-805C-1719D61A3A4A}"/>
    <cellStyle name="SAPBEXHLevel0X 5 2 2 2" xfId="7415" xr:uid="{A112BACC-0820-4E8C-9A30-D8E98F52C3E5}"/>
    <cellStyle name="SAPBEXHLevel0X 5 2 2 2 2" xfId="7416" xr:uid="{1B018565-9626-4073-867F-EF7CD2BA960D}"/>
    <cellStyle name="SAPBEXHLevel0X 5 2 2 3" xfId="7417" xr:uid="{88DB658D-0502-47EB-A0AD-0FE84DB455B2}"/>
    <cellStyle name="SAPBEXHLevel0X 5 2 3" xfId="7418" xr:uid="{3A48F4BE-5636-4CBD-9566-81F90B7EA74B}"/>
    <cellStyle name="SAPBEXHLevel0X 5 2 3 2" xfId="7419" xr:uid="{7C09B74F-E211-44DA-87CF-4C44AA2470ED}"/>
    <cellStyle name="SAPBEXHLevel0X 5 2 4" xfId="7420" xr:uid="{C0FA9E24-5945-4EF7-B766-3DD3B4FE705A}"/>
    <cellStyle name="SAPBEXHLevel0X 5 3" xfId="7421" xr:uid="{3CC71A0B-19A6-4937-B1D0-09FB3935AA12}"/>
    <cellStyle name="SAPBEXHLevel0X 5 3 2" xfId="7422" xr:uid="{75C7D54C-DAA2-489E-AF65-DEB51CE5E5E3}"/>
    <cellStyle name="SAPBEXHLevel0X 5 3 2 2" xfId="7423" xr:uid="{F90B6016-0D24-4FE3-82A6-2B11B530B0C6}"/>
    <cellStyle name="SAPBEXHLevel0X 5 3 3" xfId="7424" xr:uid="{6B4636C9-AFF0-423C-9D28-8FC334C28731}"/>
    <cellStyle name="SAPBEXHLevel0X 5 4" xfId="7425" xr:uid="{77E71081-B87F-4B51-AF82-BBA8F6587ABF}"/>
    <cellStyle name="SAPBEXHLevel0X 5 4 2" xfId="7426" xr:uid="{D8A38208-839F-4FDF-9319-36D242928EC7}"/>
    <cellStyle name="SAPBEXHLevel0X 5 5" xfId="7427" xr:uid="{DC44343B-6952-47FD-B6A3-B0B5747DC4DD}"/>
    <cellStyle name="SAPBEXHLevel0X 6" xfId="7428" xr:uid="{DBC3FBB3-1631-4EFA-B23D-F75F1BA7468F}"/>
    <cellStyle name="SAPBEXHLevel0X 6 2" xfId="7429" xr:uid="{A05DB7F0-7537-4E56-B0A8-FF4C8372D19E}"/>
    <cellStyle name="SAPBEXHLevel0X 6 2 2" xfId="7430" xr:uid="{948328BD-7298-4361-9A4D-BE610E38A103}"/>
    <cellStyle name="SAPBEXHLevel0X 6 2 2 2" xfId="7431" xr:uid="{F67E7C88-050B-4BB1-8073-856CE0BCCE7A}"/>
    <cellStyle name="SAPBEXHLevel0X 6 2 3" xfId="7432" xr:uid="{05942A03-A1F8-428F-BF8A-123746B4B008}"/>
    <cellStyle name="SAPBEXHLevel0X 6 3" xfId="7433" xr:uid="{303FD7D3-6529-492F-B35D-C513B1A189F5}"/>
    <cellStyle name="SAPBEXHLevel0X 6 3 2" xfId="7434" xr:uid="{5BC1831E-6ECC-438C-ACD4-FF4EAC921A41}"/>
    <cellStyle name="SAPBEXHLevel0X 6 4" xfId="7435" xr:uid="{50D78DC8-1CD1-4911-B84A-CCDAADD8537E}"/>
    <cellStyle name="SAPBEXHLevel0X 7" xfId="7436" xr:uid="{9F7316F7-F3E2-4DA7-882B-56719177985F}"/>
    <cellStyle name="SAPBEXHLevel0X 7 2" xfId="7437" xr:uid="{9A87505E-B71A-488B-A882-D148C3AB2ECF}"/>
    <cellStyle name="SAPBEXHLevel0X 7 2 2" xfId="7438" xr:uid="{494D35B8-6898-41AF-B2AC-3B4D94D9CABC}"/>
    <cellStyle name="SAPBEXHLevel0X 7 3" xfId="7439" xr:uid="{0EDB6AEA-E561-4FF0-A6D0-A411D9A1F242}"/>
    <cellStyle name="SAPBEXHLevel0X 8" xfId="7440" xr:uid="{8C2C3730-FC5A-4450-8840-59070D301BF4}"/>
    <cellStyle name="SAPBEXHLevel0X 8 2" xfId="7441" xr:uid="{507AF07D-6214-4B98-8740-13D656016F4B}"/>
    <cellStyle name="SAPBEXHLevel0X 9" xfId="7442" xr:uid="{2AD7BFA3-BB6B-40D7-B3D6-7C737FB649F5}"/>
    <cellStyle name="SAPBEXHLevel1" xfId="7443" xr:uid="{68ACACDC-2A8F-4262-9C7E-8E2AC2432F2B}"/>
    <cellStyle name="SAPBEXHLevel1 10" xfId="7444" xr:uid="{0577056F-BDFA-4E2C-A503-0E557F345883}"/>
    <cellStyle name="SAPBEXHLevel1 2" xfId="7445" xr:uid="{E62B29A8-3356-4668-9172-E8F53A1C511F}"/>
    <cellStyle name="SAPBEXHLevel1 2 2" xfId="7446" xr:uid="{3090108E-D444-4F32-BFF0-DBD8684DE4AE}"/>
    <cellStyle name="SAPBEXHLevel1 2 2 10" xfId="7447" xr:uid="{39040B94-BFDE-4968-985B-B7534C8DBEAC}"/>
    <cellStyle name="SAPBEXHLevel1 2 2 10 2" xfId="7448" xr:uid="{4020A6FE-AEC1-4DE0-9879-69AD75294D84}"/>
    <cellStyle name="SAPBEXHLevel1 2 2 11" xfId="7449" xr:uid="{CDE667C5-022E-4B14-B1B9-971E8CBA1CD8}"/>
    <cellStyle name="SAPBEXHLevel1 2 2 2" xfId="7450" xr:uid="{76AB1248-6CF4-42DC-A26B-D52F60D74923}"/>
    <cellStyle name="SAPBEXHLevel1 2 2 2 2" xfId="7451" xr:uid="{6C80A4D4-4EEB-42E6-8EC7-546BDF4AFE52}"/>
    <cellStyle name="SAPBEXHLevel1 2 2 2 2 2" xfId="7452" xr:uid="{2587A1CA-F105-4B83-A0C1-77337988E0BF}"/>
    <cellStyle name="SAPBEXHLevel1 2 2 2 2 2 2" xfId="7453" xr:uid="{02D4133B-9014-4438-9B35-F5C88430F2AA}"/>
    <cellStyle name="SAPBEXHLevel1 2 2 2 2 2 2 2" xfId="7454" xr:uid="{7696D185-7454-4215-87E4-3C02838F25B2}"/>
    <cellStyle name="SAPBEXHLevel1 2 2 2 2 2 3" xfId="7455" xr:uid="{F6857941-BDB2-4E43-B65B-DC118CF4C1BB}"/>
    <cellStyle name="SAPBEXHLevel1 2 2 2 2 3" xfId="7456" xr:uid="{478EA1E6-4D0C-497F-80B9-754E3501528E}"/>
    <cellStyle name="SAPBEXHLevel1 2 2 2 2 3 2" xfId="7457" xr:uid="{C0E86441-7711-4703-B542-31AF44803B27}"/>
    <cellStyle name="SAPBEXHLevel1 2 2 2 2 4" xfId="7458" xr:uid="{197C3B18-FD92-4D46-8B70-757CA2DD9EC0}"/>
    <cellStyle name="SAPBEXHLevel1 2 2 2 3" xfId="7459" xr:uid="{25D0C0A8-432A-4320-8058-109C839578E2}"/>
    <cellStyle name="SAPBEXHLevel1 2 2 2 3 2" xfId="7460" xr:uid="{C0BF8CFB-099C-4E90-8F2D-DDE05AEC3EB4}"/>
    <cellStyle name="SAPBEXHLevel1 2 2 2 3 2 2" xfId="7461" xr:uid="{209A71EC-9465-4BE8-9E53-FD625C79076B}"/>
    <cellStyle name="SAPBEXHLevel1 2 2 2 3 3" xfId="7462" xr:uid="{09C7A592-5677-4C09-8CB9-E17056AE700D}"/>
    <cellStyle name="SAPBEXHLevel1 2 2 2 4" xfId="7463" xr:uid="{C6B75A2B-25A3-4874-B4A5-0838017D7FB6}"/>
    <cellStyle name="SAPBEXHLevel1 2 2 2 4 2" xfId="7464" xr:uid="{9692C07A-8D61-4939-9DCD-21C852C34160}"/>
    <cellStyle name="SAPBEXHLevel1 2 2 2 5" xfId="7465" xr:uid="{F3A39709-8188-4F99-86DF-AE0CF00679D5}"/>
    <cellStyle name="SAPBEXHLevel1 2 2 3" xfId="7466" xr:uid="{DC424107-4FA8-4C0D-971F-337F86B1AD20}"/>
    <cellStyle name="SAPBEXHLevel1 2 2 3 2" xfId="7467" xr:uid="{A2731CBD-0257-4E48-BC53-71400DCAE7B8}"/>
    <cellStyle name="SAPBEXHLevel1 2 2 3 2 2" xfId="7468" xr:uid="{F74A1D9A-7A8B-405B-B941-B1730EBEF8B0}"/>
    <cellStyle name="SAPBEXHLevel1 2 2 3 2 2 2" xfId="7469" xr:uid="{00824201-91F5-411B-AD4C-B6C040518712}"/>
    <cellStyle name="SAPBEXHLevel1 2 2 3 2 2 2 2" xfId="7470" xr:uid="{CDB787D5-8B9B-4878-8E83-8E4042FBFCBC}"/>
    <cellStyle name="SAPBEXHLevel1 2 2 3 2 2 3" xfId="7471" xr:uid="{474BAAF3-2E5E-432F-90B8-8D21398F93E7}"/>
    <cellStyle name="SAPBEXHLevel1 2 2 3 2 3" xfId="7472" xr:uid="{FEEB5C7D-C081-471E-A2E1-304A5E68D033}"/>
    <cellStyle name="SAPBEXHLevel1 2 2 3 2 3 2" xfId="7473" xr:uid="{B16C036E-7199-48F3-A93C-D3F22B816A46}"/>
    <cellStyle name="SAPBEXHLevel1 2 2 3 2 4" xfId="7474" xr:uid="{9EC89AA7-DEBB-4B4E-8060-5B182291341E}"/>
    <cellStyle name="SAPBEXHLevel1 2 2 3 3" xfId="7475" xr:uid="{87B3D450-D7D2-47EC-94C2-91F12A31EFB5}"/>
    <cellStyle name="SAPBEXHLevel1 2 2 3 3 2" xfId="7476" xr:uid="{F283899A-1FFC-46BA-A179-2229CE3097C8}"/>
    <cellStyle name="SAPBEXHLevel1 2 2 3 3 2 2" xfId="7477" xr:uid="{E181A4A8-1CCC-492F-A2A1-C360A10D6CEA}"/>
    <cellStyle name="SAPBEXHLevel1 2 2 3 3 3" xfId="7478" xr:uid="{B0386954-3CC3-4C5C-8AFA-4992DF53AE2C}"/>
    <cellStyle name="SAPBEXHLevel1 2 2 3 4" xfId="7479" xr:uid="{9873C6A7-526E-4FC4-A6FD-591F0AF42871}"/>
    <cellStyle name="SAPBEXHLevel1 2 2 3 4 2" xfId="7480" xr:uid="{0F0FCE80-47F8-4361-9B69-7EFADED63076}"/>
    <cellStyle name="SAPBEXHLevel1 2 2 3 5" xfId="7481" xr:uid="{DCA41B49-550B-4178-B19F-AFB05BFBCBBD}"/>
    <cellStyle name="SAPBEXHLevel1 2 2 4" xfId="7482" xr:uid="{9B928F9F-5272-41D6-8CCF-B7EEDB793EE7}"/>
    <cellStyle name="SAPBEXHLevel1 2 2 4 2" xfId="7483" xr:uid="{7229E53A-7114-4AA2-A3EC-75B3A830E772}"/>
    <cellStyle name="SAPBEXHLevel1 2 2 4 2 2" xfId="7484" xr:uid="{D8E7562F-264E-4F37-9DF5-861323035C08}"/>
    <cellStyle name="SAPBEXHLevel1 2 2 4 2 2 2" xfId="7485" xr:uid="{18A1AB18-4DA5-42ED-AB66-FD6FF69BF427}"/>
    <cellStyle name="SAPBEXHLevel1 2 2 4 2 3" xfId="7486" xr:uid="{B2E2C3FD-2900-4518-8649-12ED63552B3B}"/>
    <cellStyle name="SAPBEXHLevel1 2 2 4 3" xfId="7487" xr:uid="{C0E3C932-6E50-4CF9-A6F5-A3223C1FCC0D}"/>
    <cellStyle name="SAPBEXHLevel1 2 2 4 3 2" xfId="7488" xr:uid="{6D92DE86-8939-4B3E-9DF4-7324A4404A88}"/>
    <cellStyle name="SAPBEXHLevel1 2 2 4 4" xfId="7489" xr:uid="{870AE218-E6DF-4801-867A-DB980D039109}"/>
    <cellStyle name="SAPBEXHLevel1 2 2 5" xfId="7490" xr:uid="{D82DA1A8-E099-447C-AB59-4B8B05B342B0}"/>
    <cellStyle name="SAPBEXHLevel1 2 2 5 2" xfId="7491" xr:uid="{1FAF3406-1980-4087-A665-84AE10D4ED4C}"/>
    <cellStyle name="SAPBEXHLevel1 2 2 5 2 2" xfId="7492" xr:uid="{C56A4596-9632-460C-B802-D9007F9052C4}"/>
    <cellStyle name="SAPBEXHLevel1 2 2 5 2 2 2" xfId="7493" xr:uid="{EB879868-EC31-4CAB-9C4E-4B156B607F2E}"/>
    <cellStyle name="SAPBEXHLevel1 2 2 5 2 2 2 2" xfId="7494" xr:uid="{092531F1-1511-4696-A713-6ED97870B0CB}"/>
    <cellStyle name="SAPBEXHLevel1 2 2 5 2 2 3" xfId="7495" xr:uid="{9BF779DF-D498-421C-96C8-B2E9098479D0}"/>
    <cellStyle name="SAPBEXHLevel1 2 2 5 2 3" xfId="7496" xr:uid="{4855101F-AAD7-4D37-B9A3-E5AD8DEB6F81}"/>
    <cellStyle name="SAPBEXHLevel1 2 2 5 2 3 2" xfId="7497" xr:uid="{D459B489-5A77-443A-A8B4-6E0F0B0AEA62}"/>
    <cellStyle name="SAPBEXHLevel1 2 2 5 2 4" xfId="7498" xr:uid="{EF92D44E-40B5-41CB-9C1E-45ED4A8E9CF2}"/>
    <cellStyle name="SAPBEXHLevel1 2 2 5 3" xfId="7499" xr:uid="{04405120-DF6A-4300-9DBC-5A1F3CA079A4}"/>
    <cellStyle name="SAPBEXHLevel1 2 2 5 3 2" xfId="7500" xr:uid="{E5174F7F-20F6-4E5C-B008-9775AB312954}"/>
    <cellStyle name="SAPBEXHLevel1 2 2 5 3 2 2" xfId="7501" xr:uid="{9EF6A467-588E-42E4-86E0-D56C3FA2FB08}"/>
    <cellStyle name="SAPBEXHLevel1 2 2 5 3 3" xfId="7502" xr:uid="{2D6087A0-1314-4ECD-B875-768755A2CB71}"/>
    <cellStyle name="SAPBEXHLevel1 2 2 5 4" xfId="7503" xr:uid="{EC24CDBC-92BD-409D-A160-F2297A2D71E0}"/>
    <cellStyle name="SAPBEXHLevel1 2 2 5 4 2" xfId="7504" xr:uid="{FCB90473-9621-4880-AAC7-BDAA7A7C1D4F}"/>
    <cellStyle name="SAPBEXHLevel1 2 2 5 5" xfId="7505" xr:uid="{937698FF-FE32-4AA3-97F9-E2CAC1B8071C}"/>
    <cellStyle name="SAPBEXHLevel1 2 2 6" xfId="7506" xr:uid="{FBBA05C4-8D69-4F19-8E30-7F7DBAEE4E20}"/>
    <cellStyle name="SAPBEXHLevel1 2 2 6 2" xfId="7507" xr:uid="{39202683-BEF3-4A78-A42B-C5C8562AB4E9}"/>
    <cellStyle name="SAPBEXHLevel1 2 2 6 2 2" xfId="7508" xr:uid="{CD283B07-1E60-4CA2-96BB-DF0B77ACC5D9}"/>
    <cellStyle name="SAPBEXHLevel1 2 2 6 2 2 2" xfId="7509" xr:uid="{716BBB5D-1BA6-47E4-9176-24B171BC899D}"/>
    <cellStyle name="SAPBEXHLevel1 2 2 6 2 3" xfId="7510" xr:uid="{1DCE7F53-79E6-4356-B2EF-B04226565C96}"/>
    <cellStyle name="SAPBEXHLevel1 2 2 6 3" xfId="7511" xr:uid="{1CD7E4D3-D4E3-4287-A97F-4170ADA9F903}"/>
    <cellStyle name="SAPBEXHLevel1 2 2 6 3 2" xfId="7512" xr:uid="{5C7E5180-21A1-4E4D-849A-EA65400AAA3E}"/>
    <cellStyle name="SAPBEXHLevel1 2 2 6 4" xfId="7513" xr:uid="{81B91690-273C-4B5C-A155-E33E0C76A1FE}"/>
    <cellStyle name="SAPBEXHLevel1 2 2 7" xfId="7514" xr:uid="{AF1959CC-6CF0-43DA-82A1-212D73D7BE89}"/>
    <cellStyle name="SAPBEXHLevel1 2 2 7 2" xfId="7515" xr:uid="{A02B8DA4-F8F7-4631-881C-62F41894D919}"/>
    <cellStyle name="SAPBEXHLevel1 2 2 7 2 2" xfId="7516" xr:uid="{5354E47E-3A04-49E6-9241-3833148CD855}"/>
    <cellStyle name="SAPBEXHLevel1 2 2 7 2 2 2" xfId="7517" xr:uid="{B033911B-76BE-4EF0-9659-326F5D0685C3}"/>
    <cellStyle name="SAPBEXHLevel1 2 2 7 2 3" xfId="7518" xr:uid="{2BC1BFA6-5F4E-4E92-9ADB-DA6CEC41B258}"/>
    <cellStyle name="SAPBEXHLevel1 2 2 7 3" xfId="7519" xr:uid="{EC69B9F2-FA05-4F4F-BEA2-3BF2E8A78C82}"/>
    <cellStyle name="SAPBEXHLevel1 2 2 7 3 2" xfId="7520" xr:uid="{699C3C7B-4E3F-4F43-AD53-D747D5D64969}"/>
    <cellStyle name="SAPBEXHLevel1 2 2 7 4" xfId="7521" xr:uid="{4D3C52E1-A499-40BC-8A7C-65681972C3BD}"/>
    <cellStyle name="SAPBEXHLevel1 2 2 8" xfId="7522" xr:uid="{DBA129BB-3F14-4A8E-AA63-5E58E8E9EC67}"/>
    <cellStyle name="SAPBEXHLevel1 2 2 8 2" xfId="7523" xr:uid="{89FF2B94-7ADC-4CFA-AA35-74F8036BB07C}"/>
    <cellStyle name="SAPBEXHLevel1 2 2 8 2 2" xfId="7524" xr:uid="{A5C8B2D6-F4FF-4C2B-8BFC-9441858D3A3E}"/>
    <cellStyle name="SAPBEXHLevel1 2 2 8 3" xfId="7525" xr:uid="{1F2C5E2B-C882-4B8F-8F24-9E0A208B457F}"/>
    <cellStyle name="SAPBEXHLevel1 2 2 9" xfId="7526" xr:uid="{19C30065-F004-4351-97D1-72FBD8C4C1D4}"/>
    <cellStyle name="SAPBEXHLevel1 2 2 9 2" xfId="7527" xr:uid="{0B426731-C745-4DF8-87BA-7E0A63159F30}"/>
    <cellStyle name="SAPBEXHLevel1 2 3" xfId="7528" xr:uid="{F5740D15-F0BC-4660-B0F4-C43F7FC88E56}"/>
    <cellStyle name="SAPBEXHLevel1 2 3 2" xfId="7529" xr:uid="{5E795DC1-E434-441A-8F4C-94681DD47C18}"/>
    <cellStyle name="SAPBEXHLevel1 2 3 2 2" xfId="7530" xr:uid="{7D87D269-8EE1-40ED-A409-FAF90A9613E3}"/>
    <cellStyle name="SAPBEXHLevel1 2 3 2 2 2" xfId="7531" xr:uid="{3D1F79A2-2C9E-4FE2-89BA-4C619309B3E0}"/>
    <cellStyle name="SAPBEXHLevel1 2 3 2 2 2 2" xfId="7532" xr:uid="{BACD505D-571E-4D1B-AF76-40F53F283D7A}"/>
    <cellStyle name="SAPBEXHLevel1 2 3 2 2 3" xfId="7533" xr:uid="{180D36E1-1627-4A14-8F31-53F879E4CFFD}"/>
    <cellStyle name="SAPBEXHLevel1 2 3 2 3" xfId="7534" xr:uid="{3B5268EE-5670-4CE8-98EF-C73D09008FF8}"/>
    <cellStyle name="SAPBEXHLevel1 2 3 2 3 2" xfId="7535" xr:uid="{E3E567C6-B067-4133-AB6D-3B6E77488669}"/>
    <cellStyle name="SAPBEXHLevel1 2 3 2 4" xfId="7536" xr:uid="{0C46C5E1-C43F-4646-B24C-FA57396BEB95}"/>
    <cellStyle name="SAPBEXHLevel1 2 3 3" xfId="7537" xr:uid="{3A2C8133-BDBC-44D9-BDEF-6264786E979C}"/>
    <cellStyle name="SAPBEXHLevel1 2 3 3 2" xfId="7538" xr:uid="{A0BAAC19-8F24-4DF2-969B-E6A1213F4ED2}"/>
    <cellStyle name="SAPBEXHLevel1 2 3 3 2 2" xfId="7539" xr:uid="{F0EBB88D-377A-45FA-B5D6-ADA57EAD160F}"/>
    <cellStyle name="SAPBEXHLevel1 2 3 3 3" xfId="7540" xr:uid="{801E2C69-EC91-4E3A-8228-F4467894390A}"/>
    <cellStyle name="SAPBEXHLevel1 2 3 4" xfId="7541" xr:uid="{1428B6BE-4407-492B-A30C-9038E447ED13}"/>
    <cellStyle name="SAPBEXHLevel1 2 3 4 2" xfId="7542" xr:uid="{EA23ABF4-9111-422C-AA11-52CDA93D1955}"/>
    <cellStyle name="SAPBEXHLevel1 2 3 5" xfId="7543" xr:uid="{41875F2F-866A-441A-8A25-7583B363BA4F}"/>
    <cellStyle name="SAPBEXHLevel1 2 4" xfId="7544" xr:uid="{75E0B46F-473B-4B8A-8E15-8C9E40BB2CB6}"/>
    <cellStyle name="SAPBEXHLevel1 2 4 2" xfId="7545" xr:uid="{625EAD1F-0661-4F20-A782-CDDF6C55AF67}"/>
    <cellStyle name="SAPBEXHLevel1 2 4 2 2" xfId="7546" xr:uid="{8D1FBFD1-2919-47EC-A607-A219293A90A4}"/>
    <cellStyle name="SAPBEXHLevel1 2 4 2 2 2" xfId="7547" xr:uid="{24B41AD1-9A4D-4D01-94D0-37CD0997758A}"/>
    <cellStyle name="SAPBEXHLevel1 2 4 2 3" xfId="7548" xr:uid="{5A91837F-0316-411E-9E92-89C7BFA5B016}"/>
    <cellStyle name="SAPBEXHLevel1 2 4 3" xfId="7549" xr:uid="{5659F955-2AD8-47C6-A151-7EED97130110}"/>
    <cellStyle name="SAPBEXHLevel1 2 4 3 2" xfId="7550" xr:uid="{EC46385A-467B-413E-8753-072D201769A2}"/>
    <cellStyle name="SAPBEXHLevel1 2 4 4" xfId="7551" xr:uid="{55ACCACC-79C4-45AF-B4DD-EC7767E072DE}"/>
    <cellStyle name="SAPBEXHLevel1 2 5" xfId="7552" xr:uid="{8C6E1A3B-A905-49A3-A71C-CDB8986A3CBA}"/>
    <cellStyle name="SAPBEXHLevel1 2 5 2" xfId="7553" xr:uid="{5A84CE16-3366-47CF-8FED-8FB27C757CB2}"/>
    <cellStyle name="SAPBEXHLevel1 2 5 2 2" xfId="7554" xr:uid="{DA82956F-E0F6-4E67-A4EE-66A2D0AC511F}"/>
    <cellStyle name="SAPBEXHLevel1 2 5 2 2 2" xfId="7555" xr:uid="{DAAABDF1-2FEC-4A66-94E3-DF87943230CB}"/>
    <cellStyle name="SAPBEXHLevel1 2 5 2 2 2 2" xfId="7556" xr:uid="{0AFD238F-36D4-4C3A-B78D-0CDAC10E102D}"/>
    <cellStyle name="SAPBEXHLevel1 2 5 2 2 3" xfId="7557" xr:uid="{75E5AF63-4FE0-4803-8601-B81870FA5A9F}"/>
    <cellStyle name="SAPBEXHLevel1 2 5 2 3" xfId="7558" xr:uid="{004A866B-D586-4C47-8204-C11DEE2BCFAA}"/>
    <cellStyle name="SAPBEXHLevel1 2 5 2 3 2" xfId="7559" xr:uid="{043358E5-904F-4175-9FDB-CFE05393ABFD}"/>
    <cellStyle name="SAPBEXHLevel1 2 5 2 4" xfId="7560" xr:uid="{E995A151-8C71-423E-B27B-EA32CD101009}"/>
    <cellStyle name="SAPBEXHLevel1 2 5 3" xfId="7561" xr:uid="{56F27FEA-5162-4504-96E0-66C3E489EA72}"/>
    <cellStyle name="SAPBEXHLevel1 2 5 3 2" xfId="7562" xr:uid="{08E9F4E1-2ED6-46A1-BFB8-ADC75C6CCA4E}"/>
    <cellStyle name="SAPBEXHLevel1 2 5 3 2 2" xfId="7563" xr:uid="{C981406A-F41B-49FE-BF9F-9B1D89AAC99F}"/>
    <cellStyle name="SAPBEXHLevel1 2 5 3 3" xfId="7564" xr:uid="{6C118693-B569-4100-8E48-52BEC3A19666}"/>
    <cellStyle name="SAPBEXHLevel1 2 5 4" xfId="7565" xr:uid="{71931513-E2A8-43BF-8C55-88A38A2D0692}"/>
    <cellStyle name="SAPBEXHLevel1 2 5 4 2" xfId="7566" xr:uid="{2C5413BF-A645-438F-A3E7-A822058282F2}"/>
    <cellStyle name="SAPBEXHLevel1 2 5 5" xfId="7567" xr:uid="{988FD0FD-C293-413A-BA4F-CF51540C4657}"/>
    <cellStyle name="SAPBEXHLevel1 2 6" xfId="7568" xr:uid="{45FB85A6-6DAD-4B0E-B902-066FB28F7100}"/>
    <cellStyle name="SAPBEXHLevel1 2 6 2" xfId="7569" xr:uid="{94076463-BDEB-466D-8C33-456395BC7340}"/>
    <cellStyle name="SAPBEXHLevel1 2 6 2 2" xfId="7570" xr:uid="{2A725388-E452-4861-B795-C923325B51EE}"/>
    <cellStyle name="SAPBEXHLevel1 2 6 3" xfId="7571" xr:uid="{CAFCCC6C-B613-428F-8CA1-27D8A351C411}"/>
    <cellStyle name="SAPBEXHLevel1 2 7" xfId="7572" xr:uid="{00749FEE-B0C1-4DFA-90E4-569337B80A8B}"/>
    <cellStyle name="SAPBEXHLevel1 2 7 2" xfId="7573" xr:uid="{B9260425-EAC9-4E05-AD99-6C85F841F789}"/>
    <cellStyle name="SAPBEXHLevel1 2 8" xfId="7574" xr:uid="{0BA13EF1-410C-42B2-B4D4-C98A0DE8F727}"/>
    <cellStyle name="SAPBEXHLevel1 3" xfId="7575" xr:uid="{5CF09283-43CB-49C4-9138-DB6109DB796F}"/>
    <cellStyle name="SAPBEXHLevel1 3 2" xfId="7576" xr:uid="{71D4D394-1CBB-4E65-8988-601B2C7EF873}"/>
    <cellStyle name="SAPBEXHLevel1 3 2 2" xfId="7577" xr:uid="{FFDFEA30-AA30-4578-9C70-B1D825CFB33B}"/>
    <cellStyle name="SAPBEXHLevel1 3 2 2 2" xfId="7578" xr:uid="{A968C62D-46A8-43A9-BCD4-E0751AB42465}"/>
    <cellStyle name="SAPBEXHLevel1 3 2 2 2 2" xfId="7579" xr:uid="{064B1F41-71C5-4D73-B6E0-2151974F6739}"/>
    <cellStyle name="SAPBEXHLevel1 3 2 2 2 2 2" xfId="7580" xr:uid="{FE4D1462-0A56-44EB-B502-78E0AEE2BBB7}"/>
    <cellStyle name="SAPBEXHLevel1 3 2 2 2 3" xfId="7581" xr:uid="{860BA371-76BF-4BC1-9A7B-77CB6553D3BD}"/>
    <cellStyle name="SAPBEXHLevel1 3 2 2 3" xfId="7582" xr:uid="{D1475A2C-C225-4AB4-8B35-B6F8CFD58A6E}"/>
    <cellStyle name="SAPBEXHLevel1 3 2 2 3 2" xfId="7583" xr:uid="{8778C630-F7D2-4216-A2B4-D4D0E4E7BD3B}"/>
    <cellStyle name="SAPBEXHLevel1 3 2 2 4" xfId="7584" xr:uid="{4D0E4F78-98FB-4E0C-B81A-D0C3AC4A1ED0}"/>
    <cellStyle name="SAPBEXHLevel1 3 2 3" xfId="7585" xr:uid="{A1804726-C778-4E33-A402-E64027B7FE2A}"/>
    <cellStyle name="SAPBEXHLevel1 3 2 3 2" xfId="7586" xr:uid="{61BD52DA-A350-4913-A953-BE4EDD2F2B4B}"/>
    <cellStyle name="SAPBEXHLevel1 3 2 3 2 2" xfId="7587" xr:uid="{58484D9C-265F-4BFC-9F13-EAAF92EA15A1}"/>
    <cellStyle name="SAPBEXHLevel1 3 2 3 2 2 2" xfId="7588" xr:uid="{127CA39E-EA5A-415E-A608-E02E7499951C}"/>
    <cellStyle name="SAPBEXHLevel1 3 2 3 2 3" xfId="7589" xr:uid="{06E3E1E4-9880-4E98-9636-DC7D6FB11E39}"/>
    <cellStyle name="SAPBEXHLevel1 3 2 3 3" xfId="7590" xr:uid="{A688D576-3999-4278-9172-3D7F3627397D}"/>
    <cellStyle name="SAPBEXHLevel1 3 2 3 3 2" xfId="7591" xr:uid="{C4F4AD6B-2ED6-42D4-B8EC-84B2C4C1207E}"/>
    <cellStyle name="SAPBEXHLevel1 3 2 3 4" xfId="7592" xr:uid="{C3F323A0-F0A5-432D-A568-96E3C3E79EB7}"/>
    <cellStyle name="SAPBEXHLevel1 3 2 4" xfId="7593" xr:uid="{76CB90E7-6A82-4711-807A-61747838F534}"/>
    <cellStyle name="SAPBEXHLevel1 3 2 4 2" xfId="7594" xr:uid="{EF2D0FBC-FCDD-40CC-A75C-DA406A6F738E}"/>
    <cellStyle name="SAPBEXHLevel1 3 2 4 2 2" xfId="7595" xr:uid="{8C36C8AF-C526-4B75-A9E9-69A5A8AEC451}"/>
    <cellStyle name="SAPBEXHLevel1 3 2 4 3" xfId="7596" xr:uid="{034A5F0F-F17D-4557-A0C1-756135E2EB58}"/>
    <cellStyle name="SAPBEXHLevel1 3 2 5" xfId="7597" xr:uid="{D713C0FE-A5A3-4B10-89C5-A779BFC72B52}"/>
    <cellStyle name="SAPBEXHLevel1 3 2 5 2" xfId="7598" xr:uid="{B1388886-96AF-43D3-8205-CD218D2EA35D}"/>
    <cellStyle name="SAPBEXHLevel1 3 2 5 3" xfId="7599" xr:uid="{352344FF-F7EF-4A51-ACB3-DEBE8DB79440}"/>
    <cellStyle name="SAPBEXHLevel1 3 2 6" xfId="7600" xr:uid="{4EC09BCE-C1BA-4008-9D5A-68D323C58EB4}"/>
    <cellStyle name="SAPBEXHLevel1 3 2 6 2" xfId="7601" xr:uid="{31EA2C0E-8432-49A0-B4E9-F9865252E7B9}"/>
    <cellStyle name="SAPBEXHLevel1 3 2 7" xfId="7602" xr:uid="{67FDABD9-8D81-469A-B2B4-92CB8A90FC16}"/>
    <cellStyle name="SAPBEXHLevel1 3 3" xfId="7603" xr:uid="{084A217E-F17A-4E67-A2E8-0A9CDBBBFC13}"/>
    <cellStyle name="SAPBEXHLevel1 3 3 2" xfId="7604" xr:uid="{05BC0AB4-D8A0-42E5-89CC-92BA52555871}"/>
    <cellStyle name="SAPBEXHLevel1 3 3 2 2" xfId="7605" xr:uid="{169EB1EE-48AA-4F8E-8C7C-3CE2496D4C3F}"/>
    <cellStyle name="SAPBEXHLevel1 3 3 2 2 2" xfId="7606" xr:uid="{7CB43F91-C799-490A-9D92-846E1C3157BB}"/>
    <cellStyle name="SAPBEXHLevel1 3 3 2 2 2 2" xfId="7607" xr:uid="{5E428538-7DAB-4918-A214-6EC6BB2E4C29}"/>
    <cellStyle name="SAPBEXHLevel1 3 3 2 2 3" xfId="7608" xr:uid="{131C158F-978B-4141-9F3B-FBED4D012C46}"/>
    <cellStyle name="SAPBEXHLevel1 3 3 2 3" xfId="7609" xr:uid="{91532C52-AD15-4A03-83DD-EE3DB7248B72}"/>
    <cellStyle name="SAPBEXHLevel1 3 3 2 3 2" xfId="7610" xr:uid="{86F79609-27FC-454D-884D-E5EE6E8502DE}"/>
    <cellStyle name="SAPBEXHLevel1 3 3 2 4" xfId="7611" xr:uid="{B6232C4D-1C20-4FF8-B8E4-D77DB3A49B5B}"/>
    <cellStyle name="SAPBEXHLevel1 3 3 3" xfId="7612" xr:uid="{C40C9EEB-01FA-4BE7-AA00-AECA06B04D6D}"/>
    <cellStyle name="SAPBEXHLevel1 3 3 3 2" xfId="7613" xr:uid="{48806723-16DC-4E9E-BFCE-6E47B9CAE444}"/>
    <cellStyle name="SAPBEXHLevel1 3 3 3 2 2" xfId="7614" xr:uid="{C3BAC320-C8C7-4E03-85CE-FD70F78E2991}"/>
    <cellStyle name="SAPBEXHLevel1 3 3 3 3" xfId="7615" xr:uid="{AB4D2723-C546-4422-A456-024BE8058AA4}"/>
    <cellStyle name="SAPBEXHLevel1 3 3 4" xfId="7616" xr:uid="{58027436-5786-4B96-9CD1-0226F236C471}"/>
    <cellStyle name="SAPBEXHLevel1 3 3 4 2" xfId="7617" xr:uid="{A61B2EC8-470E-4667-A146-2B841DB6116A}"/>
    <cellStyle name="SAPBEXHLevel1 3 3 5" xfId="7618" xr:uid="{04CE9DFB-8053-4E21-A5E2-26CD4890E007}"/>
    <cellStyle name="SAPBEXHLevel1 3 4" xfId="7619" xr:uid="{2F968E64-342E-4B63-B399-4A586E18D91D}"/>
    <cellStyle name="SAPBEXHLevel1 3 4 2" xfId="7620" xr:uid="{E25CADAA-D772-45B7-8BB6-328A4D36B3CE}"/>
    <cellStyle name="SAPBEXHLevel1 3 4 2 2" xfId="7621" xr:uid="{4E461275-0147-4972-BE65-7D4E8290E209}"/>
    <cellStyle name="SAPBEXHLevel1 3 4 2 2 2" xfId="7622" xr:uid="{6899DE2E-CE78-4977-9EB6-160A141A626E}"/>
    <cellStyle name="SAPBEXHLevel1 3 4 2 3" xfId="7623" xr:uid="{11EAED01-CF36-4EE4-850E-16CBED533FA8}"/>
    <cellStyle name="SAPBEXHLevel1 3 4 3" xfId="7624" xr:uid="{79407119-7D1B-446F-8BAA-B68A10B4668E}"/>
    <cellStyle name="SAPBEXHLevel1 3 4 3 2" xfId="7625" xr:uid="{8A060B28-C149-4976-9AEF-384D2933C8B6}"/>
    <cellStyle name="SAPBEXHLevel1 3 4 4" xfId="7626" xr:uid="{5FCAF951-6C6E-47CD-A025-A36229A732F5}"/>
    <cellStyle name="SAPBEXHLevel1 3 5" xfId="7627" xr:uid="{6ADFC942-6224-4099-8DF6-B9E7E91B180C}"/>
    <cellStyle name="SAPBEXHLevel1 3 5 2" xfId="7628" xr:uid="{100E280E-AAC2-434E-9098-FA9734CA09BE}"/>
    <cellStyle name="SAPBEXHLevel1 3 5 2 2" xfId="7629" xr:uid="{66EDC817-C868-46FA-B23D-329AA176401A}"/>
    <cellStyle name="SAPBEXHLevel1 3 5 2 2 2" xfId="7630" xr:uid="{2D28F4DC-EAFE-452B-A9D0-CFA9974EEEC2}"/>
    <cellStyle name="SAPBEXHLevel1 3 5 2 2 2 2" xfId="7631" xr:uid="{C5AF7729-A68B-4D22-9E11-E457D73B5DE2}"/>
    <cellStyle name="SAPBEXHLevel1 3 5 2 2 3" xfId="7632" xr:uid="{7EEB486B-C99C-4AF4-9A48-ABE1FD63503A}"/>
    <cellStyle name="SAPBEXHLevel1 3 5 2 3" xfId="7633" xr:uid="{DB310C01-F2C1-45C6-8F7F-6636CD211599}"/>
    <cellStyle name="SAPBEXHLevel1 3 5 2 3 2" xfId="7634" xr:uid="{93F37AF9-2B9C-4643-8FB7-4DF61A81F424}"/>
    <cellStyle name="SAPBEXHLevel1 3 5 2 4" xfId="7635" xr:uid="{B6AC6E5C-DAFC-4F99-8247-E7A32FAC3499}"/>
    <cellStyle name="SAPBEXHLevel1 3 5 3" xfId="7636" xr:uid="{3CF9301A-9B4B-4F30-B1A9-A730EBEACB96}"/>
    <cellStyle name="SAPBEXHLevel1 3 5 3 2" xfId="7637" xr:uid="{32C3962B-4302-4F82-91A9-806324BC9A1B}"/>
    <cellStyle name="SAPBEXHLevel1 3 5 3 2 2" xfId="7638" xr:uid="{9B4C6A3B-C9C0-47C3-A610-0EC32374940A}"/>
    <cellStyle name="SAPBEXHLevel1 3 5 3 3" xfId="7639" xr:uid="{C215FABF-021C-469D-BF53-2FDF8C6A01B2}"/>
    <cellStyle name="SAPBEXHLevel1 3 5 4" xfId="7640" xr:uid="{6A1023A8-83A5-4C2B-ADC3-3C749DFD9107}"/>
    <cellStyle name="SAPBEXHLevel1 3 5 4 2" xfId="7641" xr:uid="{F5B2C6CE-4D8D-4228-802A-A3F6CA58DB55}"/>
    <cellStyle name="SAPBEXHLevel1 3 5 5" xfId="7642" xr:uid="{E8491A55-4721-4382-83B9-5B10DD169E8E}"/>
    <cellStyle name="SAPBEXHLevel1 3 6" xfId="7643" xr:uid="{8513836F-513C-44CF-9DA0-28622909EAD5}"/>
    <cellStyle name="SAPBEXHLevel1 3 6 2" xfId="7644" xr:uid="{256348C3-3D01-4946-A42C-40426AD4730A}"/>
    <cellStyle name="SAPBEXHLevel1 3 6 2 2" xfId="7645" xr:uid="{0C3B16D0-9B38-45FB-A231-993D4BC62F7E}"/>
    <cellStyle name="SAPBEXHLevel1 3 6 2 2 2" xfId="7646" xr:uid="{46595606-DC8B-4755-84FC-3A4DD89FDA51}"/>
    <cellStyle name="SAPBEXHLevel1 3 6 2 3" xfId="7647" xr:uid="{0298E493-78A8-473E-AB81-0DF20BC676EC}"/>
    <cellStyle name="SAPBEXHLevel1 3 6 3" xfId="7648" xr:uid="{642B3E01-C1A7-416A-9E5A-4F04339630C5}"/>
    <cellStyle name="SAPBEXHLevel1 3 6 3 2" xfId="7649" xr:uid="{D9C859FA-6550-43DD-9921-6EE5AD208775}"/>
    <cellStyle name="SAPBEXHLevel1 3 6 4" xfId="7650" xr:uid="{8591E249-4D31-4E3B-9D18-336B6B8999C9}"/>
    <cellStyle name="SAPBEXHLevel1 3 7" xfId="7651" xr:uid="{F55BDF07-824C-48D7-9D6B-00653BCAC0DA}"/>
    <cellStyle name="SAPBEXHLevel1 3 7 2" xfId="7652" xr:uid="{F277CEDD-C292-4B6E-8242-B3819FB70054}"/>
    <cellStyle name="SAPBEXHLevel1 3 7 2 2" xfId="7653" xr:uid="{8A7DED15-29AF-4D9D-9B8B-ABF10151F941}"/>
    <cellStyle name="SAPBEXHLevel1 3 7 3" xfId="7654" xr:uid="{F0E5C9A0-76CF-47D5-B3B0-167C2CFF7FB7}"/>
    <cellStyle name="SAPBEXHLevel1 3 8" xfId="7655" xr:uid="{1FDAEAE9-5BCA-4DB7-887F-0E205B884DCD}"/>
    <cellStyle name="SAPBEXHLevel1 3 8 2" xfId="7656" xr:uid="{C8410D75-CBF3-46BE-AF88-81CC5CAA53B1}"/>
    <cellStyle name="SAPBEXHLevel1 3 9" xfId="7657" xr:uid="{D599A08E-F2B2-40E4-98DE-494F370F6C98}"/>
    <cellStyle name="SAPBEXHLevel1 4" xfId="7658" xr:uid="{B7C5AF8C-0E99-4175-91E7-5DB803F992C6}"/>
    <cellStyle name="SAPBEXHLevel1 4 2" xfId="7659" xr:uid="{6D26FD9C-6E00-4A12-85D8-63CB6077E263}"/>
    <cellStyle name="SAPBEXHLevel1 4 2 2" xfId="7660" xr:uid="{6280CD9D-D9E8-4EFD-A84C-E25066D67D11}"/>
    <cellStyle name="SAPBEXHLevel1 4 2 2 2" xfId="7661" xr:uid="{20AB07BF-D276-481D-8861-2BEA33B9F4FA}"/>
    <cellStyle name="SAPBEXHLevel1 4 2 2 2 2" xfId="7662" xr:uid="{8E298A9B-B70C-476D-9DDD-3B90D64BEA54}"/>
    <cellStyle name="SAPBEXHLevel1 4 2 2 3" xfId="7663" xr:uid="{EC345774-FAAC-4000-A165-1B3B86D0CA15}"/>
    <cellStyle name="SAPBEXHLevel1 4 2 3" xfId="7664" xr:uid="{A34A8E08-55F5-4C48-8C20-CAA76C648181}"/>
    <cellStyle name="SAPBEXHLevel1 4 2 3 2" xfId="7665" xr:uid="{A020BC59-ACC2-4E72-B438-3013B9BA0619}"/>
    <cellStyle name="SAPBEXHLevel1 4 2 4" xfId="7666" xr:uid="{A5E5F811-9DF1-4CC5-9175-5059537D095F}"/>
    <cellStyle name="SAPBEXHLevel1 4 3" xfId="7667" xr:uid="{B226AEDF-CD49-4253-8BDD-7B37DE3B5BFC}"/>
    <cellStyle name="SAPBEXHLevel1 4 3 2" xfId="7668" xr:uid="{18AA045A-4E06-4E41-8F85-3C983E74A324}"/>
    <cellStyle name="SAPBEXHLevel1 4 3 2 2" xfId="7669" xr:uid="{947D9973-DA9F-45A3-AB5C-1A81DC6578D9}"/>
    <cellStyle name="SAPBEXHLevel1 4 3 2 2 2" xfId="7670" xr:uid="{D4B326F2-8DED-4432-A6BB-B437BD3C6F62}"/>
    <cellStyle name="SAPBEXHLevel1 4 3 2 3" xfId="7671" xr:uid="{7171F360-935B-44D8-9783-3FED8208F9AF}"/>
    <cellStyle name="SAPBEXHLevel1 4 3 3" xfId="7672" xr:uid="{C32A4074-A60F-4CE5-8BFF-A2BA2C5552BC}"/>
    <cellStyle name="SAPBEXHLevel1 4 3 3 2" xfId="7673" xr:uid="{394EB032-EC4C-4ED9-AE20-008D3F4359BE}"/>
    <cellStyle name="SAPBEXHLevel1 4 3 4" xfId="7674" xr:uid="{C936C4C2-4700-4502-9F09-4939F002DDDB}"/>
    <cellStyle name="SAPBEXHLevel1 4 4" xfId="7675" xr:uid="{07154C00-2E42-4D20-AACD-66B80A685040}"/>
    <cellStyle name="SAPBEXHLevel1 4 4 2" xfId="7676" xr:uid="{25BB4BA8-D159-42EA-9F75-8F96F778F0B2}"/>
    <cellStyle name="SAPBEXHLevel1 4 4 2 2" xfId="7677" xr:uid="{C57EF144-945C-4569-A03E-6DB3E0741291}"/>
    <cellStyle name="SAPBEXHLevel1 4 4 3" xfId="7678" xr:uid="{7B8AAEC8-C350-4A2C-9415-788F86CB55D7}"/>
    <cellStyle name="SAPBEXHLevel1 4 5" xfId="7679" xr:uid="{2245EF58-6CC6-4190-8044-3BFE1E2B14F9}"/>
    <cellStyle name="SAPBEXHLevel1 4 5 2" xfId="7680" xr:uid="{A57B8DB6-6945-4498-BFCA-3BC770AAABB5}"/>
    <cellStyle name="SAPBEXHLevel1 4 5 3" xfId="7681" xr:uid="{712C8EFA-0131-4F7E-B1C0-27D04B6DE692}"/>
    <cellStyle name="SAPBEXHLevel1 4 6" xfId="7682" xr:uid="{74882CEA-9E7C-48EE-BE3F-811EC3D003E4}"/>
    <cellStyle name="SAPBEXHLevel1 4 6 2" xfId="7683" xr:uid="{04223B77-7017-44C6-9711-A8F2A699F44E}"/>
    <cellStyle name="SAPBEXHLevel1 4 7" xfId="7684" xr:uid="{F628FEDB-E419-4498-91C4-C2DD31BAC4C8}"/>
    <cellStyle name="SAPBEXHLevel1 5" xfId="7685" xr:uid="{3A56E237-1DE0-4F53-A3FE-82C74A4AED35}"/>
    <cellStyle name="SAPBEXHLevel1 5 2" xfId="7686" xr:uid="{803EED2A-AF02-4EC3-8AFF-22C2129A451A}"/>
    <cellStyle name="SAPBEXHLevel1 5 2 2" xfId="7687" xr:uid="{32DDDEDD-67A1-4C6B-98D5-E8EE98FCC7C5}"/>
    <cellStyle name="SAPBEXHLevel1 5 2 2 2" xfId="7688" xr:uid="{28B3A0FB-486B-4894-BEC6-247660148127}"/>
    <cellStyle name="SAPBEXHLevel1 5 2 2 2 2" xfId="7689" xr:uid="{0DD1DA24-1910-4DA2-9D9D-752B75256441}"/>
    <cellStyle name="SAPBEXHLevel1 5 2 2 3" xfId="7690" xr:uid="{1631A713-2335-4D46-BED5-810285A02BA9}"/>
    <cellStyle name="SAPBEXHLevel1 5 2 3" xfId="7691" xr:uid="{E44EAC8D-A2AB-4087-A9B0-E1318309F474}"/>
    <cellStyle name="SAPBEXHLevel1 5 2 3 2" xfId="7692" xr:uid="{D46A1959-03E6-410E-AC3B-8C08FBB842FE}"/>
    <cellStyle name="SAPBEXHLevel1 5 2 4" xfId="7693" xr:uid="{E5FDA648-1E22-4097-80B7-32C6D01D60A8}"/>
    <cellStyle name="SAPBEXHLevel1 5 3" xfId="7694" xr:uid="{E17A0692-54B5-48A2-AFF6-56DD7A0AC306}"/>
    <cellStyle name="SAPBEXHLevel1 5 3 2" xfId="7695" xr:uid="{CBDAE7FD-AA50-4324-AB8F-ED55201E0D67}"/>
    <cellStyle name="SAPBEXHLevel1 5 3 2 2" xfId="7696" xr:uid="{9164D088-8F94-4978-BF09-392186352C0E}"/>
    <cellStyle name="SAPBEXHLevel1 5 3 3" xfId="7697" xr:uid="{A47E0DCF-29F3-4C48-8BB2-EB43DEFF65B5}"/>
    <cellStyle name="SAPBEXHLevel1 5 4" xfId="7698" xr:uid="{FC0B0B8F-77BE-4511-AD54-67FDF8AEDA49}"/>
    <cellStyle name="SAPBEXHLevel1 5 4 2" xfId="7699" xr:uid="{D4FCD4AC-7952-4FBE-839B-EDCA6369EC4B}"/>
    <cellStyle name="SAPBEXHLevel1 5 5" xfId="7700" xr:uid="{3BF7EE88-AA92-4859-9FAE-62F08DDBB7F8}"/>
    <cellStyle name="SAPBEXHLevel1 6" xfId="7701" xr:uid="{DA780023-1C45-4222-9C5B-ADF0A8F240C7}"/>
    <cellStyle name="SAPBEXHLevel1 6 2" xfId="7702" xr:uid="{12738EA2-EE69-41BA-809F-877E22192C3F}"/>
    <cellStyle name="SAPBEXHLevel1 6 2 2" xfId="7703" xr:uid="{7050D795-92DD-4B01-B551-0FEFF56BEC3A}"/>
    <cellStyle name="SAPBEXHLevel1 6 2 2 2" xfId="7704" xr:uid="{7CE7DF18-A4E9-4263-8A58-E995B9EEAC8B}"/>
    <cellStyle name="SAPBEXHLevel1 6 2 3" xfId="7705" xr:uid="{F801FFF4-EB92-4ED6-B637-DEE805474FE7}"/>
    <cellStyle name="SAPBEXHLevel1 6 3" xfId="7706" xr:uid="{27349F03-6B97-481E-9D3B-F975DF16B853}"/>
    <cellStyle name="SAPBEXHLevel1 6 3 2" xfId="7707" xr:uid="{4D1E6235-1583-4067-9C6F-F93CD705BB59}"/>
    <cellStyle name="SAPBEXHLevel1 6 4" xfId="7708" xr:uid="{97D861F0-ACCA-4BFA-97B4-CE41FEA07227}"/>
    <cellStyle name="SAPBEXHLevel1 7" xfId="7709" xr:uid="{BA811AA8-D64A-4FCA-8B11-94AD16D44B29}"/>
    <cellStyle name="SAPBEXHLevel1 7 2" xfId="7710" xr:uid="{AEFAF5FA-F8F5-4B68-915D-C8DF6CAEAC3D}"/>
    <cellStyle name="SAPBEXHLevel1 7 2 2" xfId="7711" xr:uid="{2AA04FA7-DF75-468C-B0BC-7DB660275C9F}"/>
    <cellStyle name="SAPBEXHLevel1 7 2 2 2" xfId="7712" xr:uid="{A7D1AE94-167A-4246-8E66-232DD23490B8}"/>
    <cellStyle name="SAPBEXHLevel1 7 2 2 2 2" xfId="7713" xr:uid="{78167A53-AB78-4931-8A28-D12B7EAE2D54}"/>
    <cellStyle name="SAPBEXHLevel1 7 2 2 3" xfId="7714" xr:uid="{AB96963C-FEBA-4132-9B01-43ED112CA901}"/>
    <cellStyle name="SAPBEXHLevel1 7 2 3" xfId="7715" xr:uid="{ED3B867B-7294-4136-A3BB-E5D56DBE52BE}"/>
    <cellStyle name="SAPBEXHLevel1 7 2 3 2" xfId="7716" xr:uid="{C95968EB-D396-4EF0-B926-DC3032161708}"/>
    <cellStyle name="SAPBEXHLevel1 7 2 4" xfId="7717" xr:uid="{5E1FF619-6C99-493B-B335-4A1D02250B74}"/>
    <cellStyle name="SAPBEXHLevel1 7 3" xfId="7718" xr:uid="{6842261B-32F0-4C3C-A514-AA74D80E6152}"/>
    <cellStyle name="SAPBEXHLevel1 7 3 2" xfId="7719" xr:uid="{6EA14B57-F863-4934-9A65-19E2AD85FCE7}"/>
    <cellStyle name="SAPBEXHLevel1 7 3 2 2" xfId="7720" xr:uid="{A4C07027-AF57-4B29-B99D-7E98EEBE1EC6}"/>
    <cellStyle name="SAPBEXHLevel1 7 3 3" xfId="7721" xr:uid="{CD00F7B7-4060-4F40-97F6-427B9291009A}"/>
    <cellStyle name="SAPBEXHLevel1 7 4" xfId="7722" xr:uid="{5F15BDC8-BA5B-47DF-A027-DCAF02216691}"/>
    <cellStyle name="SAPBEXHLevel1 7 4 2" xfId="7723" xr:uid="{8790DEF6-0309-46C5-968A-A78B2B12A4D1}"/>
    <cellStyle name="SAPBEXHLevel1 7 5" xfId="7724" xr:uid="{7C06F410-0CD6-46C5-BEB8-54CBF426B72B}"/>
    <cellStyle name="SAPBEXHLevel1 8" xfId="7725" xr:uid="{0191FF2A-68F2-4975-BC65-B75932B75308}"/>
    <cellStyle name="SAPBEXHLevel1 8 2" xfId="7726" xr:uid="{F231DD94-5E50-4C3F-B96A-CB0D1BC55D8D}"/>
    <cellStyle name="SAPBEXHLevel1 8 2 2" xfId="7727" xr:uid="{3B83A420-BC38-48E6-B338-53D75302DA44}"/>
    <cellStyle name="SAPBEXHLevel1 8 3" xfId="7728" xr:uid="{C2EEAAF4-F0F0-48D8-8600-9409AD781134}"/>
    <cellStyle name="SAPBEXHLevel1 9" xfId="7729" xr:uid="{E6560C0F-EC1C-4123-A3F1-C3713B8FF6FB}"/>
    <cellStyle name="SAPBEXHLevel1 9 2" xfId="7730" xr:uid="{E95CD6AA-160B-4673-BB1C-7D2162BDD98E}"/>
    <cellStyle name="SAPBEXHLevel1X" xfId="7731" xr:uid="{0174E66D-03F5-4F31-A74B-73F670FC3E8A}"/>
    <cellStyle name="SAPBEXHLevel1X 2" xfId="7732" xr:uid="{AEA352A5-F5B1-407C-A6E9-46F30EEC7977}"/>
    <cellStyle name="SAPBEXHLevel1X 2 2" xfId="7733" xr:uid="{31E1C510-EEE4-448F-A644-2305C75BF330}"/>
    <cellStyle name="SAPBEXHLevel1X 2 2 2" xfId="7734" xr:uid="{3A923E6B-1089-482D-B132-390E3CF6131D}"/>
    <cellStyle name="SAPBEXHLevel1X 2 2 2 2" xfId="7735" xr:uid="{DB433A8C-8ED9-4A70-845F-58CA5DEC6FF1}"/>
    <cellStyle name="SAPBEXHLevel1X 2 2 2 2 2" xfId="7736" xr:uid="{AD9A8599-FE4A-46AE-9976-C552C0BEFECB}"/>
    <cellStyle name="SAPBEXHLevel1X 2 2 2 3" xfId="7737" xr:uid="{3C7F82C4-1CFF-4D25-A69E-E06AB60CB6DE}"/>
    <cellStyle name="SAPBEXHLevel1X 2 2 3" xfId="7738" xr:uid="{034FBACE-76FB-415D-93B7-D34AAB38A24E}"/>
    <cellStyle name="SAPBEXHLevel1X 2 2 3 2" xfId="7739" xr:uid="{B6D20E90-F0F0-425C-AE58-82F9BF711E25}"/>
    <cellStyle name="SAPBEXHLevel1X 2 2 4" xfId="7740" xr:uid="{E15B56D5-2C60-4E46-9E0B-B0F532E7AB86}"/>
    <cellStyle name="SAPBEXHLevel1X 2 3" xfId="7741" xr:uid="{61E1BF8A-BFE7-4DE9-87B7-75D667E35503}"/>
    <cellStyle name="SAPBEXHLevel1X 2 3 2" xfId="7742" xr:uid="{93B6AD44-DC00-41E7-BF81-5A598CD5D41D}"/>
    <cellStyle name="SAPBEXHLevel1X 2 3 2 2" xfId="7743" xr:uid="{02EFAB37-9F11-49A5-914E-08D46E28AD61}"/>
    <cellStyle name="SAPBEXHLevel1X 2 3 2 2 2" xfId="7744" xr:uid="{B946481F-91F2-4EE0-996D-80E90E359328}"/>
    <cellStyle name="SAPBEXHLevel1X 2 3 2 3" xfId="7745" xr:uid="{0E6C20A0-3FF2-44C4-9EFA-333113FB73EC}"/>
    <cellStyle name="SAPBEXHLevel1X 2 3 3" xfId="7746" xr:uid="{FD408B3D-ED62-4695-ABA5-9FB619C9B88B}"/>
    <cellStyle name="SAPBEXHLevel1X 2 3 3 2" xfId="7747" xr:uid="{144A9C3E-2F5F-497C-8DB6-FF78C79A9773}"/>
    <cellStyle name="SAPBEXHLevel1X 2 3 4" xfId="7748" xr:uid="{43A7DE35-2C94-45E0-AB40-D445D14B1A55}"/>
    <cellStyle name="SAPBEXHLevel1X 2 4" xfId="7749" xr:uid="{1FCF95AA-024E-4B8A-AF3C-DD8B36CA09E7}"/>
    <cellStyle name="SAPBEXHLevel1X 2 4 2" xfId="7750" xr:uid="{14FEF5CC-D032-4C73-BB98-5CB68219E558}"/>
    <cellStyle name="SAPBEXHLevel1X 2 4 2 2" xfId="7751" xr:uid="{798FDA05-0AD0-4287-B3AE-C59B4F299206}"/>
    <cellStyle name="SAPBEXHLevel1X 2 4 3" xfId="7752" xr:uid="{2582A6E0-CEF0-4873-B1C3-4433129D259D}"/>
    <cellStyle name="SAPBEXHLevel1X 2 5" xfId="7753" xr:uid="{4A9FE641-4254-491B-9755-FCA6BCBBBDB4}"/>
    <cellStyle name="SAPBEXHLevel1X 2 5 2" xfId="7754" xr:uid="{323CE5BE-430A-4132-9E87-B98CFAFADAE3}"/>
    <cellStyle name="SAPBEXHLevel1X 2 5 3" xfId="7755" xr:uid="{F36DCB3F-38B6-4E10-9E76-BAB52ECEA4CD}"/>
    <cellStyle name="SAPBEXHLevel1X 2 6" xfId="7756" xr:uid="{2A918820-23C1-4E4E-88A8-E9F8225E0832}"/>
    <cellStyle name="SAPBEXHLevel1X 2 6 2" xfId="7757" xr:uid="{C108BE2F-7B25-49D7-8E66-7A7570C757B4}"/>
    <cellStyle name="SAPBEXHLevel1X 2 7" xfId="7758" xr:uid="{290585CC-8136-4E6A-A5E7-331FD17C209F}"/>
    <cellStyle name="SAPBEXHLevel1X 3" xfId="7759" xr:uid="{949F067E-A16D-46B4-A2FF-1540CFCF040B}"/>
    <cellStyle name="SAPBEXHLevel1X 3 2" xfId="7760" xr:uid="{2EEE7674-6C16-405B-83A3-D6D51FAA142A}"/>
    <cellStyle name="SAPBEXHLevel1X 3 2 2" xfId="7761" xr:uid="{AE33A53B-D0F8-4311-B1CA-FA853B9A1B42}"/>
    <cellStyle name="SAPBEXHLevel1X 3 2 2 2" xfId="7762" xr:uid="{6F6C0411-C543-46F7-AB2A-1EFDF5123BEB}"/>
    <cellStyle name="SAPBEXHLevel1X 3 2 2 2 2" xfId="7763" xr:uid="{B51CC6F2-0009-47EF-9F8C-BFD57AC3C272}"/>
    <cellStyle name="SAPBEXHLevel1X 3 2 2 3" xfId="7764" xr:uid="{2FE8E83B-EAB2-4BFA-A480-DF60B5E2D107}"/>
    <cellStyle name="SAPBEXHLevel1X 3 2 3" xfId="7765" xr:uid="{8B1308A5-A771-4867-9608-C3113ABA2782}"/>
    <cellStyle name="SAPBEXHLevel1X 3 2 3 2" xfId="7766" xr:uid="{494399CE-6C9E-4FA6-8605-9063457E3626}"/>
    <cellStyle name="SAPBEXHLevel1X 3 2 4" xfId="7767" xr:uid="{FD12FF23-8BCB-4BCA-9F43-5039CB276F21}"/>
    <cellStyle name="SAPBEXHLevel1X 3 3" xfId="7768" xr:uid="{B509A63E-DED5-4CF0-8999-90DBE7CBF700}"/>
    <cellStyle name="SAPBEXHLevel1X 3 3 2" xfId="7769" xr:uid="{DA83BCA1-ED55-4822-BFE9-8A7D62594691}"/>
    <cellStyle name="SAPBEXHLevel1X 3 3 2 2" xfId="7770" xr:uid="{00A24954-76DD-4A9F-AAAE-0D91BD93BD74}"/>
    <cellStyle name="SAPBEXHLevel1X 3 3 3" xfId="7771" xr:uid="{CBC5F2AC-A04B-4414-9648-24F4CCC255A7}"/>
    <cellStyle name="SAPBEXHLevel1X 3 4" xfId="7772" xr:uid="{CF094049-1546-41D5-B472-7462525A3D99}"/>
    <cellStyle name="SAPBEXHLevel1X 3 4 2" xfId="7773" xr:uid="{632923DA-8D8B-481B-B926-C47F5E9446F9}"/>
    <cellStyle name="SAPBEXHLevel1X 3 5" xfId="7774" xr:uid="{CD57E97A-8AD6-4C17-A293-9EE7D9D252BA}"/>
    <cellStyle name="SAPBEXHLevel1X 4" xfId="7775" xr:uid="{2CFB8B08-120E-4FA8-B65C-35AAA8F9A3B1}"/>
    <cellStyle name="SAPBEXHLevel1X 4 2" xfId="7776" xr:uid="{9D343544-6DCD-4DFF-A00C-3914193BD624}"/>
    <cellStyle name="SAPBEXHLevel1X 4 2 2" xfId="7777" xr:uid="{8D287FD7-5B3F-468E-B6BC-69A4CC5E849F}"/>
    <cellStyle name="SAPBEXHLevel1X 4 2 2 2" xfId="7778" xr:uid="{01AB1FA2-A87C-486E-BA2E-BFF89BBFADC2}"/>
    <cellStyle name="SAPBEXHLevel1X 4 2 3" xfId="7779" xr:uid="{33A193C5-D6E3-453B-9E4F-F41AAC17A53A}"/>
    <cellStyle name="SAPBEXHLevel1X 4 3" xfId="7780" xr:uid="{500F5EB1-9E21-4FF1-8115-A7A249084ECA}"/>
    <cellStyle name="SAPBEXHLevel1X 4 3 2" xfId="7781" xr:uid="{2C3E486E-5C35-4E5F-82BF-3ADF7CB6A987}"/>
    <cellStyle name="SAPBEXHLevel1X 4 4" xfId="7782" xr:uid="{85FC4A33-61BB-43EB-AF9B-D47121C60000}"/>
    <cellStyle name="SAPBEXHLevel1X 5" xfId="7783" xr:uid="{44CB3E13-447B-4FF8-9B13-69BE3FA5347D}"/>
    <cellStyle name="SAPBEXHLevel1X 5 2" xfId="7784" xr:uid="{AD8946FD-2E59-4627-9B7E-E9AC5CCD5678}"/>
    <cellStyle name="SAPBEXHLevel1X 5 2 2" xfId="7785" xr:uid="{F74538D4-D00A-4C13-94C6-74DA997299C2}"/>
    <cellStyle name="SAPBEXHLevel1X 5 2 2 2" xfId="7786" xr:uid="{72810484-0B38-41FE-A7B2-9C524760B4AA}"/>
    <cellStyle name="SAPBEXHLevel1X 5 2 2 2 2" xfId="7787" xr:uid="{F48C3A55-645F-44DB-A2C1-B2D6F998EACB}"/>
    <cellStyle name="SAPBEXHLevel1X 5 2 2 3" xfId="7788" xr:uid="{0FEB60B0-E23F-4795-91CB-F76BDE68CD9D}"/>
    <cellStyle name="SAPBEXHLevel1X 5 2 3" xfId="7789" xr:uid="{EEFA70DB-EF6B-460D-BE29-8639D994541D}"/>
    <cellStyle name="SAPBEXHLevel1X 5 2 3 2" xfId="7790" xr:uid="{2CF01D95-00AE-4CD4-A250-5D357A1AB39A}"/>
    <cellStyle name="SAPBEXHLevel1X 5 2 4" xfId="7791" xr:uid="{36AF73DB-D150-426B-ACAE-BBA0DA787C8A}"/>
    <cellStyle name="SAPBEXHLevel1X 5 3" xfId="7792" xr:uid="{ABCA5197-BFD0-4670-993D-9607DB7B107C}"/>
    <cellStyle name="SAPBEXHLevel1X 5 3 2" xfId="7793" xr:uid="{A775146B-6A2E-4F77-BD3C-5C2D888F46B8}"/>
    <cellStyle name="SAPBEXHLevel1X 5 3 2 2" xfId="7794" xr:uid="{233AB61C-ED76-4510-967B-24AFF007459D}"/>
    <cellStyle name="SAPBEXHLevel1X 5 3 3" xfId="7795" xr:uid="{B298EBFC-B4FC-4431-81E0-BED783965DAD}"/>
    <cellStyle name="SAPBEXHLevel1X 5 4" xfId="7796" xr:uid="{7B1BC1DC-CF68-4EE8-A5AD-B080B2BCFA76}"/>
    <cellStyle name="SAPBEXHLevel1X 5 4 2" xfId="7797" xr:uid="{A93AF687-C225-4C56-BA1F-BB27DBC298F8}"/>
    <cellStyle name="SAPBEXHLevel1X 5 5" xfId="7798" xr:uid="{AFC38BA2-D01C-42E3-8AE8-AAF0BCD9A445}"/>
    <cellStyle name="SAPBEXHLevel1X 6" xfId="7799" xr:uid="{783B3BAD-37FF-44DB-8A54-EDF2D721D705}"/>
    <cellStyle name="SAPBEXHLevel1X 6 2" xfId="7800" xr:uid="{13C685A2-E708-48DE-93F4-72211B5B656D}"/>
    <cellStyle name="SAPBEXHLevel1X 6 2 2" xfId="7801" xr:uid="{CD19F16C-FE54-466C-95D2-5F6759F2C59C}"/>
    <cellStyle name="SAPBEXHLevel1X 6 2 2 2" xfId="7802" xr:uid="{32AB5A4D-7C83-442C-B2FB-0DA5EC9DB830}"/>
    <cellStyle name="SAPBEXHLevel1X 6 2 3" xfId="7803" xr:uid="{422BA89E-A231-4033-A920-63050CF494EF}"/>
    <cellStyle name="SAPBEXHLevel1X 6 3" xfId="7804" xr:uid="{1277C2BD-569C-40FE-9823-2DC24B97FCD9}"/>
    <cellStyle name="SAPBEXHLevel1X 6 3 2" xfId="7805" xr:uid="{5B4B3275-9E20-4FA9-A143-27B1BE4F214C}"/>
    <cellStyle name="SAPBEXHLevel1X 6 4" xfId="7806" xr:uid="{4560B3CF-1F5A-4292-BA0F-0DFB3AB97B6D}"/>
    <cellStyle name="SAPBEXHLevel1X 7" xfId="7807" xr:uid="{C26EDADC-65F3-45F1-85C0-8F417C8FA85F}"/>
    <cellStyle name="SAPBEXHLevel1X 7 2" xfId="7808" xr:uid="{AB68FB98-7F45-4C62-8226-0672E40AA555}"/>
    <cellStyle name="SAPBEXHLevel1X 7 2 2" xfId="7809" xr:uid="{FF153E07-DBF4-484E-8042-18E54A884857}"/>
    <cellStyle name="SAPBEXHLevel1X 7 3" xfId="7810" xr:uid="{EC2CBE8C-C658-438D-835B-DE0E04F7118B}"/>
    <cellStyle name="SAPBEXHLevel1X 8" xfId="7811" xr:uid="{9C4D2CD0-C159-4584-86A7-E8FE0B4D61CC}"/>
    <cellStyle name="SAPBEXHLevel1X 8 2" xfId="7812" xr:uid="{CEA807B8-2E9D-4BD7-99F8-90256EC29973}"/>
    <cellStyle name="SAPBEXHLevel1X 9" xfId="7813" xr:uid="{A0548EA4-413B-47D4-8D27-6223C1BB741F}"/>
    <cellStyle name="SAPBEXHLevel2" xfId="7814" xr:uid="{F31FF808-46EA-45BB-9F37-479E24463702}"/>
    <cellStyle name="SAPBEXHLevel2 10" xfId="7815" xr:uid="{4E4E6235-0A5A-4FF7-9318-014A80313601}"/>
    <cellStyle name="SAPBEXHLevel2 2" xfId="7816" xr:uid="{BACEF582-EE30-4A7A-B25F-52644825627E}"/>
    <cellStyle name="SAPBEXHLevel2 2 2" xfId="7817" xr:uid="{7F7DA3CF-2D51-4F2E-B490-E593EBEA812C}"/>
    <cellStyle name="SAPBEXHLevel2 2 2 10" xfId="7818" xr:uid="{625CAFB5-62B5-4EAD-99A0-6BF62C432B3D}"/>
    <cellStyle name="SAPBEXHLevel2 2 2 10 2" xfId="7819" xr:uid="{DF517101-21F2-4D5F-85F3-1A367198501D}"/>
    <cellStyle name="SAPBEXHLevel2 2 2 11" xfId="7820" xr:uid="{CE6D4CC2-17F1-4F52-B296-206D36717B47}"/>
    <cellStyle name="SAPBEXHLevel2 2 2 2" xfId="7821" xr:uid="{FA31BD7E-6D9F-4343-B553-2CD61025307C}"/>
    <cellStyle name="SAPBEXHLevel2 2 2 2 2" xfId="7822" xr:uid="{21B23794-FB5D-4E64-8F2E-CE7467F360F6}"/>
    <cellStyle name="SAPBEXHLevel2 2 2 2 2 2" xfId="7823" xr:uid="{78E2652A-CA1D-415F-B196-057068A7ACD6}"/>
    <cellStyle name="SAPBEXHLevel2 2 2 2 2 2 2" xfId="7824" xr:uid="{5CFB13A4-EF2C-4A8E-B40B-2689219EEFD9}"/>
    <cellStyle name="SAPBEXHLevel2 2 2 2 2 2 2 2" xfId="7825" xr:uid="{D9B8288A-760D-4246-B2BB-990AF35A8BC7}"/>
    <cellStyle name="SAPBEXHLevel2 2 2 2 2 2 3" xfId="7826" xr:uid="{25EC3377-8C27-40DA-9175-9A095A72897B}"/>
    <cellStyle name="SAPBEXHLevel2 2 2 2 2 3" xfId="7827" xr:uid="{AC5AF922-ED20-4756-A953-E7EB3C10AF1D}"/>
    <cellStyle name="SAPBEXHLevel2 2 2 2 2 3 2" xfId="7828" xr:uid="{FA109520-BD5B-44F0-BE72-FC99383C339E}"/>
    <cellStyle name="SAPBEXHLevel2 2 2 2 2 4" xfId="7829" xr:uid="{381FEE40-DA54-47DB-B0EC-0831CDFE7C1F}"/>
    <cellStyle name="SAPBEXHLevel2 2 2 2 3" xfId="7830" xr:uid="{D44D2F6F-5FEF-4B07-9C04-A96A2EE5062E}"/>
    <cellStyle name="SAPBEXHLevel2 2 2 2 3 2" xfId="7831" xr:uid="{C4656304-2D45-4258-91DD-64ACAF95D15E}"/>
    <cellStyle name="SAPBEXHLevel2 2 2 2 3 2 2" xfId="7832" xr:uid="{E9807A0B-C53D-4308-A565-D5D4CBB44B43}"/>
    <cellStyle name="SAPBEXHLevel2 2 2 2 3 3" xfId="7833" xr:uid="{814D5161-B1A3-4FA1-80F1-2BF2E664A8CC}"/>
    <cellStyle name="SAPBEXHLevel2 2 2 2 4" xfId="7834" xr:uid="{6B7C34EF-9C0A-42D6-82D8-0D7ADA0B75A5}"/>
    <cellStyle name="SAPBEXHLevel2 2 2 2 4 2" xfId="7835" xr:uid="{D592B7C3-6580-41BF-8A04-CA9F73A7D3E5}"/>
    <cellStyle name="SAPBEXHLevel2 2 2 2 5" xfId="7836" xr:uid="{D7B53013-6458-45BC-99FC-EDC9D88AE968}"/>
    <cellStyle name="SAPBEXHLevel2 2 2 3" xfId="7837" xr:uid="{0E792AEB-F738-4FB9-B4A8-06B5BA8474B5}"/>
    <cellStyle name="SAPBEXHLevel2 2 2 3 2" xfId="7838" xr:uid="{93F33ED1-9FDA-4415-B92D-D3AE09A58EC2}"/>
    <cellStyle name="SAPBEXHLevel2 2 2 3 2 2" xfId="7839" xr:uid="{35AEFCB1-F523-4FFC-B254-84D0807930B9}"/>
    <cellStyle name="SAPBEXHLevel2 2 2 3 2 2 2" xfId="7840" xr:uid="{7C9922F9-FECB-428F-AE60-50D2E5F5EA41}"/>
    <cellStyle name="SAPBEXHLevel2 2 2 3 2 2 2 2" xfId="7841" xr:uid="{DBF951F5-DB3A-4C73-8E75-D837E76E6E21}"/>
    <cellStyle name="SAPBEXHLevel2 2 2 3 2 2 3" xfId="7842" xr:uid="{95C3E3A5-C114-4C31-BD21-B267457580DD}"/>
    <cellStyle name="SAPBEXHLevel2 2 2 3 2 3" xfId="7843" xr:uid="{CCA24691-B96A-4880-9AA3-1809288E2143}"/>
    <cellStyle name="SAPBEXHLevel2 2 2 3 2 3 2" xfId="7844" xr:uid="{63C7E050-AB2D-44EC-9748-190E9B622061}"/>
    <cellStyle name="SAPBEXHLevel2 2 2 3 2 4" xfId="7845" xr:uid="{B01FE53E-E2F0-4B65-A6D6-DCBC7A81A9C6}"/>
    <cellStyle name="SAPBEXHLevel2 2 2 3 3" xfId="7846" xr:uid="{5243B949-5E2E-4AE5-83AE-10F2C08BDC9C}"/>
    <cellStyle name="SAPBEXHLevel2 2 2 3 3 2" xfId="7847" xr:uid="{17564FC2-C645-48EF-859D-787E5621A2BD}"/>
    <cellStyle name="SAPBEXHLevel2 2 2 3 3 2 2" xfId="7848" xr:uid="{907E91CC-C99F-466E-B02F-E3F70EF76E57}"/>
    <cellStyle name="SAPBEXHLevel2 2 2 3 3 3" xfId="7849" xr:uid="{42FDB7D0-9D8E-40AF-9E39-9343CFEAC4CF}"/>
    <cellStyle name="SAPBEXHLevel2 2 2 3 4" xfId="7850" xr:uid="{AFF3D9A7-C28B-44E5-AD08-5F7175AB7869}"/>
    <cellStyle name="SAPBEXHLevel2 2 2 3 4 2" xfId="7851" xr:uid="{3BE20D53-8ABE-4D65-841A-FE7162F258C6}"/>
    <cellStyle name="SAPBEXHLevel2 2 2 3 5" xfId="7852" xr:uid="{7E279CA6-D14C-4371-B057-8D2706DB7484}"/>
    <cellStyle name="SAPBEXHLevel2 2 2 4" xfId="7853" xr:uid="{EE4D25BA-DB9E-43AD-8590-21CA3EDBE63C}"/>
    <cellStyle name="SAPBEXHLevel2 2 2 4 2" xfId="7854" xr:uid="{F448A5B0-F1D2-4330-A8E5-8602FF5A76D5}"/>
    <cellStyle name="SAPBEXHLevel2 2 2 4 2 2" xfId="7855" xr:uid="{5B735782-D79D-4C72-9247-9F9E3A8EDDF9}"/>
    <cellStyle name="SAPBEXHLevel2 2 2 4 2 2 2" xfId="7856" xr:uid="{DB83CB81-A32D-47F6-B5F0-7157CA92DA24}"/>
    <cellStyle name="SAPBEXHLevel2 2 2 4 2 3" xfId="7857" xr:uid="{1D4E46A7-AEEF-48E9-84F7-05686B97DE0C}"/>
    <cellStyle name="SAPBEXHLevel2 2 2 4 3" xfId="7858" xr:uid="{60C53DFB-73F5-4959-8926-B3A481DD38DF}"/>
    <cellStyle name="SAPBEXHLevel2 2 2 4 3 2" xfId="7859" xr:uid="{633D2E6A-FD37-47DF-BB4B-7F9F264FE680}"/>
    <cellStyle name="SAPBEXHLevel2 2 2 4 4" xfId="7860" xr:uid="{B18AB987-34E7-45C2-BAE2-129E623F82ED}"/>
    <cellStyle name="SAPBEXHLevel2 2 2 5" xfId="7861" xr:uid="{272535AA-7FD0-42C6-9131-C6308F3993C4}"/>
    <cellStyle name="SAPBEXHLevel2 2 2 5 2" xfId="7862" xr:uid="{84993781-80B1-4E83-9907-DC925961499E}"/>
    <cellStyle name="SAPBEXHLevel2 2 2 5 2 2" xfId="7863" xr:uid="{20FF7A00-7938-46E8-BB37-69A05D9C766E}"/>
    <cellStyle name="SAPBEXHLevel2 2 2 5 2 2 2" xfId="7864" xr:uid="{54C6393D-5743-4052-9F7A-C85A5796DB4F}"/>
    <cellStyle name="SAPBEXHLevel2 2 2 5 2 2 2 2" xfId="7865" xr:uid="{8E2A7213-A4BE-4C53-A6AD-512524B86135}"/>
    <cellStyle name="SAPBEXHLevel2 2 2 5 2 2 3" xfId="7866" xr:uid="{FD2FC63E-7BE5-48E3-A90A-69728C0350C3}"/>
    <cellStyle name="SAPBEXHLevel2 2 2 5 2 3" xfId="7867" xr:uid="{AE187874-AAE4-4D06-BA3A-41406708E818}"/>
    <cellStyle name="SAPBEXHLevel2 2 2 5 2 3 2" xfId="7868" xr:uid="{9438EFC9-C91E-4357-AA83-7F575E99BC7A}"/>
    <cellStyle name="SAPBEXHLevel2 2 2 5 2 4" xfId="7869" xr:uid="{4751EE0C-4B30-423E-A72D-F5F62AC63D21}"/>
    <cellStyle name="SAPBEXHLevel2 2 2 5 3" xfId="7870" xr:uid="{6DB75CF7-0A04-4F1C-92C6-883BD7BB274D}"/>
    <cellStyle name="SAPBEXHLevel2 2 2 5 3 2" xfId="7871" xr:uid="{EE003F38-B0CD-45F2-8FE0-1D4D7C3542D3}"/>
    <cellStyle name="SAPBEXHLevel2 2 2 5 3 2 2" xfId="7872" xr:uid="{6F390C01-7F8A-431D-A70C-DF40014B17FB}"/>
    <cellStyle name="SAPBEXHLevel2 2 2 5 3 3" xfId="7873" xr:uid="{70E4953F-77BC-4C5D-9857-2290DBD9E3E5}"/>
    <cellStyle name="SAPBEXHLevel2 2 2 5 4" xfId="7874" xr:uid="{8A9CB83B-FC57-41B7-9E41-435AB3195CA3}"/>
    <cellStyle name="SAPBEXHLevel2 2 2 5 4 2" xfId="7875" xr:uid="{A52005A1-DA8F-46B0-B8EA-48677F2FC162}"/>
    <cellStyle name="SAPBEXHLevel2 2 2 5 5" xfId="7876" xr:uid="{812E4380-DA64-4B2E-B853-7ABA05CEA68E}"/>
    <cellStyle name="SAPBEXHLevel2 2 2 6" xfId="7877" xr:uid="{5FE60B45-CFB9-4C51-B3C0-A772DEA43705}"/>
    <cellStyle name="SAPBEXHLevel2 2 2 6 2" xfId="7878" xr:uid="{1A8F0F68-8CF5-4EA9-8EE0-B691761E534C}"/>
    <cellStyle name="SAPBEXHLevel2 2 2 6 2 2" xfId="7879" xr:uid="{89273B98-0CAB-4C95-BD6E-B9F078892B53}"/>
    <cellStyle name="SAPBEXHLevel2 2 2 6 2 2 2" xfId="7880" xr:uid="{298E6538-E2CF-4737-BD5D-5F32991A88C0}"/>
    <cellStyle name="SAPBEXHLevel2 2 2 6 2 3" xfId="7881" xr:uid="{00B3882E-172F-40FD-B24B-3D797218CD4A}"/>
    <cellStyle name="SAPBEXHLevel2 2 2 6 3" xfId="7882" xr:uid="{F6621D7C-9850-4794-A713-D08A97920D14}"/>
    <cellStyle name="SAPBEXHLevel2 2 2 6 3 2" xfId="7883" xr:uid="{CA342B4D-2DA4-4DD0-9E6A-4598CE8A666B}"/>
    <cellStyle name="SAPBEXHLevel2 2 2 6 4" xfId="7884" xr:uid="{5B3CBFB5-5FB4-4C56-8FA8-A725FE1622ED}"/>
    <cellStyle name="SAPBEXHLevel2 2 2 7" xfId="7885" xr:uid="{2C3E1BD5-8DB1-48F9-8132-1C43409C8EE8}"/>
    <cellStyle name="SAPBEXHLevel2 2 2 7 2" xfId="7886" xr:uid="{9F2F1762-A3BB-4F98-BD40-16F30A6CBB02}"/>
    <cellStyle name="SAPBEXHLevel2 2 2 7 2 2" xfId="7887" xr:uid="{FB1AB6EE-10CA-4BCA-97E8-066A5E5E7B55}"/>
    <cellStyle name="SAPBEXHLevel2 2 2 7 2 2 2" xfId="7888" xr:uid="{A5F440EE-D375-45EB-B4F2-853064638A28}"/>
    <cellStyle name="SAPBEXHLevel2 2 2 7 2 3" xfId="7889" xr:uid="{E88D61AF-CDCA-45F6-8D7C-5B8C31C60200}"/>
    <cellStyle name="SAPBEXHLevel2 2 2 7 3" xfId="7890" xr:uid="{4BA89EC2-974A-4E64-A5E8-08E48333CB8D}"/>
    <cellStyle name="SAPBEXHLevel2 2 2 7 3 2" xfId="7891" xr:uid="{8110ADB7-B52A-40D6-A90B-EE1247CA7612}"/>
    <cellStyle name="SAPBEXHLevel2 2 2 7 4" xfId="7892" xr:uid="{AC243D24-E8C1-414F-8C77-F215F856060F}"/>
    <cellStyle name="SAPBEXHLevel2 2 2 8" xfId="7893" xr:uid="{6CE3EC1B-D32C-453B-BAEC-9C889C729B08}"/>
    <cellStyle name="SAPBEXHLevel2 2 2 8 2" xfId="7894" xr:uid="{32C7B3A8-981D-4F19-ABEF-D590FFC62040}"/>
    <cellStyle name="SAPBEXHLevel2 2 2 8 2 2" xfId="7895" xr:uid="{CADAA10B-EF41-4A6F-88FE-0CD4E91C3506}"/>
    <cellStyle name="SAPBEXHLevel2 2 2 8 3" xfId="7896" xr:uid="{98F44E02-D4ED-41ED-95A3-8610F635C5C0}"/>
    <cellStyle name="SAPBEXHLevel2 2 2 9" xfId="7897" xr:uid="{F002311C-F126-4E50-8C3C-F83B9923518D}"/>
    <cellStyle name="SAPBEXHLevel2 2 2 9 2" xfId="7898" xr:uid="{9FDFE945-090F-4DDF-AA76-3DEB03501FCC}"/>
    <cellStyle name="SAPBEXHLevel2 2 3" xfId="7899" xr:uid="{7499CFCC-1200-4732-8F29-EF7470F26DFA}"/>
    <cellStyle name="SAPBEXHLevel2 2 3 2" xfId="7900" xr:uid="{6AD74C14-78B6-43A8-AD7B-E78A2310D142}"/>
    <cellStyle name="SAPBEXHLevel2 2 3 2 2" xfId="7901" xr:uid="{D13A12BA-10EE-456C-9277-881B9A525553}"/>
    <cellStyle name="SAPBEXHLevel2 2 3 2 2 2" xfId="7902" xr:uid="{742DC46C-A04D-4C72-AB16-E95B0BA209B7}"/>
    <cellStyle name="SAPBEXHLevel2 2 3 2 2 2 2" xfId="7903" xr:uid="{6AFF9EF7-05AD-4655-A877-A2D684828B3C}"/>
    <cellStyle name="SAPBEXHLevel2 2 3 2 2 3" xfId="7904" xr:uid="{B8E1A8BB-5C02-442C-9374-716D01C7EC7D}"/>
    <cellStyle name="SAPBEXHLevel2 2 3 2 3" xfId="7905" xr:uid="{24F0BA41-EDEA-4BD6-9CEE-13A3C5D31EA7}"/>
    <cellStyle name="SAPBEXHLevel2 2 3 2 3 2" xfId="7906" xr:uid="{E327FFB8-369E-477D-8D3E-76F144E2B7CB}"/>
    <cellStyle name="SAPBEXHLevel2 2 3 2 4" xfId="7907" xr:uid="{AADF38A5-4DEF-4388-8847-3FCCDCE802EF}"/>
    <cellStyle name="SAPBEXHLevel2 2 3 3" xfId="7908" xr:uid="{DBBD0158-557B-4148-9540-50B7A191FD3C}"/>
    <cellStyle name="SAPBEXHLevel2 2 3 3 2" xfId="7909" xr:uid="{2527890F-7272-4C02-847B-00C360E0D08F}"/>
    <cellStyle name="SAPBEXHLevel2 2 3 3 2 2" xfId="7910" xr:uid="{A8DFFB5A-BF26-4B2C-B7EB-FF72A15CD197}"/>
    <cellStyle name="SAPBEXHLevel2 2 3 3 3" xfId="7911" xr:uid="{C68A079B-65C2-4009-BF9D-F27511A155F5}"/>
    <cellStyle name="SAPBEXHLevel2 2 3 4" xfId="7912" xr:uid="{45FFD0E6-05C0-420A-AA0A-8459B3C38276}"/>
    <cellStyle name="SAPBEXHLevel2 2 3 4 2" xfId="7913" xr:uid="{7C589828-EE55-4999-874B-3045FF6B73F2}"/>
    <cellStyle name="SAPBEXHLevel2 2 3 5" xfId="7914" xr:uid="{6E678015-1140-494B-82CD-FA21B228B8E3}"/>
    <cellStyle name="SAPBEXHLevel2 2 4" xfId="7915" xr:uid="{69848279-FB5E-4332-8AF8-DA627F9074C6}"/>
    <cellStyle name="SAPBEXHLevel2 2 4 2" xfId="7916" xr:uid="{0966AF79-4D82-4983-8ACE-CDEC385513C4}"/>
    <cellStyle name="SAPBEXHLevel2 2 4 2 2" xfId="7917" xr:uid="{316ACD1C-4F5F-4B4C-B0B3-A65F058D61FF}"/>
    <cellStyle name="SAPBEXHLevel2 2 4 2 2 2" xfId="7918" xr:uid="{4694AD0D-5907-4430-A68C-B398C55BB5E9}"/>
    <cellStyle name="SAPBEXHLevel2 2 4 2 3" xfId="7919" xr:uid="{F4F58E9B-82DD-4FA6-8901-7F0B44F82DED}"/>
    <cellStyle name="SAPBEXHLevel2 2 4 3" xfId="7920" xr:uid="{F61ED62A-7CAA-42DE-9E46-32219D78E321}"/>
    <cellStyle name="SAPBEXHLevel2 2 4 3 2" xfId="7921" xr:uid="{B02F53B3-C11A-4422-9E45-6469A3D913DA}"/>
    <cellStyle name="SAPBEXHLevel2 2 4 4" xfId="7922" xr:uid="{FA1A32D5-3B21-4DE9-809E-55DD1358F768}"/>
    <cellStyle name="SAPBEXHLevel2 2 5" xfId="7923" xr:uid="{D0E740EA-7CDA-4083-AA02-D7DA8F351755}"/>
    <cellStyle name="SAPBEXHLevel2 2 5 2" xfId="7924" xr:uid="{1F1A4299-9027-4F09-9DE9-BF8A7164F1ED}"/>
    <cellStyle name="SAPBEXHLevel2 2 5 2 2" xfId="7925" xr:uid="{B16A566F-EDF3-451B-BAA7-B92B24A4FB2E}"/>
    <cellStyle name="SAPBEXHLevel2 2 5 2 2 2" xfId="7926" xr:uid="{8F60359D-B18C-4110-B229-06845C379EB5}"/>
    <cellStyle name="SAPBEXHLevel2 2 5 2 2 2 2" xfId="7927" xr:uid="{1180AAE6-7C0D-41C0-BD90-1F9B51A4DA1B}"/>
    <cellStyle name="SAPBEXHLevel2 2 5 2 2 3" xfId="7928" xr:uid="{CC3F82DF-C5A4-4E8D-AC4A-5C652815F89B}"/>
    <cellStyle name="SAPBEXHLevel2 2 5 2 3" xfId="7929" xr:uid="{BE8CC562-31C9-4106-9020-79CB72262C11}"/>
    <cellStyle name="SAPBEXHLevel2 2 5 2 3 2" xfId="7930" xr:uid="{66B75BEC-D72B-4C5F-8C48-AB879A5DEAA3}"/>
    <cellStyle name="SAPBEXHLevel2 2 5 2 4" xfId="7931" xr:uid="{B5B6ADC6-983B-4FA1-8C5F-E9D0639AAA7B}"/>
    <cellStyle name="SAPBEXHLevel2 2 5 3" xfId="7932" xr:uid="{70CCF536-2F37-4D1E-9EAD-DA01D072F231}"/>
    <cellStyle name="SAPBEXHLevel2 2 5 3 2" xfId="7933" xr:uid="{57BD522C-FFA7-4B4D-9003-A69ED313FC11}"/>
    <cellStyle name="SAPBEXHLevel2 2 5 3 2 2" xfId="7934" xr:uid="{06593E5C-39E1-4676-B54E-E8469CDD04CB}"/>
    <cellStyle name="SAPBEXHLevel2 2 5 3 3" xfId="7935" xr:uid="{5AB230AD-B002-4896-8EE8-164478C7781E}"/>
    <cellStyle name="SAPBEXHLevel2 2 5 4" xfId="7936" xr:uid="{29ED8050-2FD4-4C85-A8BB-1EBC8A152B26}"/>
    <cellStyle name="SAPBEXHLevel2 2 5 4 2" xfId="7937" xr:uid="{7E59FB91-BE82-4250-B65C-D709B4C0BB3E}"/>
    <cellStyle name="SAPBEXHLevel2 2 5 5" xfId="7938" xr:uid="{AAF75D18-A9FD-4711-9097-582AAA2D965C}"/>
    <cellStyle name="SAPBEXHLevel2 2 6" xfId="7939" xr:uid="{3AC58B13-41D7-4B28-B9F3-D2206B9067A4}"/>
    <cellStyle name="SAPBEXHLevel2 2 6 2" xfId="7940" xr:uid="{9D956B29-F166-4A52-A2A6-CC0CE99B0EE9}"/>
    <cellStyle name="SAPBEXHLevel2 2 6 2 2" xfId="7941" xr:uid="{1CC7695C-C74F-4FB1-83A0-D369644E1FA4}"/>
    <cellStyle name="SAPBEXHLevel2 2 6 3" xfId="7942" xr:uid="{7BD037D6-E19C-40A7-9017-A4F8C3416B54}"/>
    <cellStyle name="SAPBEXHLevel2 2 7" xfId="7943" xr:uid="{C65F4DA7-1545-48A3-BB96-18FAA8199F35}"/>
    <cellStyle name="SAPBEXHLevel2 2 7 2" xfId="7944" xr:uid="{3E693E0F-569A-48F1-8905-EABF37EC882B}"/>
    <cellStyle name="SAPBEXHLevel2 2 8" xfId="7945" xr:uid="{D55D7A3C-122F-4C57-9F86-B94BF8512BAE}"/>
    <cellStyle name="SAPBEXHLevel2 3" xfId="7946" xr:uid="{8EB88DFF-5E57-4F19-A838-206B197F6E08}"/>
    <cellStyle name="SAPBEXHLevel2 3 2" xfId="7947" xr:uid="{E96FDC1A-0626-487E-B80E-03C7FC9732B9}"/>
    <cellStyle name="SAPBEXHLevel2 3 2 2" xfId="7948" xr:uid="{CA7357C8-DA64-4DC0-A1D3-58FCA3916D7D}"/>
    <cellStyle name="SAPBEXHLevel2 3 2 2 2" xfId="7949" xr:uid="{983E0FAB-DC97-4C76-9015-F42B886AE5D6}"/>
    <cellStyle name="SAPBEXHLevel2 3 2 2 2 2" xfId="7950" xr:uid="{F5D355D3-E05E-4454-AC74-E03E3CC3D480}"/>
    <cellStyle name="SAPBEXHLevel2 3 2 2 2 2 2" xfId="7951" xr:uid="{CA27639C-439A-4E77-8349-716916804D15}"/>
    <cellStyle name="SAPBEXHLevel2 3 2 2 2 3" xfId="7952" xr:uid="{AF480144-80FD-4B87-93D0-A4FC7FFA824B}"/>
    <cellStyle name="SAPBEXHLevel2 3 2 2 3" xfId="7953" xr:uid="{362C6BFC-394B-4A69-8FA3-FDBF84AE5829}"/>
    <cellStyle name="SAPBEXHLevel2 3 2 2 3 2" xfId="7954" xr:uid="{0149EF89-610A-4BB7-9124-7716E067836F}"/>
    <cellStyle name="SAPBEXHLevel2 3 2 2 4" xfId="7955" xr:uid="{F2709629-7865-40E4-B91D-870F4486B517}"/>
    <cellStyle name="SAPBEXHLevel2 3 2 3" xfId="7956" xr:uid="{53E07258-4819-4694-86BF-9E0DF9E63804}"/>
    <cellStyle name="SAPBEXHLevel2 3 2 3 2" xfId="7957" xr:uid="{DAD6589F-41AC-4B7E-A2EF-C73075734F1C}"/>
    <cellStyle name="SAPBEXHLevel2 3 2 3 2 2" xfId="7958" xr:uid="{53C8B01D-621F-4EAF-8BA4-BCC505566ACF}"/>
    <cellStyle name="SAPBEXHLevel2 3 2 3 2 2 2" xfId="7959" xr:uid="{261CB6DD-44AB-4974-A388-1920F8DC8B27}"/>
    <cellStyle name="SAPBEXHLevel2 3 2 3 2 3" xfId="7960" xr:uid="{C32CA0B4-A6B6-4AAB-9F06-3B2F6395E2A6}"/>
    <cellStyle name="SAPBEXHLevel2 3 2 3 3" xfId="7961" xr:uid="{F9185B7C-7C01-455B-A80D-B5C86EB1A7D4}"/>
    <cellStyle name="SAPBEXHLevel2 3 2 3 3 2" xfId="7962" xr:uid="{C7EA8683-5DFA-485C-AF85-9B0E70D0F598}"/>
    <cellStyle name="SAPBEXHLevel2 3 2 3 4" xfId="7963" xr:uid="{1E59DB60-9394-490C-B024-D1A183F03E00}"/>
    <cellStyle name="SAPBEXHLevel2 3 2 4" xfId="7964" xr:uid="{7FDF1063-8E03-4CF2-9817-B641E398EC8B}"/>
    <cellStyle name="SAPBEXHLevel2 3 2 4 2" xfId="7965" xr:uid="{F1A0B70D-96DB-4E67-BD81-2682418B5801}"/>
    <cellStyle name="SAPBEXHLevel2 3 2 4 2 2" xfId="7966" xr:uid="{C604CC0F-C631-4232-96A6-4904FCA357DB}"/>
    <cellStyle name="SAPBEXHLevel2 3 2 4 3" xfId="7967" xr:uid="{C2AE555E-21A8-4AAF-BAE8-53E01EFA0B65}"/>
    <cellStyle name="SAPBEXHLevel2 3 2 5" xfId="7968" xr:uid="{2E917504-44C9-4EDF-8F7D-2CD351064306}"/>
    <cellStyle name="SAPBEXHLevel2 3 2 5 2" xfId="7969" xr:uid="{CC77DB5D-D7E2-42B9-948F-5488C478A27C}"/>
    <cellStyle name="SAPBEXHLevel2 3 2 5 3" xfId="7970" xr:uid="{A30F80C8-DA10-4DC9-8AA1-33245C5A078D}"/>
    <cellStyle name="SAPBEXHLevel2 3 2 6" xfId="7971" xr:uid="{CF592BB8-5E2E-4437-A65E-BF0B46C4EE68}"/>
    <cellStyle name="SAPBEXHLevel2 3 2 6 2" xfId="7972" xr:uid="{D107DF49-9286-49C2-871C-6649BB9CCF28}"/>
    <cellStyle name="SAPBEXHLevel2 3 2 7" xfId="7973" xr:uid="{51F57CFD-C845-4010-9E14-9BC3B8CE603E}"/>
    <cellStyle name="SAPBEXHLevel2 3 3" xfId="7974" xr:uid="{2032A7BC-16BD-4CAC-AAE6-E54AA67C8DF2}"/>
    <cellStyle name="SAPBEXHLevel2 3 3 2" xfId="7975" xr:uid="{E9CCE54A-E69A-4D07-B26D-BA834C63289E}"/>
    <cellStyle name="SAPBEXHLevel2 3 3 2 2" xfId="7976" xr:uid="{423D9E1F-131C-45FD-AC09-E92AD51C3A6D}"/>
    <cellStyle name="SAPBEXHLevel2 3 3 2 2 2" xfId="7977" xr:uid="{A6390544-8B97-4C58-9CBF-BEF8F1E1FB18}"/>
    <cellStyle name="SAPBEXHLevel2 3 3 2 2 2 2" xfId="7978" xr:uid="{1919B3DF-90CD-4830-AD62-2EA5C5B33E2E}"/>
    <cellStyle name="SAPBEXHLevel2 3 3 2 2 3" xfId="7979" xr:uid="{864E0217-FCEF-4B76-B243-12AD519F0208}"/>
    <cellStyle name="SAPBEXHLevel2 3 3 2 3" xfId="7980" xr:uid="{4875E3E3-0AB0-40EB-95CB-8C38E38C9223}"/>
    <cellStyle name="SAPBEXHLevel2 3 3 2 3 2" xfId="7981" xr:uid="{4E32FBC6-B530-49A3-BE99-2B292FC3A6BD}"/>
    <cellStyle name="SAPBEXHLevel2 3 3 2 4" xfId="7982" xr:uid="{B30CF92B-3183-4B1E-87CC-77DEB48178C0}"/>
    <cellStyle name="SAPBEXHLevel2 3 3 3" xfId="7983" xr:uid="{382F43DB-C5F9-4AF4-B975-25DA5BB717DB}"/>
    <cellStyle name="SAPBEXHLevel2 3 3 3 2" xfId="7984" xr:uid="{BBF14BF1-2004-42C4-8C12-1D1AC2518151}"/>
    <cellStyle name="SAPBEXHLevel2 3 3 3 2 2" xfId="7985" xr:uid="{F7AC0315-3F57-4ACA-A402-97A465248397}"/>
    <cellStyle name="SAPBEXHLevel2 3 3 3 3" xfId="7986" xr:uid="{424036B7-9A90-49C6-9D3D-63B38E78F8AB}"/>
    <cellStyle name="SAPBEXHLevel2 3 3 4" xfId="7987" xr:uid="{C26D9E0C-7E5B-4DD5-AF82-56049CA5697B}"/>
    <cellStyle name="SAPBEXHLevel2 3 3 4 2" xfId="7988" xr:uid="{20493F0E-22BC-45AA-A3BB-0007CF53BFFD}"/>
    <cellStyle name="SAPBEXHLevel2 3 3 5" xfId="7989" xr:uid="{AAF7819A-B072-4AB7-B815-08A2DB9706C4}"/>
    <cellStyle name="SAPBEXHLevel2 3 4" xfId="7990" xr:uid="{4F1522D4-8A17-4BBA-91C9-F3B5FFBB4D56}"/>
    <cellStyle name="SAPBEXHLevel2 3 4 2" xfId="7991" xr:uid="{ABCD86EC-D884-4C98-8548-4BA6D19F4EC8}"/>
    <cellStyle name="SAPBEXHLevel2 3 4 2 2" xfId="7992" xr:uid="{34EA0BB3-2AD1-4184-9AC1-6C74142BDAA5}"/>
    <cellStyle name="SAPBEXHLevel2 3 4 2 2 2" xfId="7993" xr:uid="{02A37434-FF52-4D3D-8572-B5E40193876D}"/>
    <cellStyle name="SAPBEXHLevel2 3 4 2 3" xfId="7994" xr:uid="{D204C7E5-2654-4B31-B19A-8D15FCA31EB3}"/>
    <cellStyle name="SAPBEXHLevel2 3 4 3" xfId="7995" xr:uid="{6AC8BB3E-DBDF-4993-960E-E9CB6A289E61}"/>
    <cellStyle name="SAPBEXHLevel2 3 4 3 2" xfId="7996" xr:uid="{B2FF304D-F6EB-4A77-AEA7-98E8789F068D}"/>
    <cellStyle name="SAPBEXHLevel2 3 4 4" xfId="7997" xr:uid="{EC6F4D6B-29F0-40B5-B4C1-BDB8A74C974D}"/>
    <cellStyle name="SAPBEXHLevel2 3 5" xfId="7998" xr:uid="{981A70A9-523D-4E93-B34E-31EC04D81955}"/>
    <cellStyle name="SAPBEXHLevel2 3 5 2" xfId="7999" xr:uid="{5FD330DA-A352-4DF0-9CCF-AF172DEFF3C1}"/>
    <cellStyle name="SAPBEXHLevel2 3 5 2 2" xfId="8000" xr:uid="{CBAC07DA-6B7A-4B60-9970-278D66BB3356}"/>
    <cellStyle name="SAPBEXHLevel2 3 5 2 2 2" xfId="8001" xr:uid="{37F4B110-8EC7-4E34-9A82-809144432C13}"/>
    <cellStyle name="SAPBEXHLevel2 3 5 2 2 2 2" xfId="8002" xr:uid="{F2B94C7B-E5E3-4DCC-BD1D-251182AE5BEF}"/>
    <cellStyle name="SAPBEXHLevel2 3 5 2 2 3" xfId="8003" xr:uid="{3D2EFF40-90ED-4842-842E-1307D9CD22C7}"/>
    <cellStyle name="SAPBEXHLevel2 3 5 2 3" xfId="8004" xr:uid="{8BA94913-A196-4D00-9CEC-41D0908F314A}"/>
    <cellStyle name="SAPBEXHLevel2 3 5 2 3 2" xfId="8005" xr:uid="{BE06DF81-086A-4DF0-8408-198353AB9054}"/>
    <cellStyle name="SAPBEXHLevel2 3 5 2 4" xfId="8006" xr:uid="{0EE9BAC8-C55A-455E-80F0-4950528D08F7}"/>
    <cellStyle name="SAPBEXHLevel2 3 5 3" xfId="8007" xr:uid="{C478FB19-119F-4C9C-AAEF-8375903821A8}"/>
    <cellStyle name="SAPBEXHLevel2 3 5 3 2" xfId="8008" xr:uid="{C78E7F7A-2F3A-4A92-9D05-B8A9853DC150}"/>
    <cellStyle name="SAPBEXHLevel2 3 5 3 2 2" xfId="8009" xr:uid="{C0F074FA-CE7D-4665-AE12-2BB03C0DE325}"/>
    <cellStyle name="SAPBEXHLevel2 3 5 3 3" xfId="8010" xr:uid="{BD73A0FB-E0BC-4E49-AD6E-79293BA23821}"/>
    <cellStyle name="SAPBEXHLevel2 3 5 4" xfId="8011" xr:uid="{C6E4FEB1-0FAD-4E31-9B8D-0F51266D9908}"/>
    <cellStyle name="SAPBEXHLevel2 3 5 4 2" xfId="8012" xr:uid="{454D104D-96E1-4B9F-A3E5-17E4E0788D13}"/>
    <cellStyle name="SAPBEXHLevel2 3 5 5" xfId="8013" xr:uid="{62BB9DE5-17A5-47A0-A311-4C30950D13EB}"/>
    <cellStyle name="SAPBEXHLevel2 3 6" xfId="8014" xr:uid="{E9167FB1-81D3-49B9-BAEC-0337C2CC2A88}"/>
    <cellStyle name="SAPBEXHLevel2 3 6 2" xfId="8015" xr:uid="{2EB79AFE-79B2-47D7-ABBC-F38EBD3E4B0E}"/>
    <cellStyle name="SAPBEXHLevel2 3 6 2 2" xfId="8016" xr:uid="{146CC01E-E7C1-4F1D-8C03-63D15792A254}"/>
    <cellStyle name="SAPBEXHLevel2 3 6 2 2 2" xfId="8017" xr:uid="{2D16A53F-5503-41A9-BCAC-E5356BF90581}"/>
    <cellStyle name="SAPBEXHLevel2 3 6 2 3" xfId="8018" xr:uid="{DC33C6D1-86CD-463B-BC8F-58400C05C3E8}"/>
    <cellStyle name="SAPBEXHLevel2 3 6 3" xfId="8019" xr:uid="{51650D28-E659-4AB0-B089-99AAD92CDD19}"/>
    <cellStyle name="SAPBEXHLevel2 3 6 3 2" xfId="8020" xr:uid="{C01C5065-7FA8-4AC3-961E-B5E81802F555}"/>
    <cellStyle name="SAPBEXHLevel2 3 6 4" xfId="8021" xr:uid="{DC82DADE-658E-4463-9348-B92F6A4A3434}"/>
    <cellStyle name="SAPBEXHLevel2 3 7" xfId="8022" xr:uid="{2011B006-6082-46B6-85D0-6AEC4CD975E5}"/>
    <cellStyle name="SAPBEXHLevel2 3 7 2" xfId="8023" xr:uid="{E6E79618-069E-4CFF-A248-7B80A44F44C3}"/>
    <cellStyle name="SAPBEXHLevel2 3 7 2 2" xfId="8024" xr:uid="{05147EED-E5F0-44E1-AAFB-378C51ADFC48}"/>
    <cellStyle name="SAPBEXHLevel2 3 7 3" xfId="8025" xr:uid="{5EB55B7E-991A-43DF-A330-B79E0328F56D}"/>
    <cellStyle name="SAPBEXHLevel2 3 8" xfId="8026" xr:uid="{08AD2A91-032A-4D1F-B5F6-52E2C3D20DFB}"/>
    <cellStyle name="SAPBEXHLevel2 3 8 2" xfId="8027" xr:uid="{A99A6CDC-04F1-4556-B46B-C6F6B988E98C}"/>
    <cellStyle name="SAPBEXHLevel2 3 9" xfId="8028" xr:uid="{8428ED69-E6D1-4F8D-9BCD-F67636C37765}"/>
    <cellStyle name="SAPBEXHLevel2 4" xfId="8029" xr:uid="{D5B02306-95DE-4614-90B6-7E62FAF483FE}"/>
    <cellStyle name="SAPBEXHLevel2 4 2" xfId="8030" xr:uid="{5D5848C5-416A-4569-A74F-3DDAD9AEA8DF}"/>
    <cellStyle name="SAPBEXHLevel2 4 2 2" xfId="8031" xr:uid="{560B5B76-D391-47E0-8C7F-0F427C562546}"/>
    <cellStyle name="SAPBEXHLevel2 4 2 2 2" xfId="8032" xr:uid="{570CF134-61C5-4638-8904-8B153210C736}"/>
    <cellStyle name="SAPBEXHLevel2 4 2 2 2 2" xfId="8033" xr:uid="{9740A38E-64DD-40FA-B19B-1A3B18D72050}"/>
    <cellStyle name="SAPBEXHLevel2 4 2 2 3" xfId="8034" xr:uid="{EF1AF2D6-0315-43C0-B559-85CE44272766}"/>
    <cellStyle name="SAPBEXHLevel2 4 2 3" xfId="8035" xr:uid="{F0203D24-C292-4E73-BB91-4F943A802A84}"/>
    <cellStyle name="SAPBEXHLevel2 4 2 3 2" xfId="8036" xr:uid="{4903116D-2470-4668-9118-DB0294ACB2D4}"/>
    <cellStyle name="SAPBEXHLevel2 4 2 4" xfId="8037" xr:uid="{0B3D27F6-B6AD-4DE5-A59F-721AFA6BEEA8}"/>
    <cellStyle name="SAPBEXHLevel2 4 3" xfId="8038" xr:uid="{A5F11EC2-E80F-452F-93A2-D650B89C5E38}"/>
    <cellStyle name="SAPBEXHLevel2 4 3 2" xfId="8039" xr:uid="{6DD5387E-198B-47D7-A827-692241714600}"/>
    <cellStyle name="SAPBEXHLevel2 4 3 2 2" xfId="8040" xr:uid="{09FB6D2C-7B64-4043-8806-725879F09F1F}"/>
    <cellStyle name="SAPBEXHLevel2 4 3 2 2 2" xfId="8041" xr:uid="{0B04FF08-282E-4FEC-8B3C-04D78892E8E5}"/>
    <cellStyle name="SAPBEXHLevel2 4 3 2 3" xfId="8042" xr:uid="{4AB4D540-5BF1-4904-8BD1-026501A87F63}"/>
    <cellStyle name="SAPBEXHLevel2 4 3 3" xfId="8043" xr:uid="{14A7DAB4-8B6B-43A4-966C-34404F69A50A}"/>
    <cellStyle name="SAPBEXHLevel2 4 3 3 2" xfId="8044" xr:uid="{30A23150-44EB-47C3-AA77-BA34693BAACD}"/>
    <cellStyle name="SAPBEXHLevel2 4 3 4" xfId="8045" xr:uid="{7BBA9E58-3463-47EB-B03B-6C6EFEE6A01F}"/>
    <cellStyle name="SAPBEXHLevel2 4 4" xfId="8046" xr:uid="{B04DC864-E931-4473-A2AE-540459A1FCF3}"/>
    <cellStyle name="SAPBEXHLevel2 4 4 2" xfId="8047" xr:uid="{91010725-07A1-44A2-A1A8-2ADEC028ED63}"/>
    <cellStyle name="SAPBEXHLevel2 4 4 2 2" xfId="8048" xr:uid="{11A54A1E-AC16-45B7-AE0D-C6D5147690B5}"/>
    <cellStyle name="SAPBEXHLevel2 4 4 3" xfId="8049" xr:uid="{B6F4DE86-2E91-4676-BE45-DCB7E185D0AA}"/>
    <cellStyle name="SAPBEXHLevel2 4 5" xfId="8050" xr:uid="{B3BD8111-01AD-464D-8721-73D0CA1D54E7}"/>
    <cellStyle name="SAPBEXHLevel2 4 5 2" xfId="8051" xr:uid="{5E61B964-4530-4DEB-BF1D-C8ABCCC37CB7}"/>
    <cellStyle name="SAPBEXHLevel2 4 5 3" xfId="8052" xr:uid="{105FE38D-547A-4BC6-8AA8-E7EA80F3455F}"/>
    <cellStyle name="SAPBEXHLevel2 4 6" xfId="8053" xr:uid="{E7A736A4-A8D1-473C-9901-E748DC521DA5}"/>
    <cellStyle name="SAPBEXHLevel2 4 6 2" xfId="8054" xr:uid="{66EB73FE-E263-4E81-8828-DE54B7EE9E86}"/>
    <cellStyle name="SAPBEXHLevel2 4 7" xfId="8055" xr:uid="{86927554-CABB-42E3-A78D-75C767F124F8}"/>
    <cellStyle name="SAPBEXHLevel2 5" xfId="8056" xr:uid="{2FD46E1E-33C5-4FFB-A58A-623D6EB4CD5D}"/>
    <cellStyle name="SAPBEXHLevel2 5 2" xfId="8057" xr:uid="{88EED7CF-C106-470A-BDB7-D2569332162E}"/>
    <cellStyle name="SAPBEXHLevel2 5 2 2" xfId="8058" xr:uid="{743B298F-6320-4877-8C4A-E8092B08FEEC}"/>
    <cellStyle name="SAPBEXHLevel2 5 2 2 2" xfId="8059" xr:uid="{E538B88F-3AED-4C98-927A-20BB71235C51}"/>
    <cellStyle name="SAPBEXHLevel2 5 2 2 2 2" xfId="8060" xr:uid="{E2A60772-D73C-4872-83B7-063619B3FB81}"/>
    <cellStyle name="SAPBEXHLevel2 5 2 2 3" xfId="8061" xr:uid="{F9B88BCC-315A-4C9A-AB51-080ACDD4DEDF}"/>
    <cellStyle name="SAPBEXHLevel2 5 2 3" xfId="8062" xr:uid="{26BBE630-0106-4879-83D4-39D49683552C}"/>
    <cellStyle name="SAPBEXHLevel2 5 2 3 2" xfId="8063" xr:uid="{39D13BFC-EED0-42F8-8DD2-BCD69A212268}"/>
    <cellStyle name="SAPBEXHLevel2 5 2 4" xfId="8064" xr:uid="{9BC26FAB-7518-4052-8C2F-B9506BE483FB}"/>
    <cellStyle name="SAPBEXHLevel2 5 3" xfId="8065" xr:uid="{18E39BE1-A386-4122-BAEC-66B2BEA192F1}"/>
    <cellStyle name="SAPBEXHLevel2 5 3 2" xfId="8066" xr:uid="{94538649-4D5F-44D2-8C91-96D080B7FA93}"/>
    <cellStyle name="SAPBEXHLevel2 5 3 2 2" xfId="8067" xr:uid="{2068288D-E6C2-4921-AD94-5DE97788D56A}"/>
    <cellStyle name="SAPBEXHLevel2 5 3 3" xfId="8068" xr:uid="{D19DBEA2-9D0C-4108-BA6B-002FF26DC6B2}"/>
    <cellStyle name="SAPBEXHLevel2 5 4" xfId="8069" xr:uid="{6108D3D9-1975-434F-AF62-C93A3F433097}"/>
    <cellStyle name="SAPBEXHLevel2 5 4 2" xfId="8070" xr:uid="{AE21B488-2FDD-498E-97AB-4D703BBD6CA5}"/>
    <cellStyle name="SAPBEXHLevel2 5 5" xfId="8071" xr:uid="{7E3225A7-405D-4CD2-B336-64B724F79A49}"/>
    <cellStyle name="SAPBEXHLevel2 6" xfId="8072" xr:uid="{76EC44FA-14CD-44CA-B8E4-81E7319A1DAB}"/>
    <cellStyle name="SAPBEXHLevel2 6 2" xfId="8073" xr:uid="{08FCE5C1-32DB-4E6D-A13A-974FE76F3CC9}"/>
    <cellStyle name="SAPBEXHLevel2 6 2 2" xfId="8074" xr:uid="{CA3F4D05-4BB5-4AF8-8578-DCF0AE3D2A0D}"/>
    <cellStyle name="SAPBEXHLevel2 6 2 2 2" xfId="8075" xr:uid="{7C3082B8-DD4B-4DE7-85BC-5BECB6E51B3A}"/>
    <cellStyle name="SAPBEXHLevel2 6 2 3" xfId="8076" xr:uid="{654ADE3A-AE86-4938-B3C6-CD83542785D4}"/>
    <cellStyle name="SAPBEXHLevel2 6 3" xfId="8077" xr:uid="{D3E444A6-8C9B-4409-8DE0-B10BA04F1ADA}"/>
    <cellStyle name="SAPBEXHLevel2 6 3 2" xfId="8078" xr:uid="{12BE9606-A1D8-4D14-BEA9-AC25CA9C5052}"/>
    <cellStyle name="SAPBEXHLevel2 6 4" xfId="8079" xr:uid="{FF5A453F-94EF-474A-ABCE-7EBAB88D61BD}"/>
    <cellStyle name="SAPBEXHLevel2 7" xfId="8080" xr:uid="{162D6E89-9CCF-45EB-9296-9184FFBA374D}"/>
    <cellStyle name="SAPBEXHLevel2 7 2" xfId="8081" xr:uid="{AF0C963A-FFCC-499B-BF6E-531B4D947488}"/>
    <cellStyle name="SAPBEXHLevel2 7 2 2" xfId="8082" xr:uid="{C770FA41-5ECD-46AE-B17E-933301469E1A}"/>
    <cellStyle name="SAPBEXHLevel2 7 2 2 2" xfId="8083" xr:uid="{E9735674-A489-41E7-A942-014C8A6FB2F2}"/>
    <cellStyle name="SAPBEXHLevel2 7 2 2 2 2" xfId="8084" xr:uid="{2FB6489E-F094-4924-97F8-CBC2A3E7F42C}"/>
    <cellStyle name="SAPBEXHLevel2 7 2 2 3" xfId="8085" xr:uid="{CFD7D4D1-7BDA-4969-9736-C357F1D4D4CC}"/>
    <cellStyle name="SAPBEXHLevel2 7 2 3" xfId="8086" xr:uid="{C6152F8D-2C8F-443F-B13B-04538B1BA921}"/>
    <cellStyle name="SAPBEXHLevel2 7 2 3 2" xfId="8087" xr:uid="{97885187-79DB-40ED-BB7F-90F9C516C2D6}"/>
    <cellStyle name="SAPBEXHLevel2 7 2 4" xfId="8088" xr:uid="{45AD9237-1EFB-4A06-BD41-62C47A152D48}"/>
    <cellStyle name="SAPBEXHLevel2 7 3" xfId="8089" xr:uid="{F18F8AA0-14EF-4C26-B4F3-D107930F349E}"/>
    <cellStyle name="SAPBEXHLevel2 7 3 2" xfId="8090" xr:uid="{1318AB82-B224-423B-8A59-BFDEE916C557}"/>
    <cellStyle name="SAPBEXHLevel2 7 3 2 2" xfId="8091" xr:uid="{9E69C989-3064-4374-8357-6AB9463D595A}"/>
    <cellStyle name="SAPBEXHLevel2 7 3 3" xfId="8092" xr:uid="{74F0D857-AD7A-4103-9C01-0406E7DBCA58}"/>
    <cellStyle name="SAPBEXHLevel2 7 4" xfId="8093" xr:uid="{36C593B8-63AE-424B-B484-A5827BA56D2E}"/>
    <cellStyle name="SAPBEXHLevel2 7 4 2" xfId="8094" xr:uid="{E7E47A99-11A5-4906-854F-6526A631ABB9}"/>
    <cellStyle name="SAPBEXHLevel2 7 5" xfId="8095" xr:uid="{FB491E22-3357-4C55-A224-7F5ADB5F0A46}"/>
    <cellStyle name="SAPBEXHLevel2 8" xfId="8096" xr:uid="{9DD71F22-1B0B-4E78-902D-7B9D33E1201C}"/>
    <cellStyle name="SAPBEXHLevel2 8 2" xfId="8097" xr:uid="{DF4C912B-5614-4048-BD53-7A1E8A6408DF}"/>
    <cellStyle name="SAPBEXHLevel2 8 2 2" xfId="8098" xr:uid="{7B39E772-7044-4C66-8127-4B630C6EC35B}"/>
    <cellStyle name="SAPBEXHLevel2 8 3" xfId="8099" xr:uid="{0FC97BD4-A34C-4881-B6B7-5D7876E2696E}"/>
    <cellStyle name="SAPBEXHLevel2 9" xfId="8100" xr:uid="{4944FD6A-6785-4D32-A201-031715E05CE9}"/>
    <cellStyle name="SAPBEXHLevel2 9 2" xfId="8101" xr:uid="{AD3069CA-8BA7-4332-8D18-53680C952E83}"/>
    <cellStyle name="SAPBEXHLevel2X" xfId="8102" xr:uid="{D572A187-8820-4C8A-832F-63CE5DB7E374}"/>
    <cellStyle name="SAPBEXHLevel2X 2" xfId="8103" xr:uid="{ACAEFFC2-88F0-4895-A6EF-4CF2A48533DC}"/>
    <cellStyle name="SAPBEXHLevel2X 2 2" xfId="8104" xr:uid="{8F1DE926-749E-4B95-8579-798996F30379}"/>
    <cellStyle name="SAPBEXHLevel2X 2 2 2" xfId="8105" xr:uid="{82AF1CD2-35DC-42CC-9044-50EB1E068C75}"/>
    <cellStyle name="SAPBEXHLevel2X 2 2 2 2" xfId="8106" xr:uid="{689B8619-763E-4496-92E9-096957F90ECB}"/>
    <cellStyle name="SAPBEXHLevel2X 2 2 2 2 2" xfId="8107" xr:uid="{5EDBEB81-1586-400A-BC73-A7DD89CDDE0A}"/>
    <cellStyle name="SAPBEXHLevel2X 2 2 2 3" xfId="8108" xr:uid="{462E2F59-BA9E-434D-9264-B56CE27CBE23}"/>
    <cellStyle name="SAPBEXHLevel2X 2 2 3" xfId="8109" xr:uid="{559021C4-7F17-4E0E-A02C-0AE10FD8573D}"/>
    <cellStyle name="SAPBEXHLevel2X 2 2 3 2" xfId="8110" xr:uid="{E5E9CD36-1044-48ED-9139-0CBC7E6AE43F}"/>
    <cellStyle name="SAPBEXHLevel2X 2 2 4" xfId="8111" xr:uid="{172DD3AB-8976-4B90-9696-E2D4BADBEAEC}"/>
    <cellStyle name="SAPBEXHLevel2X 2 3" xfId="8112" xr:uid="{DA3DE30C-7520-48D5-8917-60A35CEA3112}"/>
    <cellStyle name="SAPBEXHLevel2X 2 3 2" xfId="8113" xr:uid="{8F02EEA1-AAD7-40C5-9B80-CCB776774BA0}"/>
    <cellStyle name="SAPBEXHLevel2X 2 3 2 2" xfId="8114" xr:uid="{C620E0DC-B449-409D-8B51-C81137841B6B}"/>
    <cellStyle name="SAPBEXHLevel2X 2 3 2 2 2" xfId="8115" xr:uid="{6F06B852-5129-4AF6-A8A8-BBEB81ECBF64}"/>
    <cellStyle name="SAPBEXHLevel2X 2 3 2 3" xfId="8116" xr:uid="{22B2354D-5C56-4C6D-90BA-32FF780DA34E}"/>
    <cellStyle name="SAPBEXHLevel2X 2 3 3" xfId="8117" xr:uid="{44801217-D09B-4D44-B190-14BEE7EF1C46}"/>
    <cellStyle name="SAPBEXHLevel2X 2 3 3 2" xfId="8118" xr:uid="{9BBB8FB4-C112-469B-993D-2064E266AE90}"/>
    <cellStyle name="SAPBEXHLevel2X 2 3 4" xfId="8119" xr:uid="{26BD3D7A-367B-4613-B0B1-70717B03081B}"/>
    <cellStyle name="SAPBEXHLevel2X 2 4" xfId="8120" xr:uid="{CA1021A4-333E-4A96-B402-EB659DC9CCEC}"/>
    <cellStyle name="SAPBEXHLevel2X 2 4 2" xfId="8121" xr:uid="{26EF48EE-31D1-4F13-AEDF-13682040DEC3}"/>
    <cellStyle name="SAPBEXHLevel2X 2 4 2 2" xfId="8122" xr:uid="{51EF1E35-43F7-421B-9346-20522E9FE131}"/>
    <cellStyle name="SAPBEXHLevel2X 2 4 3" xfId="8123" xr:uid="{D4CBBB5A-12C9-49B3-B8D3-6EA4A65F429F}"/>
    <cellStyle name="SAPBEXHLevel2X 2 5" xfId="8124" xr:uid="{F6902F44-0606-4116-994B-B1060BBA6F6B}"/>
    <cellStyle name="SAPBEXHLevel2X 2 5 2" xfId="8125" xr:uid="{55379265-DED6-4E1B-899D-CFA20058E8F8}"/>
    <cellStyle name="SAPBEXHLevel2X 2 5 3" xfId="8126" xr:uid="{5F2F1866-E53D-438B-9EAD-4BD912D42730}"/>
    <cellStyle name="SAPBEXHLevel2X 2 6" xfId="8127" xr:uid="{7F7CE423-1BC2-44CC-8980-B884E107D660}"/>
    <cellStyle name="SAPBEXHLevel2X 2 6 2" xfId="8128" xr:uid="{A99DCFC4-53D0-434D-8206-12138F7CEE2C}"/>
    <cellStyle name="SAPBEXHLevel2X 2 7" xfId="8129" xr:uid="{A96A39AF-D7B0-4313-B120-EB6E11252CA0}"/>
    <cellStyle name="SAPBEXHLevel2X 3" xfId="8130" xr:uid="{C1FD06A7-2D00-47C3-82F9-7F4781B173EE}"/>
    <cellStyle name="SAPBEXHLevel2X 3 2" xfId="8131" xr:uid="{CD2049FA-6463-4BAD-B959-AF292E40AE87}"/>
    <cellStyle name="SAPBEXHLevel2X 3 2 2" xfId="8132" xr:uid="{2A4067FA-92AF-4353-A205-24B4F986F57D}"/>
    <cellStyle name="SAPBEXHLevel2X 3 2 2 2" xfId="8133" xr:uid="{1BB67A7D-3A0F-4B4A-B2AC-1B1124235588}"/>
    <cellStyle name="SAPBEXHLevel2X 3 2 2 2 2" xfId="8134" xr:uid="{971F6224-C70D-4432-8521-ACB745E77114}"/>
    <cellStyle name="SAPBEXHLevel2X 3 2 2 3" xfId="8135" xr:uid="{39F9B776-7859-47CE-8C69-F25BE62CFD97}"/>
    <cellStyle name="SAPBEXHLevel2X 3 2 3" xfId="8136" xr:uid="{689A469A-63B0-4E88-9875-C869179F4452}"/>
    <cellStyle name="SAPBEXHLevel2X 3 2 3 2" xfId="8137" xr:uid="{1A4336B4-261C-4EBB-8D25-2BA71FCB7EB8}"/>
    <cellStyle name="SAPBEXHLevel2X 3 2 4" xfId="8138" xr:uid="{0E937A2A-BB4B-4A38-BCFF-AD79513F009E}"/>
    <cellStyle name="SAPBEXHLevel2X 3 3" xfId="8139" xr:uid="{C0666802-7958-47FC-A168-78B5C21B7739}"/>
    <cellStyle name="SAPBEXHLevel2X 3 3 2" xfId="8140" xr:uid="{956FEF59-EB88-43B2-838A-2C51183E6BAD}"/>
    <cellStyle name="SAPBEXHLevel2X 3 3 2 2" xfId="8141" xr:uid="{D12262E0-DC85-4C97-B922-94247AC17DE0}"/>
    <cellStyle name="SAPBEXHLevel2X 3 3 3" xfId="8142" xr:uid="{C49E40ED-6BDD-4589-966D-9803E0F6BE97}"/>
    <cellStyle name="SAPBEXHLevel2X 3 4" xfId="8143" xr:uid="{30464E41-52ED-4754-9F27-6EEB26D057DC}"/>
    <cellStyle name="SAPBEXHLevel2X 3 4 2" xfId="8144" xr:uid="{E2DD0C9E-14EE-48D3-BCF0-3447E170D8BA}"/>
    <cellStyle name="SAPBEXHLevel2X 3 5" xfId="8145" xr:uid="{552C8762-74C9-4FDE-A57F-6B17EFF8A601}"/>
    <cellStyle name="SAPBEXHLevel2X 4" xfId="8146" xr:uid="{D149A22A-72F0-4DFD-A19C-754FBE20C9EA}"/>
    <cellStyle name="SAPBEXHLevel2X 4 2" xfId="8147" xr:uid="{36B309E4-D269-4784-9E90-370E0216F328}"/>
    <cellStyle name="SAPBEXHLevel2X 4 2 2" xfId="8148" xr:uid="{5E84DA76-F0A1-496E-A520-8CBF1D53B3CA}"/>
    <cellStyle name="SAPBEXHLevel2X 4 2 2 2" xfId="8149" xr:uid="{411BA65F-FE2E-4C43-BD73-73070A9CFE79}"/>
    <cellStyle name="SAPBEXHLevel2X 4 2 3" xfId="8150" xr:uid="{8999A7AB-5884-47CC-9556-DC8719DB1607}"/>
    <cellStyle name="SAPBEXHLevel2X 4 3" xfId="8151" xr:uid="{C0BEB18A-AF3C-40A1-8962-FFC27AB7955A}"/>
    <cellStyle name="SAPBEXHLevel2X 4 3 2" xfId="8152" xr:uid="{6A37616C-2F26-44F1-9215-2407DA4AE7AC}"/>
    <cellStyle name="SAPBEXHLevel2X 4 4" xfId="8153" xr:uid="{1152458A-B30A-44A8-A53C-5F6E3E626CD0}"/>
    <cellStyle name="SAPBEXHLevel2X 5" xfId="8154" xr:uid="{B2EB9167-6835-4FBC-A550-20C40D937739}"/>
    <cellStyle name="SAPBEXHLevel2X 5 2" xfId="8155" xr:uid="{0A9C423A-DFF7-456B-82D0-34C6C6F7485A}"/>
    <cellStyle name="SAPBEXHLevel2X 5 2 2" xfId="8156" xr:uid="{3F2F50A6-1AFC-46BC-8A90-C41C22D7CDEB}"/>
    <cellStyle name="SAPBEXHLevel2X 5 2 2 2" xfId="8157" xr:uid="{BB87C4F9-9374-4145-AFE1-1AF7543301F6}"/>
    <cellStyle name="SAPBEXHLevel2X 5 2 2 2 2" xfId="8158" xr:uid="{AA6BECF3-762A-4286-B112-0A2D35D3EEE1}"/>
    <cellStyle name="SAPBEXHLevel2X 5 2 2 3" xfId="8159" xr:uid="{49E9E77B-B95F-4CE1-B1CC-7A6A62EE6DEE}"/>
    <cellStyle name="SAPBEXHLevel2X 5 2 3" xfId="8160" xr:uid="{6F4F8BD6-E23F-4182-9E8D-13B41C96252F}"/>
    <cellStyle name="SAPBEXHLevel2X 5 2 3 2" xfId="8161" xr:uid="{7B0415A1-43C4-4EEE-A495-977B15EDB3BF}"/>
    <cellStyle name="SAPBEXHLevel2X 5 2 4" xfId="8162" xr:uid="{23DCEBC7-1FA0-4EEB-B413-B31E8B2D8CC6}"/>
    <cellStyle name="SAPBEXHLevel2X 5 3" xfId="8163" xr:uid="{A652A659-4399-46EC-B9CB-44DEBD37D580}"/>
    <cellStyle name="SAPBEXHLevel2X 5 3 2" xfId="8164" xr:uid="{589D07B4-3888-429A-8ED1-FABF603631D9}"/>
    <cellStyle name="SAPBEXHLevel2X 5 3 2 2" xfId="8165" xr:uid="{73A15295-B173-4F95-B57C-DF386FDEC5A7}"/>
    <cellStyle name="SAPBEXHLevel2X 5 3 3" xfId="8166" xr:uid="{183FD120-CD82-448F-BEF4-DB6AB1973EC5}"/>
    <cellStyle name="SAPBEXHLevel2X 5 4" xfId="8167" xr:uid="{347DB953-A31B-46D0-979D-6C5DF63B7FBC}"/>
    <cellStyle name="SAPBEXHLevel2X 5 4 2" xfId="8168" xr:uid="{2FB67BFE-6DDC-4A61-BA3A-F7F46FDDC04F}"/>
    <cellStyle name="SAPBEXHLevel2X 5 5" xfId="8169" xr:uid="{140B16FE-748A-4AE3-A6E1-808C8BEA8BFC}"/>
    <cellStyle name="SAPBEXHLevel2X 6" xfId="8170" xr:uid="{632B42C9-66BD-4861-B031-C8C17AD90B1C}"/>
    <cellStyle name="SAPBEXHLevel2X 6 2" xfId="8171" xr:uid="{A05ECC11-AB65-4386-BB68-EA273216610E}"/>
    <cellStyle name="SAPBEXHLevel2X 6 2 2" xfId="8172" xr:uid="{40C84036-EFD0-4688-91A8-724B89B24DF8}"/>
    <cellStyle name="SAPBEXHLevel2X 6 2 2 2" xfId="8173" xr:uid="{E9A0586E-9FA7-4899-B6E2-FE8C0614D09D}"/>
    <cellStyle name="SAPBEXHLevel2X 6 2 3" xfId="8174" xr:uid="{5BDB59D6-F670-4B08-A4B7-09904A93A522}"/>
    <cellStyle name="SAPBEXHLevel2X 6 3" xfId="8175" xr:uid="{86E052A7-38CF-4DB4-8BFF-2008FE1B9DCB}"/>
    <cellStyle name="SAPBEXHLevel2X 6 3 2" xfId="8176" xr:uid="{9175D080-01C0-4071-9AE8-293AFF710876}"/>
    <cellStyle name="SAPBEXHLevel2X 6 4" xfId="8177" xr:uid="{5B58C997-8B64-4321-927E-AB284B4D1C52}"/>
    <cellStyle name="SAPBEXHLevel2X 7" xfId="8178" xr:uid="{1579ECF5-DFEC-4D84-8875-6E0659915E11}"/>
    <cellStyle name="SAPBEXHLevel2X 7 2" xfId="8179" xr:uid="{5799399C-AEA8-480E-B55F-EAE417F55A8C}"/>
    <cellStyle name="SAPBEXHLevel2X 7 2 2" xfId="8180" xr:uid="{6156A5E2-7CA8-4C10-BDDD-03612D9BDA6C}"/>
    <cellStyle name="SAPBEXHLevel2X 7 3" xfId="8181" xr:uid="{46B7C705-A9E7-43F4-884A-01261E4B6472}"/>
    <cellStyle name="SAPBEXHLevel2X 8" xfId="8182" xr:uid="{934DB4DE-FF91-49AC-9840-7127113195CA}"/>
    <cellStyle name="SAPBEXHLevel2X 8 2" xfId="8183" xr:uid="{23160B1A-97D8-4202-9AD6-BB4DBE95602F}"/>
    <cellStyle name="SAPBEXHLevel2X 9" xfId="8184" xr:uid="{768C0B16-F92A-4C1F-9FD1-8225C4C9ABCC}"/>
    <cellStyle name="SAPBEXHLevel3" xfId="8185" xr:uid="{BE1E4589-B653-4D9D-896D-D9AD2FB643B1}"/>
    <cellStyle name="SAPBEXHLevel3 10" xfId="8186" xr:uid="{4CB7AC73-2841-43D4-8FF0-956B412D0121}"/>
    <cellStyle name="SAPBEXHLevel3 2" xfId="8187" xr:uid="{8FE90DC7-29F7-4D12-8CBC-622B94C1FB9C}"/>
    <cellStyle name="SAPBEXHLevel3 2 2" xfId="8188" xr:uid="{320A794F-734B-42F4-8AA9-E191AD077C49}"/>
    <cellStyle name="SAPBEXHLevel3 2 2 10" xfId="8189" xr:uid="{11CF9001-6B93-4EEB-ACB7-8793A764B1E5}"/>
    <cellStyle name="SAPBEXHLevel3 2 2 10 2" xfId="8190" xr:uid="{88D24E08-8BDA-4410-AE67-7987ED33D0E9}"/>
    <cellStyle name="SAPBEXHLevel3 2 2 11" xfId="8191" xr:uid="{07D91D69-5BC1-4423-B35A-17DAFCE7D4A2}"/>
    <cellStyle name="SAPBEXHLevel3 2 2 2" xfId="8192" xr:uid="{A35C7FEB-75D4-474C-8B5E-06203B2D55EC}"/>
    <cellStyle name="SAPBEXHLevel3 2 2 2 2" xfId="8193" xr:uid="{DF8645CF-6740-4DFB-B55E-7C4C8D51F258}"/>
    <cellStyle name="SAPBEXHLevel3 2 2 2 2 2" xfId="8194" xr:uid="{59676E42-8864-4E97-B470-11268CBD61EC}"/>
    <cellStyle name="SAPBEXHLevel3 2 2 2 2 2 2" xfId="8195" xr:uid="{027B5321-7FE8-4A53-B936-717D8E3465F7}"/>
    <cellStyle name="SAPBEXHLevel3 2 2 2 2 2 2 2" xfId="8196" xr:uid="{92632668-6AB8-4514-B2E4-0FE3F1A4662A}"/>
    <cellStyle name="SAPBEXHLevel3 2 2 2 2 2 3" xfId="8197" xr:uid="{2FAF39B1-7B4B-4F2B-8939-C93BE6194DD5}"/>
    <cellStyle name="SAPBEXHLevel3 2 2 2 2 3" xfId="8198" xr:uid="{0CB6A086-C579-480C-B857-9A7BE1A8A1FE}"/>
    <cellStyle name="SAPBEXHLevel3 2 2 2 2 3 2" xfId="8199" xr:uid="{5E400811-C734-467A-BFDA-609F244CD4FC}"/>
    <cellStyle name="SAPBEXHLevel3 2 2 2 2 4" xfId="8200" xr:uid="{82CA233E-C01C-4A4E-A612-B1982DA6AE6F}"/>
    <cellStyle name="SAPBEXHLevel3 2 2 2 3" xfId="8201" xr:uid="{58ED4433-B33B-4E75-8EDD-DC016B68B543}"/>
    <cellStyle name="SAPBEXHLevel3 2 2 2 3 2" xfId="8202" xr:uid="{289DF4B6-723A-4342-A020-7FF3D0244540}"/>
    <cellStyle name="SAPBEXHLevel3 2 2 2 3 2 2" xfId="8203" xr:uid="{707AB227-30EC-46D1-BB18-817C3A2227D3}"/>
    <cellStyle name="SAPBEXHLevel3 2 2 2 3 3" xfId="8204" xr:uid="{813E16AD-8815-41EA-9D49-EB6813FE95FC}"/>
    <cellStyle name="SAPBEXHLevel3 2 2 2 4" xfId="8205" xr:uid="{0F32085A-36EA-4077-80BB-3813392EA942}"/>
    <cellStyle name="SAPBEXHLevel3 2 2 2 4 2" xfId="8206" xr:uid="{90AA8BA8-EC53-4435-BB11-79FAA98D1FB1}"/>
    <cellStyle name="SAPBEXHLevel3 2 2 2 5" xfId="8207" xr:uid="{BDE4263A-19C0-449B-B5D1-7EE58D7B2E4F}"/>
    <cellStyle name="SAPBEXHLevel3 2 2 3" xfId="8208" xr:uid="{C0F28DA7-A037-4E4D-9130-F188DA7B8670}"/>
    <cellStyle name="SAPBEXHLevel3 2 2 3 2" xfId="8209" xr:uid="{84A14203-2D98-4C95-870E-B001FB2625AD}"/>
    <cellStyle name="SAPBEXHLevel3 2 2 3 2 2" xfId="8210" xr:uid="{D5C13978-BDC6-4921-8046-1A26814496BE}"/>
    <cellStyle name="SAPBEXHLevel3 2 2 3 2 2 2" xfId="8211" xr:uid="{75A8B1E9-4200-4FC8-BE66-EE597D083B3F}"/>
    <cellStyle name="SAPBEXHLevel3 2 2 3 2 2 2 2" xfId="8212" xr:uid="{C595C940-5556-48B7-83D1-17742ADCDD19}"/>
    <cellStyle name="SAPBEXHLevel3 2 2 3 2 2 3" xfId="8213" xr:uid="{54534713-3317-4C10-A587-E33B8F3B9BFA}"/>
    <cellStyle name="SAPBEXHLevel3 2 2 3 2 3" xfId="8214" xr:uid="{44E66C44-8F2C-41B5-8920-5312909D7F1A}"/>
    <cellStyle name="SAPBEXHLevel3 2 2 3 2 3 2" xfId="8215" xr:uid="{5AADDB09-08C2-4B3C-A989-CF3F23FC8BB2}"/>
    <cellStyle name="SAPBEXHLevel3 2 2 3 2 4" xfId="8216" xr:uid="{A2134641-7250-41E9-9F66-DE42AFE9144B}"/>
    <cellStyle name="SAPBEXHLevel3 2 2 3 3" xfId="8217" xr:uid="{16B31AE5-E994-4BEA-A61C-7D059D43AC60}"/>
    <cellStyle name="SAPBEXHLevel3 2 2 3 3 2" xfId="8218" xr:uid="{19809404-FEA7-4DB4-8B3E-A70AB463BBB9}"/>
    <cellStyle name="SAPBEXHLevel3 2 2 3 3 2 2" xfId="8219" xr:uid="{6F7512B3-14B4-4568-81E7-1297E77E1257}"/>
    <cellStyle name="SAPBEXHLevel3 2 2 3 3 3" xfId="8220" xr:uid="{86250864-2850-4807-B5C6-6B0DFF6A9EB2}"/>
    <cellStyle name="SAPBEXHLevel3 2 2 3 4" xfId="8221" xr:uid="{DBD88198-18A1-446E-B485-C43E5E18746C}"/>
    <cellStyle name="SAPBEXHLevel3 2 2 3 4 2" xfId="8222" xr:uid="{7CE31CDE-B3A6-4845-8AB3-D9D341F36A4C}"/>
    <cellStyle name="SAPBEXHLevel3 2 2 3 5" xfId="8223" xr:uid="{6F86AF09-AB86-4E5B-A78E-3110F448D95E}"/>
    <cellStyle name="SAPBEXHLevel3 2 2 4" xfId="8224" xr:uid="{DC15D172-ECD4-4F7A-A17E-F174C9FFEE97}"/>
    <cellStyle name="SAPBEXHLevel3 2 2 4 2" xfId="8225" xr:uid="{D4D01058-8A65-4B38-9132-D651D6450364}"/>
    <cellStyle name="SAPBEXHLevel3 2 2 4 2 2" xfId="8226" xr:uid="{55837DEB-AEED-4058-9A5E-C8CFC49DAE94}"/>
    <cellStyle name="SAPBEXHLevel3 2 2 4 2 2 2" xfId="8227" xr:uid="{5252588A-673E-44D5-BE87-4B49DED126D2}"/>
    <cellStyle name="SAPBEXHLevel3 2 2 4 2 3" xfId="8228" xr:uid="{4FDFDC2B-E971-4BF6-A660-610E3C958A8E}"/>
    <cellStyle name="SAPBEXHLevel3 2 2 4 3" xfId="8229" xr:uid="{DFFDCF5C-FC29-4027-9340-ECE07CB0CAA6}"/>
    <cellStyle name="SAPBEXHLevel3 2 2 4 3 2" xfId="8230" xr:uid="{6E04F7B0-4057-4910-B688-24B3D06C5134}"/>
    <cellStyle name="SAPBEXHLevel3 2 2 4 4" xfId="8231" xr:uid="{D27325EC-624B-44E6-80BF-F01CD7DF2367}"/>
    <cellStyle name="SAPBEXHLevel3 2 2 5" xfId="8232" xr:uid="{4C3A2158-F828-4F3F-892A-A2163A11559F}"/>
    <cellStyle name="SAPBEXHLevel3 2 2 5 2" xfId="8233" xr:uid="{2BB374C1-6838-4CE3-B8E9-3C38BDA3420B}"/>
    <cellStyle name="SAPBEXHLevel3 2 2 5 2 2" xfId="8234" xr:uid="{15308DB4-756C-4E98-BB12-06B1517D45D8}"/>
    <cellStyle name="SAPBEXHLevel3 2 2 5 2 2 2" xfId="8235" xr:uid="{F94A9647-F8B7-48F2-9106-0A796BBE0784}"/>
    <cellStyle name="SAPBEXHLevel3 2 2 5 2 2 2 2" xfId="8236" xr:uid="{91B2194C-7D07-423C-BCC9-D9DC0EDBF91C}"/>
    <cellStyle name="SAPBEXHLevel3 2 2 5 2 2 3" xfId="8237" xr:uid="{3510184E-CF73-465F-AAAC-82B50EF795E2}"/>
    <cellStyle name="SAPBEXHLevel3 2 2 5 2 3" xfId="8238" xr:uid="{F31F89BB-F45C-46B6-9AA3-6745734BEA33}"/>
    <cellStyle name="SAPBEXHLevel3 2 2 5 2 3 2" xfId="8239" xr:uid="{0E9ED4EE-273A-4D7C-A4EB-E9B791AD0102}"/>
    <cellStyle name="SAPBEXHLevel3 2 2 5 2 4" xfId="8240" xr:uid="{FAE7B820-B6DE-471F-8D3A-D7A441288688}"/>
    <cellStyle name="SAPBEXHLevel3 2 2 5 3" xfId="8241" xr:uid="{66282F38-5AF6-4A4A-8BF2-3C29AD5A4336}"/>
    <cellStyle name="SAPBEXHLevel3 2 2 5 3 2" xfId="8242" xr:uid="{0263BA15-1EF9-40BE-BEA6-95156B49A77B}"/>
    <cellStyle name="SAPBEXHLevel3 2 2 5 3 2 2" xfId="8243" xr:uid="{2C5AD3BE-D794-45A4-8B68-A9289972E16A}"/>
    <cellStyle name="SAPBEXHLevel3 2 2 5 3 3" xfId="8244" xr:uid="{743C3C08-A3B1-4A52-B25F-F0F925F34992}"/>
    <cellStyle name="SAPBEXHLevel3 2 2 5 4" xfId="8245" xr:uid="{23D8D055-58BE-4617-B4F4-39EB162818D0}"/>
    <cellStyle name="SAPBEXHLevel3 2 2 5 4 2" xfId="8246" xr:uid="{704F6937-F4CE-4B38-B326-60E15139F69E}"/>
    <cellStyle name="SAPBEXHLevel3 2 2 5 5" xfId="8247" xr:uid="{BEB3FD09-96DB-4282-831F-82E58458E8A4}"/>
    <cellStyle name="SAPBEXHLevel3 2 2 6" xfId="8248" xr:uid="{72B626AB-F1FC-455A-9CEA-E935C8244990}"/>
    <cellStyle name="SAPBEXHLevel3 2 2 6 2" xfId="8249" xr:uid="{105CFAA2-7629-4D57-A2A1-CF42D244ACF2}"/>
    <cellStyle name="SAPBEXHLevel3 2 2 6 2 2" xfId="8250" xr:uid="{150C46B8-8CE5-42EA-AB2B-9195267FCE61}"/>
    <cellStyle name="SAPBEXHLevel3 2 2 6 2 2 2" xfId="8251" xr:uid="{421F2C99-79D5-4BB5-A944-A8453CC53DCA}"/>
    <cellStyle name="SAPBEXHLevel3 2 2 6 2 3" xfId="8252" xr:uid="{2A2BA7E5-81B7-4D35-9290-85BE6163ED25}"/>
    <cellStyle name="SAPBEXHLevel3 2 2 6 3" xfId="8253" xr:uid="{1A35AF3C-C745-460B-9C28-26556932351E}"/>
    <cellStyle name="SAPBEXHLevel3 2 2 6 3 2" xfId="8254" xr:uid="{AA58889A-276E-4D2E-AADF-2A3BE4F12D71}"/>
    <cellStyle name="SAPBEXHLevel3 2 2 6 4" xfId="8255" xr:uid="{B9E9BD91-FC7B-4720-919E-945CA32E55FC}"/>
    <cellStyle name="SAPBEXHLevel3 2 2 7" xfId="8256" xr:uid="{14CEC610-2467-4C89-A9B2-5C21ECF3F00D}"/>
    <cellStyle name="SAPBEXHLevel3 2 2 7 2" xfId="8257" xr:uid="{A4089669-39AF-4EF6-A36A-7CE645A758B8}"/>
    <cellStyle name="SAPBEXHLevel3 2 2 7 2 2" xfId="8258" xr:uid="{652AFF00-F4F4-4AF1-A2C9-6FDE512C586C}"/>
    <cellStyle name="SAPBEXHLevel3 2 2 7 2 2 2" xfId="8259" xr:uid="{F3C6BC86-E64B-46C7-A5AC-50D792FFC58D}"/>
    <cellStyle name="SAPBEXHLevel3 2 2 7 2 3" xfId="8260" xr:uid="{491EC9CD-E95A-4062-AECA-40E52614F1DF}"/>
    <cellStyle name="SAPBEXHLevel3 2 2 7 3" xfId="8261" xr:uid="{03ACE3B4-ECD9-4550-B9FE-D65AF71B950F}"/>
    <cellStyle name="SAPBEXHLevel3 2 2 7 3 2" xfId="8262" xr:uid="{149DFB3A-8569-4A94-B5BC-D8EC8F3750F7}"/>
    <cellStyle name="SAPBEXHLevel3 2 2 7 4" xfId="8263" xr:uid="{15368E40-2D3A-44EA-A533-C0D58FA6534D}"/>
    <cellStyle name="SAPBEXHLevel3 2 2 8" xfId="8264" xr:uid="{CB2185E1-CEDE-4BE4-997B-C16F8C4D01ED}"/>
    <cellStyle name="SAPBEXHLevel3 2 2 8 2" xfId="8265" xr:uid="{78F18282-C8AF-4239-BF92-D7B7345B2D8B}"/>
    <cellStyle name="SAPBEXHLevel3 2 2 8 2 2" xfId="8266" xr:uid="{D1E09F06-AC36-4F69-B5E9-142DA506A318}"/>
    <cellStyle name="SAPBEXHLevel3 2 2 8 3" xfId="8267" xr:uid="{4BD0953C-9ECD-4BF1-87A6-926DAFD227FE}"/>
    <cellStyle name="SAPBEXHLevel3 2 2 9" xfId="8268" xr:uid="{B216FAF7-D8EE-4EA5-B971-038353B56091}"/>
    <cellStyle name="SAPBEXHLevel3 2 2 9 2" xfId="8269" xr:uid="{30BF849A-3800-4EA8-83AE-E1646952C878}"/>
    <cellStyle name="SAPBEXHLevel3 2 3" xfId="8270" xr:uid="{09E90CDC-4887-4E4E-A70D-C6B82A7847A2}"/>
    <cellStyle name="SAPBEXHLevel3 2 3 2" xfId="8271" xr:uid="{F5CAE5E5-FCA1-4E59-8C42-AE74647FD556}"/>
    <cellStyle name="SAPBEXHLevel3 2 3 2 2" xfId="8272" xr:uid="{44C70C11-5343-4F51-9C19-444589FA4B21}"/>
    <cellStyle name="SAPBEXHLevel3 2 3 2 2 2" xfId="8273" xr:uid="{AD8369EE-99B9-4625-B671-2C4C19C7E24C}"/>
    <cellStyle name="SAPBEXHLevel3 2 3 2 2 2 2" xfId="8274" xr:uid="{B3CC8E23-1388-4EE7-9D31-A5A68FB38FB2}"/>
    <cellStyle name="SAPBEXHLevel3 2 3 2 2 3" xfId="8275" xr:uid="{B88B45AD-A8CF-4561-96E8-A6C210970C6B}"/>
    <cellStyle name="SAPBEXHLevel3 2 3 2 3" xfId="8276" xr:uid="{256D528B-7B94-4AFF-B176-E2011C9DFAF1}"/>
    <cellStyle name="SAPBEXHLevel3 2 3 2 3 2" xfId="8277" xr:uid="{3E224FD2-8D18-4BD0-B7E8-A22F35F0598E}"/>
    <cellStyle name="SAPBEXHLevel3 2 3 2 4" xfId="8278" xr:uid="{839962B7-1AC2-49BE-B896-06D5EF9BB15E}"/>
    <cellStyle name="SAPBEXHLevel3 2 3 3" xfId="8279" xr:uid="{7048677D-2D17-48FA-BBA9-6D42CC95CFFB}"/>
    <cellStyle name="SAPBEXHLevel3 2 3 3 2" xfId="8280" xr:uid="{47A937DF-50FB-4280-AFFD-FA2E731DCE04}"/>
    <cellStyle name="SAPBEXHLevel3 2 3 3 2 2" xfId="8281" xr:uid="{386F0F46-ACB9-48F5-8D54-B026E4830A57}"/>
    <cellStyle name="SAPBEXHLevel3 2 3 3 3" xfId="8282" xr:uid="{65D7FCB1-7DE5-4C07-B321-D1DFE41F590D}"/>
    <cellStyle name="SAPBEXHLevel3 2 3 4" xfId="8283" xr:uid="{4F2C2BA5-FAD7-4DB9-A6D7-2001F0E3F96E}"/>
    <cellStyle name="SAPBEXHLevel3 2 3 4 2" xfId="8284" xr:uid="{0D8FF99D-978C-48DD-A494-1C1729A3A1B5}"/>
    <cellStyle name="SAPBEXHLevel3 2 3 5" xfId="8285" xr:uid="{4B1D5105-E598-4C78-B723-533D1BB08BB9}"/>
    <cellStyle name="SAPBEXHLevel3 2 4" xfId="8286" xr:uid="{4938BAF1-F14B-4359-9226-CD7EF4A1C5A4}"/>
    <cellStyle name="SAPBEXHLevel3 2 4 2" xfId="8287" xr:uid="{BAADDB19-C8EA-4866-B066-CF777F9D4EC6}"/>
    <cellStyle name="SAPBEXHLevel3 2 4 2 2" xfId="8288" xr:uid="{6B706614-A02E-4782-BB63-785567548C46}"/>
    <cellStyle name="SAPBEXHLevel3 2 4 2 2 2" xfId="8289" xr:uid="{E842FAC7-6EA8-48E6-81DA-35325A9C0559}"/>
    <cellStyle name="SAPBEXHLevel3 2 4 2 3" xfId="8290" xr:uid="{C583537F-FA9F-4D4D-A8AC-A8AEC7D7DB2A}"/>
    <cellStyle name="SAPBEXHLevel3 2 4 3" xfId="8291" xr:uid="{B623A854-7A0C-4AB0-AF58-8CDCB2CE225A}"/>
    <cellStyle name="SAPBEXHLevel3 2 4 3 2" xfId="8292" xr:uid="{F7857677-398C-4B56-92B2-BD2133995E08}"/>
    <cellStyle name="SAPBEXHLevel3 2 4 4" xfId="8293" xr:uid="{255D10DF-10D0-4C86-A5AF-D16F0EBA4D1C}"/>
    <cellStyle name="SAPBEXHLevel3 2 5" xfId="8294" xr:uid="{28D8989F-2C1A-450D-B136-EBBD5E0D44BE}"/>
    <cellStyle name="SAPBEXHLevel3 2 5 2" xfId="8295" xr:uid="{DBDEA34A-AB81-429B-96CF-605D65026274}"/>
    <cellStyle name="SAPBEXHLevel3 2 5 2 2" xfId="8296" xr:uid="{4275B2A9-FE70-4FE3-992E-256808C1C320}"/>
    <cellStyle name="SAPBEXHLevel3 2 5 2 2 2" xfId="8297" xr:uid="{4737DE7B-006C-4760-B8BF-74B239C34A96}"/>
    <cellStyle name="SAPBEXHLevel3 2 5 2 2 2 2" xfId="8298" xr:uid="{12CA1B86-D14C-4FBB-B0D3-85C9D464A5D4}"/>
    <cellStyle name="SAPBEXHLevel3 2 5 2 2 3" xfId="8299" xr:uid="{FC44F538-40F0-4304-88F1-92FBC751ED20}"/>
    <cellStyle name="SAPBEXHLevel3 2 5 2 3" xfId="8300" xr:uid="{B205B9A1-152B-4A7E-B876-F09DC6A463B3}"/>
    <cellStyle name="SAPBEXHLevel3 2 5 2 3 2" xfId="8301" xr:uid="{2D2CF9D7-01FC-4ED4-B875-C9B38FB0CFC6}"/>
    <cellStyle name="SAPBEXHLevel3 2 5 2 4" xfId="8302" xr:uid="{E58FC3CF-7C03-4C9C-A6A7-6FF25585A04C}"/>
    <cellStyle name="SAPBEXHLevel3 2 5 3" xfId="8303" xr:uid="{E6C359F6-75CD-4601-A6A8-D2886B2A78BC}"/>
    <cellStyle name="SAPBEXHLevel3 2 5 3 2" xfId="8304" xr:uid="{838BC082-98C0-4003-B30C-5C761F70C078}"/>
    <cellStyle name="SAPBEXHLevel3 2 5 3 2 2" xfId="8305" xr:uid="{9A2766A7-45F5-4492-8FEC-E930BED73F6E}"/>
    <cellStyle name="SAPBEXHLevel3 2 5 3 3" xfId="8306" xr:uid="{A3D4E7BB-FD8F-44C9-B512-8F5927EA95C2}"/>
    <cellStyle name="SAPBEXHLevel3 2 5 4" xfId="8307" xr:uid="{BA6DED5D-D4C5-43F2-944D-46AF50EB604D}"/>
    <cellStyle name="SAPBEXHLevel3 2 5 4 2" xfId="8308" xr:uid="{810AE572-8CCF-4D89-839C-196354B0D680}"/>
    <cellStyle name="SAPBEXHLevel3 2 5 5" xfId="8309" xr:uid="{BB54018E-A719-4C02-B2E7-25FBD195C052}"/>
    <cellStyle name="SAPBEXHLevel3 2 6" xfId="8310" xr:uid="{6CA80EA4-C699-49F6-B490-C7B5D292A04C}"/>
    <cellStyle name="SAPBEXHLevel3 2 6 2" xfId="8311" xr:uid="{BFB9B14D-EBD2-459D-AB64-B24AAB71EC63}"/>
    <cellStyle name="SAPBEXHLevel3 2 6 2 2" xfId="8312" xr:uid="{79F615A7-CCB6-4764-A819-4F8E8606F50B}"/>
    <cellStyle name="SAPBEXHLevel3 2 6 3" xfId="8313" xr:uid="{5C253856-4457-43DC-A2F8-383F8E5827DF}"/>
    <cellStyle name="SAPBEXHLevel3 2 7" xfId="8314" xr:uid="{851CADEB-E058-48CF-AB4C-7C43CBA4E5D9}"/>
    <cellStyle name="SAPBEXHLevel3 2 7 2" xfId="8315" xr:uid="{FF1BF254-3809-42E0-9189-B2644E2A11F1}"/>
    <cellStyle name="SAPBEXHLevel3 2 8" xfId="8316" xr:uid="{B6D73687-3CC2-4E35-9275-C999725D5027}"/>
    <cellStyle name="SAPBEXHLevel3 3" xfId="8317" xr:uid="{064A3341-11EA-49C1-A4BF-290A4E2E49F0}"/>
    <cellStyle name="SAPBEXHLevel3 3 2" xfId="8318" xr:uid="{7BBB79C0-5BA5-43A4-99BE-EEC58014A8D2}"/>
    <cellStyle name="SAPBEXHLevel3 3 2 2" xfId="8319" xr:uid="{31A02E66-E09D-4C72-9283-49A46B94325E}"/>
    <cellStyle name="SAPBEXHLevel3 3 2 2 2" xfId="8320" xr:uid="{DD837EDB-3ED1-4F7E-8DEC-A6E3282C9900}"/>
    <cellStyle name="SAPBEXHLevel3 3 2 2 2 2" xfId="8321" xr:uid="{49BE9746-C29E-4D6E-86BE-A5B372320847}"/>
    <cellStyle name="SAPBEXHLevel3 3 2 2 2 2 2" xfId="8322" xr:uid="{B62276A0-0CF2-433F-82E9-772F6101EEC5}"/>
    <cellStyle name="SAPBEXHLevel3 3 2 2 2 3" xfId="8323" xr:uid="{798DCC40-BBBC-4C6C-A091-AD3EEB6150B3}"/>
    <cellStyle name="SAPBEXHLevel3 3 2 2 3" xfId="8324" xr:uid="{29D9426B-E09A-462C-BACD-66E149E6B54D}"/>
    <cellStyle name="SAPBEXHLevel3 3 2 2 3 2" xfId="8325" xr:uid="{84FDA45B-E07B-482A-A719-BE6D83A540DD}"/>
    <cellStyle name="SAPBEXHLevel3 3 2 2 4" xfId="8326" xr:uid="{F75761FA-17FE-41DF-8FA8-080A617ED6CB}"/>
    <cellStyle name="SAPBEXHLevel3 3 2 3" xfId="8327" xr:uid="{C4A36BEF-F7BB-499F-9402-C3A791719174}"/>
    <cellStyle name="SAPBEXHLevel3 3 2 3 2" xfId="8328" xr:uid="{85C85B2C-E5D6-42FC-9C26-A24D0580575F}"/>
    <cellStyle name="SAPBEXHLevel3 3 2 3 2 2" xfId="8329" xr:uid="{BDC24EF5-8B66-4B71-97BD-9C26E88256B0}"/>
    <cellStyle name="SAPBEXHLevel3 3 2 3 2 2 2" xfId="8330" xr:uid="{B5FED342-EC12-4C2F-9235-7B9622B1731B}"/>
    <cellStyle name="SAPBEXHLevel3 3 2 3 2 3" xfId="8331" xr:uid="{175EA869-5493-4A47-8657-E53F2F84706E}"/>
    <cellStyle name="SAPBEXHLevel3 3 2 3 3" xfId="8332" xr:uid="{1DF09151-A89F-40AF-A342-F03205D0D211}"/>
    <cellStyle name="SAPBEXHLevel3 3 2 3 3 2" xfId="8333" xr:uid="{FACC720F-4B10-403F-A6D1-4AE739703ECF}"/>
    <cellStyle name="SAPBEXHLevel3 3 2 3 4" xfId="8334" xr:uid="{5A1CCB26-5D3E-4AE7-8979-E01976F1FF2A}"/>
    <cellStyle name="SAPBEXHLevel3 3 2 4" xfId="8335" xr:uid="{E6B910D4-6E96-4EC5-87DF-24303DCD9B7E}"/>
    <cellStyle name="SAPBEXHLevel3 3 2 4 2" xfId="8336" xr:uid="{33BB32BB-1C65-41C2-9C5C-56846F4B0793}"/>
    <cellStyle name="SAPBEXHLevel3 3 2 4 2 2" xfId="8337" xr:uid="{A4D9CDB8-823F-444F-B70C-F152ED26B49B}"/>
    <cellStyle name="SAPBEXHLevel3 3 2 4 3" xfId="8338" xr:uid="{B953A2F5-620F-41F1-A74B-D5E2DAE433CA}"/>
    <cellStyle name="SAPBEXHLevel3 3 2 5" xfId="8339" xr:uid="{0B1CA3C6-1D65-4FA7-9397-4626CC1E4E49}"/>
    <cellStyle name="SAPBEXHLevel3 3 2 5 2" xfId="8340" xr:uid="{1C73FD27-6E14-4729-9FB6-D7BAAE24BD71}"/>
    <cellStyle name="SAPBEXHLevel3 3 2 5 3" xfId="8341" xr:uid="{CE9127A2-8EED-43D3-9D63-040C193A49A9}"/>
    <cellStyle name="SAPBEXHLevel3 3 2 6" xfId="8342" xr:uid="{D9631691-CEE9-45B9-B5CA-8FBA8A0B77D2}"/>
    <cellStyle name="SAPBEXHLevel3 3 2 6 2" xfId="8343" xr:uid="{466EA20A-5B86-483C-8066-1802A8569D0F}"/>
    <cellStyle name="SAPBEXHLevel3 3 2 7" xfId="8344" xr:uid="{A10D554E-897F-45E2-971B-F33B8A81687C}"/>
    <cellStyle name="SAPBEXHLevel3 3 3" xfId="8345" xr:uid="{3589465F-A99E-42F5-A9A3-571590C0095A}"/>
    <cellStyle name="SAPBEXHLevel3 3 3 2" xfId="8346" xr:uid="{DE97EA08-2324-471F-8326-9B91295BA478}"/>
    <cellStyle name="SAPBEXHLevel3 3 3 2 2" xfId="8347" xr:uid="{22F3E8CF-896B-4A0B-970D-B486A0499DD2}"/>
    <cellStyle name="SAPBEXHLevel3 3 3 2 2 2" xfId="8348" xr:uid="{2B9F4D42-286F-4048-B85B-9A2EEAD75968}"/>
    <cellStyle name="SAPBEXHLevel3 3 3 2 2 2 2" xfId="8349" xr:uid="{A0A3604A-7E9B-4E15-A7EB-D98E3A7F823F}"/>
    <cellStyle name="SAPBEXHLevel3 3 3 2 2 3" xfId="8350" xr:uid="{ABF1B468-5D63-425A-B6D1-69854F2495D3}"/>
    <cellStyle name="SAPBEXHLevel3 3 3 2 3" xfId="8351" xr:uid="{FC86F931-2396-4562-B53A-99D1F1CDC549}"/>
    <cellStyle name="SAPBEXHLevel3 3 3 2 3 2" xfId="8352" xr:uid="{0082CACA-9B7B-4F32-80BF-868E090871E1}"/>
    <cellStyle name="SAPBEXHLevel3 3 3 2 4" xfId="8353" xr:uid="{48926E0E-5262-40B9-9634-2F2193C11041}"/>
    <cellStyle name="SAPBEXHLevel3 3 3 3" xfId="8354" xr:uid="{9FC2CE4D-8F4B-4719-B095-9D1E8CA268FE}"/>
    <cellStyle name="SAPBEXHLevel3 3 3 3 2" xfId="8355" xr:uid="{262434A7-19FB-4219-B4BF-CBD2F64C95B3}"/>
    <cellStyle name="SAPBEXHLevel3 3 3 3 2 2" xfId="8356" xr:uid="{BE896B5B-2E5A-4D25-9641-205A31BD2EB1}"/>
    <cellStyle name="SAPBEXHLevel3 3 3 3 3" xfId="8357" xr:uid="{3B227FF5-BE7E-4034-A65D-FEFBADC3F060}"/>
    <cellStyle name="SAPBEXHLevel3 3 3 4" xfId="8358" xr:uid="{32B22797-B1DA-4D13-80BE-1B218E400EEC}"/>
    <cellStyle name="SAPBEXHLevel3 3 3 4 2" xfId="8359" xr:uid="{C4D030D6-DE3D-4A79-AEEC-5F17C333403F}"/>
    <cellStyle name="SAPBEXHLevel3 3 3 5" xfId="8360" xr:uid="{890B23C5-E680-4D70-AAB7-CE0F53DFB7FD}"/>
    <cellStyle name="SAPBEXHLevel3 3 4" xfId="8361" xr:uid="{04537E0F-C213-4B8F-9B7F-9F344F8479AC}"/>
    <cellStyle name="SAPBEXHLevel3 3 4 2" xfId="8362" xr:uid="{6BF9AD9F-2A63-4398-A583-80A6550282CF}"/>
    <cellStyle name="SAPBEXHLevel3 3 4 2 2" xfId="8363" xr:uid="{BD9DF3B9-1702-4F0D-9A74-536444268716}"/>
    <cellStyle name="SAPBEXHLevel3 3 4 2 2 2" xfId="8364" xr:uid="{38AEFDAC-D6B4-4237-A366-7D140013D161}"/>
    <cellStyle name="SAPBEXHLevel3 3 4 2 3" xfId="8365" xr:uid="{2C483FB4-A4DA-4C1E-A1D7-51C88B712271}"/>
    <cellStyle name="SAPBEXHLevel3 3 4 3" xfId="8366" xr:uid="{AD9D8F34-426D-4C38-AF09-ED64A62AF414}"/>
    <cellStyle name="SAPBEXHLevel3 3 4 3 2" xfId="8367" xr:uid="{E4EF8E63-ADFD-430A-BF84-A869E9DF7D44}"/>
    <cellStyle name="SAPBEXHLevel3 3 4 4" xfId="8368" xr:uid="{88469AEC-98FE-44E2-B444-E70BDEA197B6}"/>
    <cellStyle name="SAPBEXHLevel3 3 5" xfId="8369" xr:uid="{823DDDA8-8C39-4464-9A7C-10FAF8CF2D18}"/>
    <cellStyle name="SAPBEXHLevel3 3 5 2" xfId="8370" xr:uid="{3F413205-76A7-4746-AF24-373F5288F95E}"/>
    <cellStyle name="SAPBEXHLevel3 3 5 2 2" xfId="8371" xr:uid="{4A6310F5-2E93-482B-AA38-DE07455C7804}"/>
    <cellStyle name="SAPBEXHLevel3 3 5 2 2 2" xfId="8372" xr:uid="{11DA7BBC-B255-4982-9B6B-5EB45DDA82F2}"/>
    <cellStyle name="SAPBEXHLevel3 3 5 2 2 2 2" xfId="8373" xr:uid="{E3EDD62B-51D3-40ED-B521-D07884360EC9}"/>
    <cellStyle name="SAPBEXHLevel3 3 5 2 2 3" xfId="8374" xr:uid="{CCFB741B-57AD-4DFF-B1E0-81B6F3CA2014}"/>
    <cellStyle name="SAPBEXHLevel3 3 5 2 3" xfId="8375" xr:uid="{C3CCC40E-BD86-4B28-9EF3-163620F4DFB6}"/>
    <cellStyle name="SAPBEXHLevel3 3 5 2 3 2" xfId="8376" xr:uid="{8884F7A4-889F-4B06-96E8-87B4B7685AD4}"/>
    <cellStyle name="SAPBEXHLevel3 3 5 2 4" xfId="8377" xr:uid="{D338A830-FA2F-4ECC-AA05-5347349024F6}"/>
    <cellStyle name="SAPBEXHLevel3 3 5 3" xfId="8378" xr:uid="{39C3593A-E801-48FA-877F-EEECED7B0FEE}"/>
    <cellStyle name="SAPBEXHLevel3 3 5 3 2" xfId="8379" xr:uid="{C100AD01-264C-4015-8F06-DE1FCA8C6C98}"/>
    <cellStyle name="SAPBEXHLevel3 3 5 3 2 2" xfId="8380" xr:uid="{F2664ECE-894A-4FDC-915A-FBD6932E5EC9}"/>
    <cellStyle name="SAPBEXHLevel3 3 5 3 3" xfId="8381" xr:uid="{BDB4AD3D-FB11-499E-98BD-CADB4F3F741D}"/>
    <cellStyle name="SAPBEXHLevel3 3 5 4" xfId="8382" xr:uid="{92C05786-78C1-485F-8AC8-81C495E9AF01}"/>
    <cellStyle name="SAPBEXHLevel3 3 5 4 2" xfId="8383" xr:uid="{DBBAFAFD-ECC6-458C-84E6-A47A2B4CC0C7}"/>
    <cellStyle name="SAPBEXHLevel3 3 5 5" xfId="8384" xr:uid="{0528DE41-4AFD-4421-A407-B70494C239F9}"/>
    <cellStyle name="SAPBEXHLevel3 3 6" xfId="8385" xr:uid="{41918398-975A-4E3B-BC50-AE5C7DFE0D90}"/>
    <cellStyle name="SAPBEXHLevel3 3 6 2" xfId="8386" xr:uid="{F2A4589F-E699-4C20-BC00-FFDA94AA8D91}"/>
    <cellStyle name="SAPBEXHLevel3 3 6 2 2" xfId="8387" xr:uid="{EFD158BB-8EAB-4CB1-8A85-494F14201592}"/>
    <cellStyle name="SAPBEXHLevel3 3 6 2 2 2" xfId="8388" xr:uid="{A86422BF-C1FB-4F37-881F-ECEBF72BFDD1}"/>
    <cellStyle name="SAPBEXHLevel3 3 6 2 3" xfId="8389" xr:uid="{8DB938BC-4D98-4E57-B6C5-3C8FC3ACE17D}"/>
    <cellStyle name="SAPBEXHLevel3 3 6 3" xfId="8390" xr:uid="{DFE9F2BF-CBDF-4884-B8BA-9960CF482C22}"/>
    <cellStyle name="SAPBEXHLevel3 3 6 3 2" xfId="8391" xr:uid="{54633D46-D05E-4ADC-8C3C-1856782A6241}"/>
    <cellStyle name="SAPBEXHLevel3 3 6 4" xfId="8392" xr:uid="{D4CA68E3-EBB6-4604-A81B-A28931826EB4}"/>
    <cellStyle name="SAPBEXHLevel3 3 7" xfId="8393" xr:uid="{2AC2B1CC-5096-4217-870D-183E5B2354D1}"/>
    <cellStyle name="SAPBEXHLevel3 3 7 2" xfId="8394" xr:uid="{4489558C-ADDD-458A-B59D-BB39E47FE083}"/>
    <cellStyle name="SAPBEXHLevel3 3 7 2 2" xfId="8395" xr:uid="{CB8CDBF2-C6FB-4682-974B-1F3B46F33CC8}"/>
    <cellStyle name="SAPBEXHLevel3 3 7 3" xfId="8396" xr:uid="{E82E396B-812B-4D20-BD1D-C9C79AD40663}"/>
    <cellStyle name="SAPBEXHLevel3 3 8" xfId="8397" xr:uid="{1BB2E632-0C59-4CEE-92A3-FC8335A9A73B}"/>
    <cellStyle name="SAPBEXHLevel3 3 8 2" xfId="8398" xr:uid="{CB27C078-0A1E-4CD3-B45E-5F5DB0D4A7E3}"/>
    <cellStyle name="SAPBEXHLevel3 3 9" xfId="8399" xr:uid="{A6CCD553-5560-417A-89F0-FB59AF7F982D}"/>
    <cellStyle name="SAPBEXHLevel3 4" xfId="8400" xr:uid="{EAF7C732-3312-4E00-9F84-43B3A6F028AA}"/>
    <cellStyle name="SAPBEXHLevel3 4 2" xfId="8401" xr:uid="{5687BA49-7103-4838-A9FE-1DEBDC00CDEF}"/>
    <cellStyle name="SAPBEXHLevel3 4 2 2" xfId="8402" xr:uid="{C416A9CF-E387-4434-AB73-8B52DFD2E784}"/>
    <cellStyle name="SAPBEXHLevel3 4 2 2 2" xfId="8403" xr:uid="{080C37D5-3E1F-4933-B87B-AFDBD2494A1A}"/>
    <cellStyle name="SAPBEXHLevel3 4 2 2 2 2" xfId="8404" xr:uid="{330C34D4-6508-445D-BD82-7E3CC7189D7F}"/>
    <cellStyle name="SAPBEXHLevel3 4 2 2 3" xfId="8405" xr:uid="{F32E9C94-20E3-43DF-8D47-0437A8525C82}"/>
    <cellStyle name="SAPBEXHLevel3 4 2 3" xfId="8406" xr:uid="{6F903E0B-6315-4C23-9984-8BD4DAA9E6DB}"/>
    <cellStyle name="SAPBEXHLevel3 4 2 3 2" xfId="8407" xr:uid="{84313225-A1BE-4D11-9979-738A8E88D09B}"/>
    <cellStyle name="SAPBEXHLevel3 4 2 4" xfId="8408" xr:uid="{38C5F930-94BF-4F45-976A-E6BA306B2C86}"/>
    <cellStyle name="SAPBEXHLevel3 4 3" xfId="8409" xr:uid="{E0BC1D9B-99C3-4985-AB84-335F90EFC764}"/>
    <cellStyle name="SAPBEXHLevel3 4 3 2" xfId="8410" xr:uid="{C95EC346-D3CB-4B63-B1C3-16E9F0F7B0E8}"/>
    <cellStyle name="SAPBEXHLevel3 4 3 2 2" xfId="8411" xr:uid="{77CB590E-A978-420F-8BFF-146D6DC1BB68}"/>
    <cellStyle name="SAPBEXHLevel3 4 3 2 2 2" xfId="8412" xr:uid="{96137DC5-7E69-42A2-B2A8-D9043295D711}"/>
    <cellStyle name="SAPBEXHLevel3 4 3 2 3" xfId="8413" xr:uid="{1D10ABCD-4EC4-4A16-BFFF-88998AD15714}"/>
    <cellStyle name="SAPBEXHLevel3 4 3 3" xfId="8414" xr:uid="{1DD1C452-ACAE-4819-A5F2-4993401427E2}"/>
    <cellStyle name="SAPBEXHLevel3 4 3 3 2" xfId="8415" xr:uid="{9F8FABDB-9DB7-4140-8A2F-DCCDDD051D7C}"/>
    <cellStyle name="SAPBEXHLevel3 4 3 4" xfId="8416" xr:uid="{6BCD3028-F122-490C-A716-CD7D6DFBED6E}"/>
    <cellStyle name="SAPBEXHLevel3 4 4" xfId="8417" xr:uid="{DF4AD7CD-5F6B-46DA-900F-8084DD1C1160}"/>
    <cellStyle name="SAPBEXHLevel3 4 4 2" xfId="8418" xr:uid="{FE7E29E5-89D0-471B-AC2D-47E933E46C48}"/>
    <cellStyle name="SAPBEXHLevel3 4 4 2 2" xfId="8419" xr:uid="{AD05943D-A02C-4D1C-8EB7-AB1CEE23D354}"/>
    <cellStyle name="SAPBEXHLevel3 4 4 3" xfId="8420" xr:uid="{CFFE46D4-48E0-4116-9FBE-F9BC703EDC93}"/>
    <cellStyle name="SAPBEXHLevel3 4 5" xfId="8421" xr:uid="{0BD33AFA-9BC9-413E-BD35-5692BBBE9DC7}"/>
    <cellStyle name="SAPBEXHLevel3 4 5 2" xfId="8422" xr:uid="{A2E50C85-4722-4BD3-8CED-8A2FD33D543B}"/>
    <cellStyle name="SAPBEXHLevel3 4 5 3" xfId="8423" xr:uid="{BA864A60-021B-4D2B-B01D-9CE63BE8C461}"/>
    <cellStyle name="SAPBEXHLevel3 4 6" xfId="8424" xr:uid="{30B369F3-DA30-443E-8CE9-218EC58B8FED}"/>
    <cellStyle name="SAPBEXHLevel3 4 6 2" xfId="8425" xr:uid="{C855AA72-649F-490F-8ED4-E9B3B493D4C6}"/>
    <cellStyle name="SAPBEXHLevel3 4 7" xfId="8426" xr:uid="{C29CFB8E-DCB2-4D6F-8FBD-4CAB95D4EC76}"/>
    <cellStyle name="SAPBEXHLevel3 5" xfId="8427" xr:uid="{5DAC3297-FA55-4038-A06A-D832760B1011}"/>
    <cellStyle name="SAPBEXHLevel3 5 2" xfId="8428" xr:uid="{30BC9C96-986D-47F6-8F3B-56A0D30D7EA2}"/>
    <cellStyle name="SAPBEXHLevel3 5 2 2" xfId="8429" xr:uid="{18376B27-5681-4516-8820-2D573E003AE6}"/>
    <cellStyle name="SAPBEXHLevel3 5 2 2 2" xfId="8430" xr:uid="{9D0472A2-520A-4171-9CA8-D583FE8EE1D2}"/>
    <cellStyle name="SAPBEXHLevel3 5 2 2 2 2" xfId="8431" xr:uid="{88474C92-260C-43DA-8F72-65E71F029802}"/>
    <cellStyle name="SAPBEXHLevel3 5 2 2 3" xfId="8432" xr:uid="{51FE069C-AF07-4E27-94F9-000D6D766DCA}"/>
    <cellStyle name="SAPBEXHLevel3 5 2 3" xfId="8433" xr:uid="{E6FE8E8D-EB1A-4F43-B884-DFDB48170078}"/>
    <cellStyle name="SAPBEXHLevel3 5 2 3 2" xfId="8434" xr:uid="{F72BC501-C09E-4A44-8522-F0693C902B01}"/>
    <cellStyle name="SAPBEXHLevel3 5 2 4" xfId="8435" xr:uid="{A5093728-D285-4512-956E-5AB36FBF6D53}"/>
    <cellStyle name="SAPBEXHLevel3 5 3" xfId="8436" xr:uid="{4DC11C33-6037-4EDB-A97E-E2D6AE78D9AC}"/>
    <cellStyle name="SAPBEXHLevel3 5 3 2" xfId="8437" xr:uid="{80E7C549-1824-48BE-9579-E6D9A7BE76DF}"/>
    <cellStyle name="SAPBEXHLevel3 5 3 2 2" xfId="8438" xr:uid="{19C1B841-D99B-4DB2-BBCD-8CF6509BB130}"/>
    <cellStyle name="SAPBEXHLevel3 5 3 3" xfId="8439" xr:uid="{411EA559-9318-48F0-BA15-6942B26B6E0E}"/>
    <cellStyle name="SAPBEXHLevel3 5 4" xfId="8440" xr:uid="{6F8D76CE-C5DB-4B06-A253-5C9F62582F1B}"/>
    <cellStyle name="SAPBEXHLevel3 5 4 2" xfId="8441" xr:uid="{F7D87C64-F13D-4868-9815-05B0A6B8AC2D}"/>
    <cellStyle name="SAPBEXHLevel3 5 5" xfId="8442" xr:uid="{A55FADF1-54CA-466D-9C1A-558B0EBFC5C3}"/>
    <cellStyle name="SAPBEXHLevel3 6" xfId="8443" xr:uid="{31B204B8-3E02-4E5D-BE3C-265F5B821729}"/>
    <cellStyle name="SAPBEXHLevel3 6 2" xfId="8444" xr:uid="{3AFB67F7-B7EB-4071-B58C-B4A76A00C887}"/>
    <cellStyle name="SAPBEXHLevel3 6 2 2" xfId="8445" xr:uid="{01D2DDDA-EB5D-476A-BBA5-8E433AECD820}"/>
    <cellStyle name="SAPBEXHLevel3 6 2 2 2" xfId="8446" xr:uid="{B4E1AEAD-58C7-4DE8-8F33-9FA6153FE031}"/>
    <cellStyle name="SAPBEXHLevel3 6 2 3" xfId="8447" xr:uid="{46FFF8FF-07E5-4779-BAC4-2347AABE0A63}"/>
    <cellStyle name="SAPBEXHLevel3 6 3" xfId="8448" xr:uid="{84DCDC82-C5A9-4FA3-BBB5-656A03E1FFB1}"/>
    <cellStyle name="SAPBEXHLevel3 6 3 2" xfId="8449" xr:uid="{0810AC39-7971-40BC-8F4C-6461F3D60CC4}"/>
    <cellStyle name="SAPBEXHLevel3 6 4" xfId="8450" xr:uid="{714D6449-1E9F-4964-AB7F-5149B380AF28}"/>
    <cellStyle name="SAPBEXHLevel3 7" xfId="8451" xr:uid="{8C22C16B-2E92-4ED0-A3B8-C4E03BE017D0}"/>
    <cellStyle name="SAPBEXHLevel3 7 2" xfId="8452" xr:uid="{BD521A60-DE0E-448B-B6F5-757F3F1C6ACC}"/>
    <cellStyle name="SAPBEXHLevel3 7 2 2" xfId="8453" xr:uid="{B7B9CCEE-9229-4403-96B2-7438652EE821}"/>
    <cellStyle name="SAPBEXHLevel3 7 2 2 2" xfId="8454" xr:uid="{B0A6FC6E-5EFD-43CC-9BA7-2F0C43348B4E}"/>
    <cellStyle name="SAPBEXHLevel3 7 2 2 2 2" xfId="8455" xr:uid="{4C2FAAC7-A8F1-47E5-B83C-2794B239DD69}"/>
    <cellStyle name="SAPBEXHLevel3 7 2 2 3" xfId="8456" xr:uid="{FDD5D846-E038-4948-BCEC-4097405E9AC8}"/>
    <cellStyle name="SAPBEXHLevel3 7 2 3" xfId="8457" xr:uid="{52811F03-0574-499A-84FC-499A0D100534}"/>
    <cellStyle name="SAPBEXHLevel3 7 2 3 2" xfId="8458" xr:uid="{BCDE8D89-E48B-4F50-AF33-B4410F8B7C19}"/>
    <cellStyle name="SAPBEXHLevel3 7 2 4" xfId="8459" xr:uid="{ED0BCEC5-2189-4273-AE37-85C200B1363A}"/>
    <cellStyle name="SAPBEXHLevel3 7 3" xfId="8460" xr:uid="{8448F43D-E9C3-4B57-A848-8F7DCEBCFBF1}"/>
    <cellStyle name="SAPBEXHLevel3 7 3 2" xfId="8461" xr:uid="{BA7FA3D5-6CE3-418E-8516-F6C47CF1C7C9}"/>
    <cellStyle name="SAPBEXHLevel3 7 3 2 2" xfId="8462" xr:uid="{B70BE73E-DDCC-451C-9E30-B4168F7F3E5D}"/>
    <cellStyle name="SAPBEXHLevel3 7 3 3" xfId="8463" xr:uid="{FA6F508E-F8F2-4898-BF69-D63F13B33614}"/>
    <cellStyle name="SAPBEXHLevel3 7 4" xfId="8464" xr:uid="{F8BBE356-EA9E-4DEB-A366-F4037BD0054F}"/>
    <cellStyle name="SAPBEXHLevel3 7 4 2" xfId="8465" xr:uid="{4D5AB048-CFE9-4C67-AD70-8D7233F1A2A5}"/>
    <cellStyle name="SAPBEXHLevel3 7 5" xfId="8466" xr:uid="{0AE87859-07C7-41FD-B785-ABB22BE28C59}"/>
    <cellStyle name="SAPBEXHLevel3 8" xfId="8467" xr:uid="{3D3588F9-FB0B-4BC9-A954-554AC72674B3}"/>
    <cellStyle name="SAPBEXHLevel3 8 2" xfId="8468" xr:uid="{35A084F4-59EA-427C-A597-691DE0D4BBF4}"/>
    <cellStyle name="SAPBEXHLevel3 8 2 2" xfId="8469" xr:uid="{383B1607-42B2-4510-8DB5-3D10FAFF05C6}"/>
    <cellStyle name="SAPBEXHLevel3 8 3" xfId="8470" xr:uid="{3D39C02B-35F2-46FF-BB42-A5CE624E7E0F}"/>
    <cellStyle name="SAPBEXHLevel3 9" xfId="8471" xr:uid="{96B00898-043F-4321-8673-50E9455C2C50}"/>
    <cellStyle name="SAPBEXHLevel3 9 2" xfId="8472" xr:uid="{AE1051E6-140B-4E52-9CB1-9CEA5EE23AC0}"/>
    <cellStyle name="SAPBEXHLevel3X" xfId="8473" xr:uid="{4815B8D7-D44A-4686-A02A-795558128FCB}"/>
    <cellStyle name="SAPBEXHLevel3X 2" xfId="8474" xr:uid="{0DE1CD13-32B0-423B-B7A7-59DDF0865048}"/>
    <cellStyle name="SAPBEXHLevel3X 2 2" xfId="8475" xr:uid="{55A9C9A9-AA51-4765-BDA7-17FB88D721C8}"/>
    <cellStyle name="SAPBEXHLevel3X 2 2 2" xfId="8476" xr:uid="{6DAFF8A4-FE2F-475A-BA86-896EC6A3D938}"/>
    <cellStyle name="SAPBEXHLevel3X 2 2 2 2" xfId="8477" xr:uid="{318E11DD-8F58-4B9B-8C16-83BCA97F8D82}"/>
    <cellStyle name="SAPBEXHLevel3X 2 2 2 2 2" xfId="8478" xr:uid="{2369C831-94EA-400D-8CDB-CACFD97C037E}"/>
    <cellStyle name="SAPBEXHLevel3X 2 2 2 3" xfId="8479" xr:uid="{3C68BC41-C0BB-451F-8664-EF60DA16FFE1}"/>
    <cellStyle name="SAPBEXHLevel3X 2 2 3" xfId="8480" xr:uid="{8A156FA6-EDC1-4E1C-8CE5-2810CAB50E76}"/>
    <cellStyle name="SAPBEXHLevel3X 2 2 3 2" xfId="8481" xr:uid="{04A9E8DF-0DD8-41B7-A9E6-9BFB9B1D5DA1}"/>
    <cellStyle name="SAPBEXHLevel3X 2 2 4" xfId="8482" xr:uid="{93C6131A-C624-4EC6-83CD-08FD051A5075}"/>
    <cellStyle name="SAPBEXHLevel3X 2 3" xfId="8483" xr:uid="{38EF5654-1A4D-40C2-AA84-4BB06CCCFDBF}"/>
    <cellStyle name="SAPBEXHLevel3X 2 3 2" xfId="8484" xr:uid="{14D74C4F-F8CA-47EB-B29C-602FC76223FA}"/>
    <cellStyle name="SAPBEXHLevel3X 2 3 2 2" xfId="8485" xr:uid="{9EB6EA25-8A72-4BBA-AF44-4CFCE7203AE1}"/>
    <cellStyle name="SAPBEXHLevel3X 2 3 2 2 2" xfId="8486" xr:uid="{312E99E0-1F03-4BC0-BF86-1187C6C03765}"/>
    <cellStyle name="SAPBEXHLevel3X 2 3 2 3" xfId="8487" xr:uid="{EC178087-41F8-47AD-883E-36CE37EAA5E0}"/>
    <cellStyle name="SAPBEXHLevel3X 2 3 3" xfId="8488" xr:uid="{7B92BFD8-B731-4135-AE44-4F98427CF7FE}"/>
    <cellStyle name="SAPBEXHLevel3X 2 3 3 2" xfId="8489" xr:uid="{60D9FD48-6E3E-4C44-A6F7-815DD8208D1A}"/>
    <cellStyle name="SAPBEXHLevel3X 2 3 4" xfId="8490" xr:uid="{6C928A81-1662-42D6-9B26-3A3CFB7B74AB}"/>
    <cellStyle name="SAPBEXHLevel3X 2 4" xfId="8491" xr:uid="{D9862D42-2B18-4915-B30D-FD9C228DA857}"/>
    <cellStyle name="SAPBEXHLevel3X 2 4 2" xfId="8492" xr:uid="{548D2133-EC7D-4B76-B560-FD25D7058FC8}"/>
    <cellStyle name="SAPBEXHLevel3X 2 4 2 2" xfId="8493" xr:uid="{25C31C0D-EAF6-4FD6-A24F-4599D6B642E3}"/>
    <cellStyle name="SAPBEXHLevel3X 2 4 3" xfId="8494" xr:uid="{B91C20F4-C028-49F7-9655-9EF99F3ACCCD}"/>
    <cellStyle name="SAPBEXHLevel3X 2 5" xfId="8495" xr:uid="{E61D23DF-FA42-4CF6-A46F-E226F599A585}"/>
    <cellStyle name="SAPBEXHLevel3X 2 5 2" xfId="8496" xr:uid="{89428589-9D8A-4A1B-BB74-47AB75259744}"/>
    <cellStyle name="SAPBEXHLevel3X 2 5 3" xfId="8497" xr:uid="{9FCA1696-7972-4D25-8756-ED1E7CA50CD9}"/>
    <cellStyle name="SAPBEXHLevel3X 2 6" xfId="8498" xr:uid="{8F62BE0D-4423-4D4B-9259-C42E4D83A7B9}"/>
    <cellStyle name="SAPBEXHLevel3X 2 6 2" xfId="8499" xr:uid="{0C519EE1-44A4-49E1-9728-7AA9F4796518}"/>
    <cellStyle name="SAPBEXHLevel3X 2 7" xfId="8500" xr:uid="{89241340-A985-483A-B970-27F883E67154}"/>
    <cellStyle name="SAPBEXHLevel3X 3" xfId="8501" xr:uid="{F763132E-58F3-455F-AFA5-98EBFF37BBE4}"/>
    <cellStyle name="SAPBEXHLevel3X 3 2" xfId="8502" xr:uid="{2949D274-C64A-471E-923A-99A04FF28DA6}"/>
    <cellStyle name="SAPBEXHLevel3X 3 2 2" xfId="8503" xr:uid="{175A3D73-7898-4A84-80A3-BDFEC2225D26}"/>
    <cellStyle name="SAPBEXHLevel3X 3 2 2 2" xfId="8504" xr:uid="{2727791A-3D35-4F6E-A8A1-8BCB9A76D01B}"/>
    <cellStyle name="SAPBEXHLevel3X 3 2 2 2 2" xfId="8505" xr:uid="{9EA92F81-8649-4263-829C-AFFA3DA8AE73}"/>
    <cellStyle name="SAPBEXHLevel3X 3 2 2 3" xfId="8506" xr:uid="{DBCEAE0E-2B39-4951-AAB3-740B03D389A4}"/>
    <cellStyle name="SAPBEXHLevel3X 3 2 3" xfId="8507" xr:uid="{1EB4FD28-44C6-42DC-B3EF-4B74AAA98C7A}"/>
    <cellStyle name="SAPBEXHLevel3X 3 2 3 2" xfId="8508" xr:uid="{325CA7F1-692F-49EC-A5D2-EC8AC33A230C}"/>
    <cellStyle name="SAPBEXHLevel3X 3 2 4" xfId="8509" xr:uid="{70B7611E-8CAB-465D-98B0-2DD7BAC4DD45}"/>
    <cellStyle name="SAPBEXHLevel3X 3 3" xfId="8510" xr:uid="{6929F3B1-04CA-44D1-BC3C-13C5E13C6004}"/>
    <cellStyle name="SAPBEXHLevel3X 3 3 2" xfId="8511" xr:uid="{8B0BAEC0-EEC6-4A4A-BB32-65B7E031D235}"/>
    <cellStyle name="SAPBEXHLevel3X 3 3 2 2" xfId="8512" xr:uid="{959ABB2C-E418-44AF-8EA9-C10CC7A74F63}"/>
    <cellStyle name="SAPBEXHLevel3X 3 3 3" xfId="8513" xr:uid="{A5364519-5331-4656-8DFA-0EC01D30A381}"/>
    <cellStyle name="SAPBEXHLevel3X 3 4" xfId="8514" xr:uid="{1F29A89D-29C5-4DD3-804C-9192427E2694}"/>
    <cellStyle name="SAPBEXHLevel3X 3 4 2" xfId="8515" xr:uid="{CFD1F76C-AA9E-429B-8A10-EE4DA937D7B2}"/>
    <cellStyle name="SAPBEXHLevel3X 3 5" xfId="8516" xr:uid="{3A2E7872-9535-4B24-B7CE-5EC830B37C4D}"/>
    <cellStyle name="SAPBEXHLevel3X 4" xfId="8517" xr:uid="{D4570716-6FF5-4D14-B803-DB7851242521}"/>
    <cellStyle name="SAPBEXHLevel3X 4 2" xfId="8518" xr:uid="{17F5EC3B-DC1F-412E-8D6B-796E3F79B332}"/>
    <cellStyle name="SAPBEXHLevel3X 4 2 2" xfId="8519" xr:uid="{1A603C71-F172-4296-B612-B30A2F8A3926}"/>
    <cellStyle name="SAPBEXHLevel3X 4 2 2 2" xfId="8520" xr:uid="{4ACB2162-F516-4C37-B1EB-96D49EBEC22E}"/>
    <cellStyle name="SAPBEXHLevel3X 4 2 3" xfId="8521" xr:uid="{5B4FD165-45A1-48FA-9640-B8C8019B83FC}"/>
    <cellStyle name="SAPBEXHLevel3X 4 3" xfId="8522" xr:uid="{87D625EB-A187-4C5E-9D8E-6776C392416D}"/>
    <cellStyle name="SAPBEXHLevel3X 4 3 2" xfId="8523" xr:uid="{0924DF77-E159-498C-A736-9BBA81096D0D}"/>
    <cellStyle name="SAPBEXHLevel3X 4 4" xfId="8524" xr:uid="{E2580DA5-59EF-4A15-A3E8-B8754A93F432}"/>
    <cellStyle name="SAPBEXHLevel3X 5" xfId="8525" xr:uid="{1225378A-5F92-4BC8-A726-6061D530DBBF}"/>
    <cellStyle name="SAPBEXHLevel3X 5 2" xfId="8526" xr:uid="{3F5DF6E6-BA50-4209-8E30-46D30935FC7E}"/>
    <cellStyle name="SAPBEXHLevel3X 5 2 2" xfId="8527" xr:uid="{8398285E-F01D-4CA6-B56B-791F39392828}"/>
    <cellStyle name="SAPBEXHLevel3X 5 2 2 2" xfId="8528" xr:uid="{CFCEE73C-8774-440B-86EB-A6356DF3E00C}"/>
    <cellStyle name="SAPBEXHLevel3X 5 2 2 2 2" xfId="8529" xr:uid="{82EA7742-09DA-4666-A987-5354B1CBE4C7}"/>
    <cellStyle name="SAPBEXHLevel3X 5 2 2 3" xfId="8530" xr:uid="{0F8F3B33-028D-413B-A987-43D9E8BE5E37}"/>
    <cellStyle name="SAPBEXHLevel3X 5 2 3" xfId="8531" xr:uid="{570F0F90-879A-4B3E-926A-B5B457D4BF31}"/>
    <cellStyle name="SAPBEXHLevel3X 5 2 3 2" xfId="8532" xr:uid="{79616F8B-269F-434D-A221-A76A3803A9B5}"/>
    <cellStyle name="SAPBEXHLevel3X 5 2 4" xfId="8533" xr:uid="{24FADE7E-B2AD-4F00-9A4A-A77E26183918}"/>
    <cellStyle name="SAPBEXHLevel3X 5 3" xfId="8534" xr:uid="{8EE3D44D-F795-4A5F-9BEC-BCA97D3DF033}"/>
    <cellStyle name="SAPBEXHLevel3X 5 3 2" xfId="8535" xr:uid="{0650D147-660E-4328-9F22-ED56459C9BF5}"/>
    <cellStyle name="SAPBEXHLevel3X 5 3 2 2" xfId="8536" xr:uid="{FAFB4760-C80C-4832-93ED-70D01EC3BCF5}"/>
    <cellStyle name="SAPBEXHLevel3X 5 3 3" xfId="8537" xr:uid="{8EEF37BF-1359-4D33-A6DD-775EC21CB60E}"/>
    <cellStyle name="SAPBEXHLevel3X 5 4" xfId="8538" xr:uid="{57D48A26-D314-4380-83F2-2E429240F4E9}"/>
    <cellStyle name="SAPBEXHLevel3X 5 4 2" xfId="8539" xr:uid="{9572AD4F-14C2-4B2A-BDC4-AC5B916A0E80}"/>
    <cellStyle name="SAPBEXHLevel3X 5 5" xfId="8540" xr:uid="{0DC248F1-8028-44F9-AEC8-62C381861DB8}"/>
    <cellStyle name="SAPBEXHLevel3X 6" xfId="8541" xr:uid="{85A51DAF-35A6-4B7F-8428-B92C388B4BB4}"/>
    <cellStyle name="SAPBEXHLevel3X 6 2" xfId="8542" xr:uid="{6A6506B6-B072-4058-975E-784DF2349741}"/>
    <cellStyle name="SAPBEXHLevel3X 6 2 2" xfId="8543" xr:uid="{AFC0F5AF-A24D-4DD5-A853-16A4A90C9B68}"/>
    <cellStyle name="SAPBEXHLevel3X 6 2 2 2" xfId="8544" xr:uid="{FBDE42F2-F851-42CA-829A-DEA3D6313FD6}"/>
    <cellStyle name="SAPBEXHLevel3X 6 2 3" xfId="8545" xr:uid="{64CEB0C2-2B71-4CF8-9232-5A55E3A7FEFB}"/>
    <cellStyle name="SAPBEXHLevel3X 6 3" xfId="8546" xr:uid="{B2E9251C-8682-43B0-8345-6319260F5907}"/>
    <cellStyle name="SAPBEXHLevel3X 6 3 2" xfId="8547" xr:uid="{30EAFEDB-DE59-4B89-84AC-106661617262}"/>
    <cellStyle name="SAPBEXHLevel3X 6 4" xfId="8548" xr:uid="{AC70E520-57ED-4A23-A386-9912483E97EC}"/>
    <cellStyle name="SAPBEXHLevel3X 7" xfId="8549" xr:uid="{5B407DF1-88DC-42CB-A682-1FDBD743C555}"/>
    <cellStyle name="SAPBEXHLevel3X 7 2" xfId="8550" xr:uid="{70B9371A-1C10-4227-95A1-E713E8DED9DA}"/>
    <cellStyle name="SAPBEXHLevel3X 7 2 2" xfId="8551" xr:uid="{D54D32E7-28C3-4945-9A89-09CBC0332CF8}"/>
    <cellStyle name="SAPBEXHLevel3X 7 3" xfId="8552" xr:uid="{D19C754A-8CBC-4EF1-B551-843DCF06742D}"/>
    <cellStyle name="SAPBEXHLevel3X 8" xfId="8553" xr:uid="{A3304F85-A24C-4EBE-B90A-6DB324C90E53}"/>
    <cellStyle name="SAPBEXHLevel3X 8 2" xfId="8554" xr:uid="{E68D9ADB-1406-41AD-8B7A-BAF4D4A60125}"/>
    <cellStyle name="SAPBEXHLevel3X 9" xfId="8555" xr:uid="{FA64F134-AA59-4A2C-B2D9-4BD737F36C48}"/>
    <cellStyle name="SAPBEXresData" xfId="8556" xr:uid="{87AB1E5D-74E2-4DCB-A459-8A85466099B5}"/>
    <cellStyle name="SAPBEXresData 2" xfId="8557" xr:uid="{CBC87FBF-D194-4766-AD29-F294E06C1D42}"/>
    <cellStyle name="SAPBEXresData 2 2" xfId="8558" xr:uid="{3CEA02B5-CFD4-4C98-A61C-63CA294AE7C2}"/>
    <cellStyle name="SAPBEXresData 2 2 2" xfId="8559" xr:uid="{19F4C067-3265-4E5B-ADE7-DB3DD1302354}"/>
    <cellStyle name="SAPBEXresData 2 2 2 2" xfId="8560" xr:uid="{EC79C194-5F58-45F4-AFE6-2CAFF4DF9328}"/>
    <cellStyle name="SAPBEXresData 2 2 2 2 2" xfId="8561" xr:uid="{BCED6950-5717-47EC-8D79-6FE84350CE32}"/>
    <cellStyle name="SAPBEXresData 2 2 2 3" xfId="8562" xr:uid="{7558853A-0DA4-453A-B8EE-0FB9585C29C1}"/>
    <cellStyle name="SAPBEXresData 2 2 3" xfId="8563" xr:uid="{89D5DA94-C214-4EF9-A455-34D5636269B8}"/>
    <cellStyle name="SAPBEXresData 2 2 3 2" xfId="8564" xr:uid="{FF6E93C6-88DD-4A12-A4E1-7B2508713D74}"/>
    <cellStyle name="SAPBEXresData 2 2 4" xfId="8565" xr:uid="{914B33D7-573E-4686-87E6-51338EDAD045}"/>
    <cellStyle name="SAPBEXresData 2 3" xfId="8566" xr:uid="{5A58786A-87A1-43E0-91D2-A339E737C7F8}"/>
    <cellStyle name="SAPBEXresData 2 3 2" xfId="8567" xr:uid="{77E0101F-FE70-4A89-96E0-59E5C95B0DA3}"/>
    <cellStyle name="SAPBEXresData 2 3 2 2" xfId="8568" xr:uid="{0CC16B0B-C8B5-424D-B6D7-C686308D1FB8}"/>
    <cellStyle name="SAPBEXresData 2 3 2 2 2" xfId="8569" xr:uid="{2B2D05D0-DCFB-4460-A5A8-BDC36847F74B}"/>
    <cellStyle name="SAPBEXresData 2 3 2 3" xfId="8570" xr:uid="{E56586FB-2094-47D9-8BD8-3010BA14C8AC}"/>
    <cellStyle name="SAPBEXresData 2 3 3" xfId="8571" xr:uid="{B4B45B0E-7C55-4147-ACD8-C906ED3FC317}"/>
    <cellStyle name="SAPBEXresData 2 3 3 2" xfId="8572" xr:uid="{DC16BD7B-D6D3-47B8-A779-16A8C8C1740C}"/>
    <cellStyle name="SAPBEXresData 2 3 4" xfId="8573" xr:uid="{2865BBEF-CA51-48E8-B142-79518050D3D0}"/>
    <cellStyle name="SAPBEXresData 2 4" xfId="8574" xr:uid="{F6E07690-0CFA-4AE4-A4F0-8C026EA884CD}"/>
    <cellStyle name="SAPBEXresData 2 4 2" xfId="8575" xr:uid="{A5FF2458-028F-4515-94FE-54040EABBFE8}"/>
    <cellStyle name="SAPBEXresData 2 4 2 2" xfId="8576" xr:uid="{52F7B89A-1588-4E1B-B884-C976D4AAF5F4}"/>
    <cellStyle name="SAPBEXresData 2 4 3" xfId="8577" xr:uid="{EE9C2C83-5AB0-4C9D-9F99-13C12AD4AD54}"/>
    <cellStyle name="SAPBEXresData 2 5" xfId="8578" xr:uid="{EFCD71FA-78F9-4D58-8CBD-2DD24531FFD6}"/>
    <cellStyle name="SAPBEXresData 2 5 2" xfId="8579" xr:uid="{F83B716A-F290-4A98-9612-B0F36B8B93CE}"/>
    <cellStyle name="SAPBEXresData 2 5 3" xfId="8580" xr:uid="{351DE480-527E-4724-ABD0-16D510CFEEA6}"/>
    <cellStyle name="SAPBEXresData 2 6" xfId="8581" xr:uid="{D83098E3-3A55-4771-BFC5-F315A3C15334}"/>
    <cellStyle name="SAPBEXresData 2 6 2" xfId="8582" xr:uid="{6ED2AA18-04FC-4947-9AA7-9165ECD252F0}"/>
    <cellStyle name="SAPBEXresData 2 7" xfId="8583" xr:uid="{DC550C9A-8218-4850-99DD-5E8D02B38AA2}"/>
    <cellStyle name="SAPBEXresData 3" xfId="8584" xr:uid="{3E18C402-F4FD-4D11-B7ED-4865B4D2AD48}"/>
    <cellStyle name="SAPBEXresData 3 2" xfId="8585" xr:uid="{61E3D5A6-E576-4FBD-9858-C0E6999ACB77}"/>
    <cellStyle name="SAPBEXresData 3 2 2" xfId="8586" xr:uid="{86BF066C-E5C1-4555-89A9-36F931C7005C}"/>
    <cellStyle name="SAPBEXresData 3 2 2 2" xfId="8587" xr:uid="{395788DB-E24D-4A7E-97F0-9E35D74E5E53}"/>
    <cellStyle name="SAPBEXresData 3 2 2 2 2" xfId="8588" xr:uid="{17379C88-D539-4C1A-93DB-D4F10DA4A7BF}"/>
    <cellStyle name="SAPBEXresData 3 2 2 3" xfId="8589" xr:uid="{C67D6BF4-E76F-4C3C-A16D-1BBE9918B252}"/>
    <cellStyle name="SAPBEXresData 3 2 3" xfId="8590" xr:uid="{FF2CA1B1-581B-4354-A57B-61D90AFCC6A8}"/>
    <cellStyle name="SAPBEXresData 3 2 3 2" xfId="8591" xr:uid="{5A714C72-2A23-4665-9E7A-6740D23ACAB0}"/>
    <cellStyle name="SAPBEXresData 3 2 4" xfId="8592" xr:uid="{C5241C76-B664-43C3-BA31-2C308C364E8C}"/>
    <cellStyle name="SAPBEXresData 3 3" xfId="8593" xr:uid="{A2915575-F724-4FCF-A809-0545502DCFD7}"/>
    <cellStyle name="SAPBEXresData 3 3 2" xfId="8594" xr:uid="{AE40E16E-CAE9-490A-9DFF-C67D4C8E2747}"/>
    <cellStyle name="SAPBEXresData 3 3 2 2" xfId="8595" xr:uid="{E89F3869-9F99-4A09-86B7-3568556A0B96}"/>
    <cellStyle name="SAPBEXresData 3 3 3" xfId="8596" xr:uid="{F53413E1-9B41-4F69-A86C-FA364E76731C}"/>
    <cellStyle name="SAPBEXresData 3 4" xfId="8597" xr:uid="{DF2C3084-A98F-43D0-80DB-FE2A3C26E003}"/>
    <cellStyle name="SAPBEXresData 3 4 2" xfId="8598" xr:uid="{2A2627E5-BF2A-4F52-8E23-B71EB73AC264}"/>
    <cellStyle name="SAPBEXresData 3 5" xfId="8599" xr:uid="{C22708E1-454E-4F82-A989-1B438E70560A}"/>
    <cellStyle name="SAPBEXresData 4" xfId="8600" xr:uid="{D948E275-9363-4836-A54F-4DC6308A7BC0}"/>
    <cellStyle name="SAPBEXresData 4 2" xfId="8601" xr:uid="{72B826D7-C2D1-4BDC-BB0F-C814DCA46354}"/>
    <cellStyle name="SAPBEXresData 4 2 2" xfId="8602" xr:uid="{D6CBE2BD-2F50-42D9-AB41-206F7FEA1878}"/>
    <cellStyle name="SAPBEXresData 4 2 2 2" xfId="8603" xr:uid="{3A3F0937-DD7E-4127-9801-CE630E214DD7}"/>
    <cellStyle name="SAPBEXresData 4 2 3" xfId="8604" xr:uid="{27B3F2FA-4137-4A52-961E-0D6B7236B6E8}"/>
    <cellStyle name="SAPBEXresData 4 3" xfId="8605" xr:uid="{F390A149-D67F-4D07-909D-DD07130B8C05}"/>
    <cellStyle name="SAPBEXresData 4 3 2" xfId="8606" xr:uid="{362CF4EA-17C7-4CE5-BB12-A3A8A6E64F86}"/>
    <cellStyle name="SAPBEXresData 4 4" xfId="8607" xr:uid="{5ABAB88C-1069-4C84-928B-54A921E2E6F1}"/>
    <cellStyle name="SAPBEXresData 5" xfId="8608" xr:uid="{63908C86-5EAA-4635-B396-BCF731344EF4}"/>
    <cellStyle name="SAPBEXresData 5 2" xfId="8609" xr:uid="{41088FAC-B210-44A6-BC3E-9052A08188EB}"/>
    <cellStyle name="SAPBEXresData 5 2 2" xfId="8610" xr:uid="{43992DE5-C144-4A1A-B602-F6981F533498}"/>
    <cellStyle name="SAPBEXresData 5 2 2 2" xfId="8611" xr:uid="{F17F0B25-4E60-41F2-8287-2C6CA1106824}"/>
    <cellStyle name="SAPBEXresData 5 2 2 2 2" xfId="8612" xr:uid="{FCD08DA3-4C56-4DF6-BD4C-67DC52945022}"/>
    <cellStyle name="SAPBEXresData 5 2 2 3" xfId="8613" xr:uid="{409C7C0E-0D2C-494B-B90A-BEAAE0AD699A}"/>
    <cellStyle name="SAPBEXresData 5 2 3" xfId="8614" xr:uid="{888C58C3-B7A6-45B0-B027-259E4321505A}"/>
    <cellStyle name="SAPBEXresData 5 2 3 2" xfId="8615" xr:uid="{4227ECFD-66C7-447C-8051-A543D32A42B5}"/>
    <cellStyle name="SAPBEXresData 5 2 4" xfId="8616" xr:uid="{D5E5553D-63AD-4ADF-9263-BF31EA5D5871}"/>
    <cellStyle name="SAPBEXresData 5 3" xfId="8617" xr:uid="{8B64AE4F-36F9-4E05-A39A-8B1BDC5EBC22}"/>
    <cellStyle name="SAPBEXresData 5 3 2" xfId="8618" xr:uid="{60FC56F8-F8C8-4E1C-87D5-A6C8D9BCA34D}"/>
    <cellStyle name="SAPBEXresData 5 3 2 2" xfId="8619" xr:uid="{A9DAA382-692D-459C-AC54-D600532C2AD9}"/>
    <cellStyle name="SAPBEXresData 5 3 3" xfId="8620" xr:uid="{1CC4514E-165D-4D31-9F28-74183E7ED708}"/>
    <cellStyle name="SAPBEXresData 5 4" xfId="8621" xr:uid="{4E3E3F28-E71B-4952-804D-C05EDDA18491}"/>
    <cellStyle name="SAPBEXresData 5 4 2" xfId="8622" xr:uid="{01A2B0E9-AA30-4F63-BBF6-04F48DF302D1}"/>
    <cellStyle name="SAPBEXresData 5 5" xfId="8623" xr:uid="{B72358E0-4B40-40F3-AFFA-DCD510F6E6AA}"/>
    <cellStyle name="SAPBEXresData 6" xfId="8624" xr:uid="{16BC828E-85A3-4661-A845-35B3DBCD77C1}"/>
    <cellStyle name="SAPBEXresData 6 2" xfId="8625" xr:uid="{1A5F5695-6E73-4D4B-A97E-068DE68F01C3}"/>
    <cellStyle name="SAPBEXresData 6 2 2" xfId="8626" xr:uid="{8C76CBF1-F2BA-463A-BDB6-654B9EA39652}"/>
    <cellStyle name="SAPBEXresData 6 2 2 2" xfId="8627" xr:uid="{3B3E8420-6962-4795-9622-5C6939195008}"/>
    <cellStyle name="SAPBEXresData 6 2 3" xfId="8628" xr:uid="{9F085C5F-5D32-4D28-B2B7-CB4D75C17F85}"/>
    <cellStyle name="SAPBEXresData 6 3" xfId="8629" xr:uid="{D8331650-22D2-4CAC-891B-F5F2D44271BB}"/>
    <cellStyle name="SAPBEXresData 6 3 2" xfId="8630" xr:uid="{F08757BA-08D9-480A-9E44-02D1DCE7B174}"/>
    <cellStyle name="SAPBEXresData 6 4" xfId="8631" xr:uid="{FAAF99FC-FB9C-409A-A05A-14BE398A3C97}"/>
    <cellStyle name="SAPBEXresData 7" xfId="8632" xr:uid="{59AA851C-FBD0-49C6-914A-11D9EA6623F5}"/>
    <cellStyle name="SAPBEXresData 7 2" xfId="8633" xr:uid="{6FAC0205-FAF4-4D96-9734-DC02C5D9F925}"/>
    <cellStyle name="SAPBEXresData 7 2 2" xfId="8634" xr:uid="{2ECCCACB-1C64-4120-9991-9DC7026652E6}"/>
    <cellStyle name="SAPBEXresData 7 3" xfId="8635" xr:uid="{B4F8F93B-F0E5-4E2E-81BC-8B94CBEFF0F3}"/>
    <cellStyle name="SAPBEXresData 8" xfId="8636" xr:uid="{208A5586-AF71-4CBF-9822-C8B29C24899C}"/>
    <cellStyle name="SAPBEXresData 8 2" xfId="8637" xr:uid="{10F3EE07-F668-4F46-8357-B86E2CA0C8C7}"/>
    <cellStyle name="SAPBEXresData 9" xfId="8638" xr:uid="{57827BDD-D33C-4EC3-8257-C1243CAAF983}"/>
    <cellStyle name="SAPBEXresDataEmph" xfId="8639" xr:uid="{CA7909B6-C71B-411F-B2FA-6BE068456311}"/>
    <cellStyle name="SAPBEXresDataEmph 2" xfId="8640" xr:uid="{4B7C54D0-B6B9-4DE1-8635-0CC2FD9F2CC1}"/>
    <cellStyle name="SAPBEXresDataEmph 2 2" xfId="8641" xr:uid="{5D3F1BDF-0148-4D79-B31F-F5A6D3AC90D8}"/>
    <cellStyle name="SAPBEXresDataEmph 2 2 2" xfId="8642" xr:uid="{BF837068-629F-475F-8F9E-EB1EE3636637}"/>
    <cellStyle name="SAPBEXresDataEmph 2 2 2 2" xfId="8643" xr:uid="{79A8B3CC-A671-49D7-8C83-1D88B55F7D06}"/>
    <cellStyle name="SAPBEXresDataEmph 2 2 2 2 2" xfId="8644" xr:uid="{20D3E231-E054-4A16-B5ED-371D03C99584}"/>
    <cellStyle name="SAPBEXresDataEmph 2 2 2 3" xfId="8645" xr:uid="{75F76972-C5F0-4763-B66B-6887E1C8C159}"/>
    <cellStyle name="SAPBEXresDataEmph 2 2 3" xfId="8646" xr:uid="{2A198DEA-BB98-4B04-ABA6-FAAED83A42BB}"/>
    <cellStyle name="SAPBEXresDataEmph 2 2 3 2" xfId="8647" xr:uid="{E317BC9F-8F17-4569-9922-30B2B9B52FF6}"/>
    <cellStyle name="SAPBEXresDataEmph 2 2 4" xfId="8648" xr:uid="{C95EAD6F-EC59-4116-9DE0-D5E3E1D354CB}"/>
    <cellStyle name="SAPBEXresDataEmph 2 3" xfId="8649" xr:uid="{2BF11F29-800D-4671-A609-94C0CC59B135}"/>
    <cellStyle name="SAPBEXresDataEmph 2 3 2" xfId="8650" xr:uid="{CCE39042-DAF0-4577-A919-40D9C4C436E4}"/>
    <cellStyle name="SAPBEXresDataEmph 2 3 2 2" xfId="8651" xr:uid="{4675F099-A72B-46BE-A174-DB79AE9FFF57}"/>
    <cellStyle name="SAPBEXresDataEmph 2 3 2 2 2" xfId="8652" xr:uid="{DA655F33-C329-41DC-93DD-8D6FD3B12E24}"/>
    <cellStyle name="SAPBEXresDataEmph 2 3 2 3" xfId="8653" xr:uid="{0700DA5D-9F5B-4A96-B3BE-FA9A75387AE6}"/>
    <cellStyle name="SAPBEXresDataEmph 2 3 3" xfId="8654" xr:uid="{001C90CA-4399-4B18-AA60-DEAB8663A8E7}"/>
    <cellStyle name="SAPBEXresDataEmph 2 3 3 2" xfId="8655" xr:uid="{0E67E704-224B-4167-A8B9-B069D094E5E9}"/>
    <cellStyle name="SAPBEXresDataEmph 2 3 4" xfId="8656" xr:uid="{817E684A-1161-4B73-921C-36C48D7036EB}"/>
    <cellStyle name="SAPBEXresDataEmph 2 4" xfId="8657" xr:uid="{5F74553D-23E7-4209-B3A2-DA8638E8C7DE}"/>
    <cellStyle name="SAPBEXresDataEmph 2 4 2" xfId="8658" xr:uid="{4C6E8BC6-235F-4509-9D6A-9E0BD76694B8}"/>
    <cellStyle name="SAPBEXresDataEmph 2 4 2 2" xfId="8659" xr:uid="{E6F16CC9-D4CA-4C33-8B3F-CF0EA4FFEBB3}"/>
    <cellStyle name="SAPBEXresDataEmph 2 4 3" xfId="8660" xr:uid="{64D22CAC-F712-4C55-83B8-C9FA32B51E93}"/>
    <cellStyle name="SAPBEXresDataEmph 2 5" xfId="8661" xr:uid="{B7CE3192-B236-4B16-A6C3-3E2875BE323C}"/>
    <cellStyle name="SAPBEXresDataEmph 2 5 2" xfId="8662" xr:uid="{EA5F1BB0-4F6D-4994-835A-011C65CDC353}"/>
    <cellStyle name="SAPBEXresDataEmph 2 5 3" xfId="8663" xr:uid="{A5C78C83-3807-40E4-A3EE-BEAE2FF0F062}"/>
    <cellStyle name="SAPBEXresDataEmph 2 6" xfId="8664" xr:uid="{367CC1A7-F14A-461F-ABD9-D26A01428BFB}"/>
    <cellStyle name="SAPBEXresDataEmph 2 6 2" xfId="8665" xr:uid="{92438740-E536-4A57-8900-A03DC4C2DC41}"/>
    <cellStyle name="SAPBEXresDataEmph 2 7" xfId="8666" xr:uid="{BD7B3E88-79A0-4185-A874-42F634F9C54D}"/>
    <cellStyle name="SAPBEXresDataEmph 3" xfId="8667" xr:uid="{82B7374D-36D1-42D6-A48A-4DD069784C16}"/>
    <cellStyle name="SAPBEXresDataEmph 3 2" xfId="8668" xr:uid="{0382C817-7EE6-49F9-8D14-2FC891ACC7E1}"/>
    <cellStyle name="SAPBEXresDataEmph 3 2 2" xfId="8669" xr:uid="{F4714EF6-5D64-4043-9F8E-540DC5A5E914}"/>
    <cellStyle name="SAPBEXresDataEmph 3 2 2 2" xfId="8670" xr:uid="{26ECA121-5348-4C32-86B3-5AF045E37A6C}"/>
    <cellStyle name="SAPBEXresDataEmph 3 2 2 2 2" xfId="8671" xr:uid="{3A717B9C-EB99-403F-B6CF-5CE7E6AC710B}"/>
    <cellStyle name="SAPBEXresDataEmph 3 2 2 3" xfId="8672" xr:uid="{7FEBDF67-9467-4E45-B5B9-164F5F4F4C9A}"/>
    <cellStyle name="SAPBEXresDataEmph 3 2 3" xfId="8673" xr:uid="{B5CD133C-C958-471D-A3BE-D5A41A562B32}"/>
    <cellStyle name="SAPBEXresDataEmph 3 2 3 2" xfId="8674" xr:uid="{E1D37F6D-5D8F-4DC5-BB6C-DA4D4540FD6E}"/>
    <cellStyle name="SAPBEXresDataEmph 3 2 4" xfId="8675" xr:uid="{5D3B9474-F4BB-4F64-B150-2C20D552C07A}"/>
    <cellStyle name="SAPBEXresDataEmph 3 3" xfId="8676" xr:uid="{B833DCF8-0B0D-4466-8DF4-62BB76FB46E7}"/>
    <cellStyle name="SAPBEXresDataEmph 3 3 2" xfId="8677" xr:uid="{A462817B-87F8-4EB2-A909-C15DD62DD3A2}"/>
    <cellStyle name="SAPBEXresDataEmph 3 3 2 2" xfId="8678" xr:uid="{3F8B13E4-EF12-4036-8A03-6490F08153E6}"/>
    <cellStyle name="SAPBEXresDataEmph 3 3 3" xfId="8679" xr:uid="{AAFA62AD-8C8F-4496-96DC-F247A17CA11E}"/>
    <cellStyle name="SAPBEXresDataEmph 3 4" xfId="8680" xr:uid="{FB4DE5C3-D2B1-4D52-B333-71BED5CFCD87}"/>
    <cellStyle name="SAPBEXresDataEmph 3 4 2" xfId="8681" xr:uid="{DE3FAF9F-CE40-42B9-9CDC-2D7F3FB29B5E}"/>
    <cellStyle name="SAPBEXresDataEmph 3 5" xfId="8682" xr:uid="{906CE2E7-AD02-4EBD-9472-2B1DA073E2D7}"/>
    <cellStyle name="SAPBEXresDataEmph 4" xfId="8683" xr:uid="{CFC86BC5-5CD9-4089-8EB6-78A71B2D29B6}"/>
    <cellStyle name="SAPBEXresDataEmph 4 2" xfId="8684" xr:uid="{9307703B-1C9E-411B-BB1B-A0A64356D35E}"/>
    <cellStyle name="SAPBEXresDataEmph 4 2 2" xfId="8685" xr:uid="{B76938D9-2B71-45E4-A019-3173AA29F6CF}"/>
    <cellStyle name="SAPBEXresDataEmph 4 2 2 2" xfId="8686" xr:uid="{5E4B9C9A-1656-4193-A5F9-E22960E90E75}"/>
    <cellStyle name="SAPBEXresDataEmph 4 2 3" xfId="8687" xr:uid="{55E4A32E-56BB-4614-A0D2-DB2567FC3818}"/>
    <cellStyle name="SAPBEXresDataEmph 4 3" xfId="8688" xr:uid="{BF6E9B05-A586-4F26-85E2-129A2B8ED677}"/>
    <cellStyle name="SAPBEXresDataEmph 4 3 2" xfId="8689" xr:uid="{223A52B4-83B7-424C-A552-121A41DA414E}"/>
    <cellStyle name="SAPBEXresDataEmph 4 4" xfId="8690" xr:uid="{630BB46A-37D9-4EEF-B21C-49BFE4DA7596}"/>
    <cellStyle name="SAPBEXresDataEmph 5" xfId="8691" xr:uid="{B01F2C68-67F3-40CB-9749-DC86D30AB96E}"/>
    <cellStyle name="SAPBEXresDataEmph 5 2" xfId="8692" xr:uid="{A2AA9483-2F45-4C92-BAC2-F0C548CE1DC9}"/>
    <cellStyle name="SAPBEXresDataEmph 5 2 2" xfId="8693" xr:uid="{3E701022-51C6-4116-A2EA-D3D4CD6C9F27}"/>
    <cellStyle name="SAPBEXresDataEmph 5 2 2 2" xfId="8694" xr:uid="{13B9C53C-1286-42F5-8FD2-8C04628591C5}"/>
    <cellStyle name="SAPBEXresDataEmph 5 2 2 2 2" xfId="8695" xr:uid="{7B06C32D-71D1-4F8B-A529-34D9F4406B40}"/>
    <cellStyle name="SAPBEXresDataEmph 5 2 2 3" xfId="8696" xr:uid="{FEBEB4F4-52AE-45FD-8BAD-FF30936B6AA6}"/>
    <cellStyle name="SAPBEXresDataEmph 5 2 3" xfId="8697" xr:uid="{50C6F307-4673-4D95-B2CE-0AE0DEDB2C42}"/>
    <cellStyle name="SAPBEXresDataEmph 5 2 3 2" xfId="8698" xr:uid="{5226CA93-A03A-4FF5-86DA-1F2D73D20BCB}"/>
    <cellStyle name="SAPBEXresDataEmph 5 2 4" xfId="8699" xr:uid="{A4F03FC1-7990-433A-80A9-FC9AE95D4146}"/>
    <cellStyle name="SAPBEXresDataEmph 5 3" xfId="8700" xr:uid="{10ACF479-EBF8-418A-8ECD-C8761A92B538}"/>
    <cellStyle name="SAPBEXresDataEmph 5 3 2" xfId="8701" xr:uid="{DE9C280D-B8E1-4E90-9F6C-6F9F42A233A2}"/>
    <cellStyle name="SAPBEXresDataEmph 5 3 2 2" xfId="8702" xr:uid="{98B8300F-BF6B-42E4-947A-502ED0F785C1}"/>
    <cellStyle name="SAPBEXresDataEmph 5 3 3" xfId="8703" xr:uid="{BB767FE2-45EC-4B71-8882-9011EA4C0FEA}"/>
    <cellStyle name="SAPBEXresDataEmph 5 4" xfId="8704" xr:uid="{E83F780A-5B22-4E1C-8D1C-CA82B86B1D7D}"/>
    <cellStyle name="SAPBEXresDataEmph 5 4 2" xfId="8705" xr:uid="{58AF1FDA-7D4D-48B9-AA5F-B544CDC81638}"/>
    <cellStyle name="SAPBEXresDataEmph 5 5" xfId="8706" xr:uid="{5968F112-DFD8-4DA3-84AA-364B6B657556}"/>
    <cellStyle name="SAPBEXresDataEmph 6" xfId="8707" xr:uid="{741A7434-0F22-4EC1-B26B-4F1DF4D1221F}"/>
    <cellStyle name="SAPBEXresDataEmph 6 2" xfId="8708" xr:uid="{6A216DBA-1D1E-4B90-9F45-690F840D5B1D}"/>
    <cellStyle name="SAPBEXresDataEmph 6 2 2" xfId="8709" xr:uid="{B069DAE7-BFD1-42B5-AC21-007934B49E06}"/>
    <cellStyle name="SAPBEXresDataEmph 6 2 2 2" xfId="8710" xr:uid="{6A1C0C40-6875-42C5-8EB9-D6B9A2BD6367}"/>
    <cellStyle name="SAPBEXresDataEmph 6 2 3" xfId="8711" xr:uid="{31003261-079B-4C99-A7B5-FCDA8421E261}"/>
    <cellStyle name="SAPBEXresDataEmph 6 3" xfId="8712" xr:uid="{41EC2496-0EB4-409F-AF22-22934A812E8E}"/>
    <cellStyle name="SAPBEXresDataEmph 6 3 2" xfId="8713" xr:uid="{16459AB9-94CB-4CF0-B467-D940486307EB}"/>
    <cellStyle name="SAPBEXresDataEmph 6 4" xfId="8714" xr:uid="{3C596B64-CD03-4EE6-97F9-E2BA011A685C}"/>
    <cellStyle name="SAPBEXresDataEmph 7" xfId="8715" xr:uid="{A24A31C6-F93F-45C8-B0ED-CFAAA1D10CD0}"/>
    <cellStyle name="SAPBEXresDataEmph 7 2" xfId="8716" xr:uid="{DA6B72DF-DF8F-4256-BEA5-7E198C717B03}"/>
    <cellStyle name="SAPBEXresDataEmph 7 2 2" xfId="8717" xr:uid="{ED112DAD-E46A-42E5-9A3E-B8855D62503A}"/>
    <cellStyle name="SAPBEXresDataEmph 7 3" xfId="8718" xr:uid="{AD39D3C2-0525-4779-964D-44FFEC6908D0}"/>
    <cellStyle name="SAPBEXresDataEmph 8" xfId="8719" xr:uid="{7BC54983-BE4B-4E8B-AFBF-9332C086FB98}"/>
    <cellStyle name="SAPBEXresDataEmph 8 2" xfId="8720" xr:uid="{8935CA06-84B3-45E8-B4C0-C5F55B71DDF6}"/>
    <cellStyle name="SAPBEXresDataEmph 9" xfId="8721" xr:uid="{C5ADA351-F285-4097-928A-A2249A929164}"/>
    <cellStyle name="SAPBEXresItem" xfId="8722" xr:uid="{E140EE44-AD60-4FF9-9DE1-1F7F16057E19}"/>
    <cellStyle name="SAPBEXresItem 2" xfId="8723" xr:uid="{AB839F52-7F64-48F7-8890-E35A2864AAB3}"/>
    <cellStyle name="SAPBEXresItem 2 2" xfId="8724" xr:uid="{3DD24B7F-900B-428D-B2CD-407E50DDCE71}"/>
    <cellStyle name="SAPBEXresItem 2 2 2" xfId="8725" xr:uid="{1EA9EFDC-E8A9-49E6-B79D-0228A589E6F1}"/>
    <cellStyle name="SAPBEXresItem 2 2 2 2" xfId="8726" xr:uid="{5695EAA2-5F96-414B-A19B-16D750018E36}"/>
    <cellStyle name="SAPBEXresItem 2 2 2 2 2" xfId="8727" xr:uid="{67DA2D28-795B-46DE-82DE-EF29AB3B9B5A}"/>
    <cellStyle name="SAPBEXresItem 2 2 2 3" xfId="8728" xr:uid="{521540D5-F192-4557-95BA-82C3AB0FA87C}"/>
    <cellStyle name="SAPBEXresItem 2 2 3" xfId="8729" xr:uid="{E1EE4E2D-6E4A-4089-A887-B27F337AA4F4}"/>
    <cellStyle name="SAPBEXresItem 2 2 3 2" xfId="8730" xr:uid="{4B217D4F-FEF7-4E0C-A88C-848DF176E24F}"/>
    <cellStyle name="SAPBEXresItem 2 2 4" xfId="8731" xr:uid="{E392AF12-1D16-4BF9-8BD3-331ABCCE830E}"/>
    <cellStyle name="SAPBEXresItem 2 3" xfId="8732" xr:uid="{A2F720A4-DB4D-453B-89CE-703B71E7B3CC}"/>
    <cellStyle name="SAPBEXresItem 2 3 2" xfId="8733" xr:uid="{1794FFF2-E43A-4467-AC52-0162F673294C}"/>
    <cellStyle name="SAPBEXresItem 2 3 2 2" xfId="8734" xr:uid="{E350BA8C-D15B-475D-BEF8-64ED261D6D9B}"/>
    <cellStyle name="SAPBEXresItem 2 3 2 2 2" xfId="8735" xr:uid="{C0D4532B-8740-4514-B1D2-2CEF8943D725}"/>
    <cellStyle name="SAPBEXresItem 2 3 2 3" xfId="8736" xr:uid="{C2DE098A-F6A1-4BE4-8DC8-21ADE535723B}"/>
    <cellStyle name="SAPBEXresItem 2 3 3" xfId="8737" xr:uid="{B1F0B0E3-B16A-4BA4-B10D-7DB3591D3629}"/>
    <cellStyle name="SAPBEXresItem 2 3 3 2" xfId="8738" xr:uid="{E60B1395-C75A-409F-AA6D-FBFCEFBFD01B}"/>
    <cellStyle name="SAPBEXresItem 2 3 4" xfId="8739" xr:uid="{EE1CB103-480A-497F-9C7E-039EFD6FE6B9}"/>
    <cellStyle name="SAPBEXresItem 2 4" xfId="8740" xr:uid="{D435E7CE-39F5-4E75-9146-351FB8B3680F}"/>
    <cellStyle name="SAPBEXresItem 2 4 2" xfId="8741" xr:uid="{C2FE96A1-10DF-49DA-95DC-49FCB4140B75}"/>
    <cellStyle name="SAPBEXresItem 2 4 2 2" xfId="8742" xr:uid="{96AAFD76-D036-424E-97A4-40A3218AF774}"/>
    <cellStyle name="SAPBEXresItem 2 4 3" xfId="8743" xr:uid="{46A9FFD3-1606-4E85-9E93-B8E98433FB96}"/>
    <cellStyle name="SAPBEXresItem 2 5" xfId="8744" xr:uid="{95180D8D-3197-488F-83FA-0EA47E18E6FB}"/>
    <cellStyle name="SAPBEXresItem 2 5 2" xfId="8745" xr:uid="{2278DEE2-D3DA-4A96-9694-386D934AE61A}"/>
    <cellStyle name="SAPBEXresItem 2 5 3" xfId="8746" xr:uid="{87F66CC4-4D07-46D4-A9B9-3722960FDB4C}"/>
    <cellStyle name="SAPBEXresItem 2 6" xfId="8747" xr:uid="{F4747B41-D0F2-49E4-8AD0-879A3EC1C150}"/>
    <cellStyle name="SAPBEXresItem 2 6 2" xfId="8748" xr:uid="{28A2FAE7-EF6B-4F75-8DF6-D8F4C06CE8AF}"/>
    <cellStyle name="SAPBEXresItem 2 7" xfId="8749" xr:uid="{680DBF8A-BDEA-453D-BD6B-D7DDE400696D}"/>
    <cellStyle name="SAPBEXresItem 3" xfId="8750" xr:uid="{32D7C2CF-C20A-4278-BB32-71E7BCC74706}"/>
    <cellStyle name="SAPBEXresItem 3 2" xfId="8751" xr:uid="{A8295E8A-665D-47EB-9B1F-F14958B7EFFB}"/>
    <cellStyle name="SAPBEXresItem 3 2 2" xfId="8752" xr:uid="{58729E97-7102-406C-B790-CA5D4746590C}"/>
    <cellStyle name="SAPBEXresItem 3 2 2 2" xfId="8753" xr:uid="{87FC56FB-EA9C-4E4A-AFD4-AEFBFC9E7ECC}"/>
    <cellStyle name="SAPBEXresItem 3 2 2 2 2" xfId="8754" xr:uid="{F283B35C-E619-4A0B-AB8E-CE503CFA064A}"/>
    <cellStyle name="SAPBEXresItem 3 2 2 3" xfId="8755" xr:uid="{51A684F7-9ACD-4A06-8273-0EA727C1BAB9}"/>
    <cellStyle name="SAPBEXresItem 3 2 3" xfId="8756" xr:uid="{66DCA078-825A-4395-A721-08FF603DBA84}"/>
    <cellStyle name="SAPBEXresItem 3 2 3 2" xfId="8757" xr:uid="{0EE3F9FD-DB04-4B63-BB25-819496E38678}"/>
    <cellStyle name="SAPBEXresItem 3 2 4" xfId="8758" xr:uid="{5A63BE9E-A7B2-4D9B-9B5C-2211A107ED8C}"/>
    <cellStyle name="SAPBEXresItem 3 3" xfId="8759" xr:uid="{13D88B4D-6D9F-46E6-8DC5-F5AFCF9F2E3B}"/>
    <cellStyle name="SAPBEXresItem 3 3 2" xfId="8760" xr:uid="{6B748DAF-21DB-4D32-9D2E-1BD4B0612D9D}"/>
    <cellStyle name="SAPBEXresItem 3 3 2 2" xfId="8761" xr:uid="{69D488F5-E844-427C-8A2D-3CEEDC848798}"/>
    <cellStyle name="SAPBEXresItem 3 3 3" xfId="8762" xr:uid="{91F1C277-40F3-4694-9EAF-A44BA9A4F52B}"/>
    <cellStyle name="SAPBEXresItem 3 4" xfId="8763" xr:uid="{8A5A1765-6A2B-4CE2-B147-7767D792F773}"/>
    <cellStyle name="SAPBEXresItem 3 4 2" xfId="8764" xr:uid="{61CCD397-38FD-4C80-BB54-EF0FC57EBED3}"/>
    <cellStyle name="SAPBEXresItem 3 5" xfId="8765" xr:uid="{62C9B8AB-C203-4530-97EA-233931DBD7E2}"/>
    <cellStyle name="SAPBEXresItem 4" xfId="8766" xr:uid="{BB95FE58-7DC8-4321-8783-C640F155D911}"/>
    <cellStyle name="SAPBEXresItem 4 2" xfId="8767" xr:uid="{40A4BF06-2054-4DB0-B935-041B82827576}"/>
    <cellStyle name="SAPBEXresItem 4 2 2" xfId="8768" xr:uid="{4B54B28B-9500-43D8-8F37-5D5247E838C0}"/>
    <cellStyle name="SAPBEXresItem 4 2 2 2" xfId="8769" xr:uid="{071F1961-0E19-481D-9684-2A3052716170}"/>
    <cellStyle name="SAPBEXresItem 4 2 3" xfId="8770" xr:uid="{04F2AFDC-8B45-4F87-9CCD-1C42CE871DF0}"/>
    <cellStyle name="SAPBEXresItem 4 3" xfId="8771" xr:uid="{5129F086-898F-4B2B-9D69-277E0BFE95D3}"/>
    <cellStyle name="SAPBEXresItem 4 3 2" xfId="8772" xr:uid="{0039812C-AB2B-4814-B431-E6A8E84A4F51}"/>
    <cellStyle name="SAPBEXresItem 4 4" xfId="8773" xr:uid="{16B5888C-1B49-431A-82D2-985D5691A920}"/>
    <cellStyle name="SAPBEXresItem 5" xfId="8774" xr:uid="{6526988F-9A33-4973-A862-FDABC433706A}"/>
    <cellStyle name="SAPBEXresItem 5 2" xfId="8775" xr:uid="{7C017E7B-753D-4EFE-A723-7307AADA0C2D}"/>
    <cellStyle name="SAPBEXresItem 5 2 2" xfId="8776" xr:uid="{C1E6B3CF-331B-4FF2-B1E3-2963DA8F8E54}"/>
    <cellStyle name="SAPBEXresItem 5 2 2 2" xfId="8777" xr:uid="{CE4209D4-ACF4-478A-AE28-3250EC9BAFA8}"/>
    <cellStyle name="SAPBEXresItem 5 2 2 2 2" xfId="8778" xr:uid="{4E2049FC-53C1-47F7-BF07-DA26CC2DB58B}"/>
    <cellStyle name="SAPBEXresItem 5 2 2 3" xfId="8779" xr:uid="{F1D0C5D1-5182-4557-BE1D-EC3DA77DDDAD}"/>
    <cellStyle name="SAPBEXresItem 5 2 3" xfId="8780" xr:uid="{8F5441AA-21AB-4D1E-B73E-10C756A3C278}"/>
    <cellStyle name="SAPBEXresItem 5 2 3 2" xfId="8781" xr:uid="{8033312D-690F-424D-80E2-DFE6539EA11C}"/>
    <cellStyle name="SAPBEXresItem 5 2 4" xfId="8782" xr:uid="{C5015273-88DD-45E3-B7ED-F0F3CBBF3725}"/>
    <cellStyle name="SAPBEXresItem 5 3" xfId="8783" xr:uid="{E23F3605-43D0-4D2F-B2EB-8D6283291F50}"/>
    <cellStyle name="SAPBEXresItem 5 3 2" xfId="8784" xr:uid="{3E9F456B-6DD2-4B2F-85A6-6EE6AE0AFE0B}"/>
    <cellStyle name="SAPBEXresItem 5 3 2 2" xfId="8785" xr:uid="{5519F680-763F-43C4-82E8-004FB8C7E23F}"/>
    <cellStyle name="SAPBEXresItem 5 3 3" xfId="8786" xr:uid="{40853C74-57BC-4812-9803-61D5016E04A7}"/>
    <cellStyle name="SAPBEXresItem 5 4" xfId="8787" xr:uid="{713784E7-AA41-4E0C-A9B9-3FAF7AEEC704}"/>
    <cellStyle name="SAPBEXresItem 5 4 2" xfId="8788" xr:uid="{8E3DFD2E-4C82-4D3A-AA66-D195C61C7C52}"/>
    <cellStyle name="SAPBEXresItem 5 5" xfId="8789" xr:uid="{3FC2C79F-E982-4D3E-B13C-A6764E5397AA}"/>
    <cellStyle name="SAPBEXresItem 6" xfId="8790" xr:uid="{B91A09F3-7B9B-41E9-8F9F-D1CB4691A678}"/>
    <cellStyle name="SAPBEXresItem 6 2" xfId="8791" xr:uid="{93F02E47-E6CE-4734-8AC4-7084038C6EF0}"/>
    <cellStyle name="SAPBEXresItem 6 2 2" xfId="8792" xr:uid="{0562B95F-3528-4342-9371-F1B60AA6EA22}"/>
    <cellStyle name="SAPBEXresItem 6 2 2 2" xfId="8793" xr:uid="{DAC33BB6-7776-4F6D-9017-82A29530B8B8}"/>
    <cellStyle name="SAPBEXresItem 6 2 3" xfId="8794" xr:uid="{5F475F1A-A1A8-4D6F-BEE3-623E7F34DCBB}"/>
    <cellStyle name="SAPBEXresItem 6 3" xfId="8795" xr:uid="{223C2593-FFB6-4EF8-99D9-590975F2941D}"/>
    <cellStyle name="SAPBEXresItem 6 3 2" xfId="8796" xr:uid="{16347C1D-80C4-449E-BF9B-8832144855C3}"/>
    <cellStyle name="SAPBEXresItem 6 4" xfId="8797" xr:uid="{C6018581-6755-472A-93F3-5F4F4678D734}"/>
    <cellStyle name="SAPBEXresItem 7" xfId="8798" xr:uid="{CD8D4B1D-72AD-4FDB-AC18-D51B6E65F4F4}"/>
    <cellStyle name="SAPBEXresItem 7 2" xfId="8799" xr:uid="{FE1618A0-2630-4C56-B700-9198EEC3641D}"/>
    <cellStyle name="SAPBEXresItem 7 2 2" xfId="8800" xr:uid="{9EECA08B-148E-498C-B226-52768C28B093}"/>
    <cellStyle name="SAPBEXresItem 7 3" xfId="8801" xr:uid="{ACF993AF-728E-475D-A96E-25BD39D8B402}"/>
    <cellStyle name="SAPBEXresItem 8" xfId="8802" xr:uid="{91A30C47-804D-496A-BD48-08D9B82C63F1}"/>
    <cellStyle name="SAPBEXresItem 8 2" xfId="8803" xr:uid="{8FED3FB3-021E-4D9D-ACE7-30BE729A7249}"/>
    <cellStyle name="SAPBEXresItem 9" xfId="8804" xr:uid="{0540C23C-8F6F-4AA6-AC1C-9833D22FB5D5}"/>
    <cellStyle name="SAPBEXresItemX" xfId="8805" xr:uid="{763FAC8B-9BBA-41AD-A75D-3147B99E403D}"/>
    <cellStyle name="SAPBEXresItemX 2" xfId="8806" xr:uid="{6F351C3E-AF93-4F99-944D-7984572D99ED}"/>
    <cellStyle name="SAPBEXresItemX 2 2" xfId="8807" xr:uid="{BCE67D42-9892-4106-A304-0543296966B7}"/>
    <cellStyle name="SAPBEXresItemX 2 2 2" xfId="8808" xr:uid="{11F746C5-38D9-4831-8398-62260D26D2A5}"/>
    <cellStyle name="SAPBEXresItemX 2 2 2 2" xfId="8809" xr:uid="{1925FD5C-27E4-411D-8B08-E67419984DFF}"/>
    <cellStyle name="SAPBEXresItemX 2 2 2 2 2" xfId="8810" xr:uid="{15B460DD-B0E5-4023-ADAC-F2338A78898B}"/>
    <cellStyle name="SAPBEXresItemX 2 2 2 3" xfId="8811" xr:uid="{7220D786-3FCA-4852-9B26-CC9C7332207C}"/>
    <cellStyle name="SAPBEXresItemX 2 2 3" xfId="8812" xr:uid="{4DBB9B79-736C-4CDD-9677-0D111CA98F91}"/>
    <cellStyle name="SAPBEXresItemX 2 2 3 2" xfId="8813" xr:uid="{AD45CFD7-6980-4534-967A-5C6AE27634A0}"/>
    <cellStyle name="SAPBEXresItemX 2 2 4" xfId="8814" xr:uid="{C204C8BF-29B0-49FF-B7DA-F2B0D63E6284}"/>
    <cellStyle name="SAPBEXresItemX 2 3" xfId="8815" xr:uid="{12A149AC-55E0-4212-A4A8-719379400640}"/>
    <cellStyle name="SAPBEXresItemX 2 3 2" xfId="8816" xr:uid="{75350FA7-1743-41E6-B923-6389151CA877}"/>
    <cellStyle name="SAPBEXresItemX 2 3 2 2" xfId="8817" xr:uid="{29EAC02F-1DB6-4EB9-BFCA-FBEA30599BD0}"/>
    <cellStyle name="SAPBEXresItemX 2 3 2 2 2" xfId="8818" xr:uid="{DE2AC99D-39BF-47A2-9EC2-8A4804A716C4}"/>
    <cellStyle name="SAPBEXresItemX 2 3 2 3" xfId="8819" xr:uid="{00F1D1CB-2EF4-40DD-A87C-055D83B201BA}"/>
    <cellStyle name="SAPBEXresItemX 2 3 3" xfId="8820" xr:uid="{0116C30B-E1ED-4128-B533-877DDC8C1565}"/>
    <cellStyle name="SAPBEXresItemX 2 3 3 2" xfId="8821" xr:uid="{B6C94289-5452-4045-8D9A-9E3B41E8C5E8}"/>
    <cellStyle name="SAPBEXresItemX 2 3 4" xfId="8822" xr:uid="{75EA81CD-8F7B-4B41-92E1-720C1880F877}"/>
    <cellStyle name="SAPBEXresItemX 2 4" xfId="8823" xr:uid="{2BED74F4-CBCE-4D47-A880-73C7CA74FC40}"/>
    <cellStyle name="SAPBEXresItemX 2 4 2" xfId="8824" xr:uid="{35244805-EEB7-40A2-8DD1-F0DF174F5CAE}"/>
    <cellStyle name="SAPBEXresItemX 2 4 2 2" xfId="8825" xr:uid="{826D448F-10E5-4CB2-BF33-2100E2151B91}"/>
    <cellStyle name="SAPBEXresItemX 2 4 3" xfId="8826" xr:uid="{C9621D5A-245A-476C-9B0D-9BEF8ABB7F6E}"/>
    <cellStyle name="SAPBEXresItemX 2 5" xfId="8827" xr:uid="{BF1DFA42-A05A-49A4-8414-0C853C1F8350}"/>
    <cellStyle name="SAPBEXresItemX 2 5 2" xfId="8828" xr:uid="{3C2452C9-FABC-4DC6-9A62-D3B0A39594F6}"/>
    <cellStyle name="SAPBEXresItemX 2 5 3" xfId="8829" xr:uid="{6232C8E6-FB2D-40F6-95BA-A5BB2CB97FC6}"/>
    <cellStyle name="SAPBEXresItemX 2 6" xfId="8830" xr:uid="{EF163D3E-4050-422C-B1C3-8F73A3F559BB}"/>
    <cellStyle name="SAPBEXresItemX 2 6 2" xfId="8831" xr:uid="{B25E0F93-D758-444B-9E3A-C026C5E911BA}"/>
    <cellStyle name="SAPBEXresItemX 2 7" xfId="8832" xr:uid="{2E526359-8F4E-44A1-89F5-F7AADE79BB90}"/>
    <cellStyle name="SAPBEXresItemX 3" xfId="8833" xr:uid="{79B790A6-102F-42F7-AB7D-27D7634CF627}"/>
    <cellStyle name="SAPBEXresItemX 3 2" xfId="8834" xr:uid="{A97F185E-223E-4235-B1C8-C6440D51AF69}"/>
    <cellStyle name="SAPBEXresItemX 3 2 2" xfId="8835" xr:uid="{00FBE9E5-246C-4525-9FE0-66078E2ECB58}"/>
    <cellStyle name="SAPBEXresItemX 3 2 2 2" xfId="8836" xr:uid="{F628789D-5613-4538-8EE7-1C109FF0C9C2}"/>
    <cellStyle name="SAPBEXresItemX 3 2 2 2 2" xfId="8837" xr:uid="{B1526317-B4D1-42A7-A67E-451830019A5C}"/>
    <cellStyle name="SAPBEXresItemX 3 2 2 3" xfId="8838" xr:uid="{22D61BB1-0047-4526-B799-117BC6B75D89}"/>
    <cellStyle name="SAPBEXresItemX 3 2 3" xfId="8839" xr:uid="{FB96C448-C6E6-4790-9BAB-3526DC78FA48}"/>
    <cellStyle name="SAPBEXresItemX 3 2 3 2" xfId="8840" xr:uid="{C5063F5A-1A5F-4A2A-AB48-1AE34F7772DC}"/>
    <cellStyle name="SAPBEXresItemX 3 2 4" xfId="8841" xr:uid="{ABD1276E-0058-43CE-B8B6-22A872A36A41}"/>
    <cellStyle name="SAPBEXresItemX 3 3" xfId="8842" xr:uid="{5325F115-0A28-4E1A-8464-C6E51D6787EF}"/>
    <cellStyle name="SAPBEXresItemX 3 3 2" xfId="8843" xr:uid="{08880DAA-80F4-4994-A0D5-4151D07C6D4F}"/>
    <cellStyle name="SAPBEXresItemX 3 3 2 2" xfId="8844" xr:uid="{AED6F1DE-C2A5-4F2F-9F69-6DA0247895BA}"/>
    <cellStyle name="SAPBEXresItemX 3 3 3" xfId="8845" xr:uid="{8C93CB10-2394-412A-B911-7205DFF4B95C}"/>
    <cellStyle name="SAPBEXresItemX 3 4" xfId="8846" xr:uid="{709077DE-F29B-4C51-B0D2-B4113AACC56C}"/>
    <cellStyle name="SAPBEXresItemX 3 4 2" xfId="8847" xr:uid="{B811476F-5F9F-4B07-A1E1-AE776DACE2DD}"/>
    <cellStyle name="SAPBEXresItemX 3 5" xfId="8848" xr:uid="{5BE859AA-5A6A-476D-B20B-A87E3CF10B8E}"/>
    <cellStyle name="SAPBEXresItemX 4" xfId="8849" xr:uid="{5070978D-A364-49BC-BB9C-1129158B3E38}"/>
    <cellStyle name="SAPBEXresItemX 4 2" xfId="8850" xr:uid="{C4E01A52-E56D-4FEE-9BCC-32F792983281}"/>
    <cellStyle name="SAPBEXresItemX 4 2 2" xfId="8851" xr:uid="{01675E11-9489-4EB6-B990-5B89F3AE8906}"/>
    <cellStyle name="SAPBEXresItemX 4 2 2 2" xfId="8852" xr:uid="{513B4E5F-3F8E-4971-826D-158A5F5CD99A}"/>
    <cellStyle name="SAPBEXresItemX 4 2 3" xfId="8853" xr:uid="{DC431F20-0586-4AF7-8E96-9068C67C090F}"/>
    <cellStyle name="SAPBEXresItemX 4 3" xfId="8854" xr:uid="{3C5653DF-1D63-4DCD-89EB-2E94505195AE}"/>
    <cellStyle name="SAPBEXresItemX 4 3 2" xfId="8855" xr:uid="{4FBE6F75-9F83-4700-A03C-E256438005B5}"/>
    <cellStyle name="SAPBEXresItemX 4 4" xfId="8856" xr:uid="{327A9FF7-A1AA-42CE-B43A-60517B0050F9}"/>
    <cellStyle name="SAPBEXresItemX 5" xfId="8857" xr:uid="{AF6E656C-AB86-4FB6-89D2-B03D0854F131}"/>
    <cellStyle name="SAPBEXresItemX 5 2" xfId="8858" xr:uid="{B9C49632-9809-4D69-AEFF-3C8ADBB1B9B7}"/>
    <cellStyle name="SAPBEXresItemX 5 2 2" xfId="8859" xr:uid="{9AC34C2E-3525-4658-AFB7-33022A3A29DB}"/>
    <cellStyle name="SAPBEXresItemX 5 2 2 2" xfId="8860" xr:uid="{1FEAA5EE-E590-47A5-95D6-65987011FA4D}"/>
    <cellStyle name="SAPBEXresItemX 5 2 2 2 2" xfId="8861" xr:uid="{D02C5FA0-BE8A-46AB-B08A-0323F9490E59}"/>
    <cellStyle name="SAPBEXresItemX 5 2 2 3" xfId="8862" xr:uid="{F445C3AC-5714-4ABB-8DD2-9E8286FD1133}"/>
    <cellStyle name="SAPBEXresItemX 5 2 3" xfId="8863" xr:uid="{B6750DE8-1B33-4404-947E-0CEBEBC68AA5}"/>
    <cellStyle name="SAPBEXresItemX 5 2 3 2" xfId="8864" xr:uid="{94FC6D83-3482-47C9-9D4D-AB58905104CE}"/>
    <cellStyle name="SAPBEXresItemX 5 2 4" xfId="8865" xr:uid="{CD5937FC-C384-4BBA-ACAE-B4FFE9701A46}"/>
    <cellStyle name="SAPBEXresItemX 5 3" xfId="8866" xr:uid="{82869ECC-9E34-4FBC-92E7-8A01259A0BDB}"/>
    <cellStyle name="SAPBEXresItemX 5 3 2" xfId="8867" xr:uid="{AEA34096-7245-4625-862E-CEC239949F44}"/>
    <cellStyle name="SAPBEXresItemX 5 3 2 2" xfId="8868" xr:uid="{5A7E70EC-D3E7-4F68-A375-88ADE959B39E}"/>
    <cellStyle name="SAPBEXresItemX 5 3 3" xfId="8869" xr:uid="{AD98EDBF-3FB0-486C-B9D2-D646A75FB6EE}"/>
    <cellStyle name="SAPBEXresItemX 5 4" xfId="8870" xr:uid="{6DBCF5DC-02E9-4723-80CE-7142F93A0DB3}"/>
    <cellStyle name="SAPBEXresItemX 5 4 2" xfId="8871" xr:uid="{11EFD5CD-0177-492C-B012-3EEDD8AD69F4}"/>
    <cellStyle name="SAPBEXresItemX 5 5" xfId="8872" xr:uid="{BBD9A82D-DA25-4005-A4EE-8B5C9C511880}"/>
    <cellStyle name="SAPBEXresItemX 6" xfId="8873" xr:uid="{9DE1D785-D13A-43B8-BDDE-D585D7487BC3}"/>
    <cellStyle name="SAPBEXresItemX 6 2" xfId="8874" xr:uid="{49210774-FC64-45DD-8FC8-65F7A1F5D84E}"/>
    <cellStyle name="SAPBEXresItemX 6 2 2" xfId="8875" xr:uid="{F8BC5AC9-33B1-4577-B74B-752789DB4195}"/>
    <cellStyle name="SAPBEXresItemX 6 2 2 2" xfId="8876" xr:uid="{9AFEF323-0266-4077-8B38-7CB1ECCAAF18}"/>
    <cellStyle name="SAPBEXresItemX 6 2 3" xfId="8877" xr:uid="{9D48640D-791E-45FC-B98B-FEC823FA1FD2}"/>
    <cellStyle name="SAPBEXresItemX 6 3" xfId="8878" xr:uid="{F83475C8-95B8-4323-B50D-735322009D53}"/>
    <cellStyle name="SAPBEXresItemX 6 3 2" xfId="8879" xr:uid="{B0324EAF-8C04-4C62-92A9-EB32969B3272}"/>
    <cellStyle name="SAPBEXresItemX 6 4" xfId="8880" xr:uid="{7A5E2FC2-4999-46EA-8408-34E8E2999626}"/>
    <cellStyle name="SAPBEXresItemX 7" xfId="8881" xr:uid="{FB37D331-739A-4C9E-A7E0-9819022601CB}"/>
    <cellStyle name="SAPBEXresItemX 7 2" xfId="8882" xr:uid="{09CA9D45-DDBC-446C-BC32-FAFC23F2DFED}"/>
    <cellStyle name="SAPBEXresItemX 7 2 2" xfId="8883" xr:uid="{C0275157-A164-4F27-ACE9-757707B2F498}"/>
    <cellStyle name="SAPBEXresItemX 7 3" xfId="8884" xr:uid="{FFD80FCD-1A04-4B10-8BC4-167A8F3B85FA}"/>
    <cellStyle name="SAPBEXresItemX 8" xfId="8885" xr:uid="{E33C079C-240F-4FA2-A81A-8C209EB3170A}"/>
    <cellStyle name="SAPBEXresItemX 8 2" xfId="8886" xr:uid="{8DF4F42F-3C73-419B-B970-12FFDC127330}"/>
    <cellStyle name="SAPBEXresItemX 9" xfId="8887" xr:uid="{67885B4C-998E-42E6-95FA-8FF57FEC62F4}"/>
    <cellStyle name="SAPBEXstdData" xfId="8888" xr:uid="{587F221B-97D0-442C-944B-B72B3FC9A519}"/>
    <cellStyle name="SAPBEXstdData 2" xfId="8889" xr:uid="{2DDD2D72-66D3-47D5-9367-3324789A7738}"/>
    <cellStyle name="SAPBEXstdData 2 2" xfId="8890" xr:uid="{421648D2-91A0-41DB-9478-618A7B1363BA}"/>
    <cellStyle name="SAPBEXstdData 2 2 2" xfId="8891" xr:uid="{9BBBFF57-5CE7-454A-83EB-A39EF2C72D0B}"/>
    <cellStyle name="SAPBEXstdData 2 2 2 2" xfId="8892" xr:uid="{23CF47A3-FEFC-4886-B0AA-2EDE07522DBA}"/>
    <cellStyle name="SAPBEXstdData 2 2 2 2 2" xfId="8893" xr:uid="{2F2F1763-215C-4E12-B40C-FDB7CAD364D6}"/>
    <cellStyle name="SAPBEXstdData 2 2 2 3" xfId="8894" xr:uid="{03A41F43-C401-4614-823B-64DF227C2C7C}"/>
    <cellStyle name="SAPBEXstdData 2 2 3" xfId="8895" xr:uid="{67E2FDF0-880B-4C04-ACD8-97D897BF89F1}"/>
    <cellStyle name="SAPBEXstdData 2 2 3 2" xfId="8896" xr:uid="{BED65DC8-720F-4E7E-A89D-FAE7CFCF76FD}"/>
    <cellStyle name="SAPBEXstdData 2 2 4" xfId="8897" xr:uid="{E769C101-57B9-4033-9FE4-A563760E28A2}"/>
    <cellStyle name="SAPBEXstdData 2 3" xfId="8898" xr:uid="{0861BCF5-2AB8-4DB6-83E2-37CCAA7E085C}"/>
    <cellStyle name="SAPBEXstdData 2 3 2" xfId="8899" xr:uid="{EDC0C048-D11A-4838-867D-25A572AA2BDA}"/>
    <cellStyle name="SAPBEXstdData 2 3 2 2" xfId="8900" xr:uid="{9C258889-0DD2-4401-AAD7-A7DEC4E3D75D}"/>
    <cellStyle name="SAPBEXstdData 2 3 2 2 2" xfId="8901" xr:uid="{79BE2FDA-91E9-4CAF-89E6-3FA520841B5B}"/>
    <cellStyle name="SAPBEXstdData 2 3 2 3" xfId="8902" xr:uid="{74B95DEE-009B-4020-A775-1950688CDBBE}"/>
    <cellStyle name="SAPBEXstdData 2 3 3" xfId="8903" xr:uid="{2A554A52-9CAC-4DA2-9FF9-4A1D73B6BD57}"/>
    <cellStyle name="SAPBEXstdData 2 3 3 2" xfId="8904" xr:uid="{40FD47AA-73A3-4553-BB7D-4C5F69DDF29F}"/>
    <cellStyle name="SAPBEXstdData 2 3 4" xfId="8905" xr:uid="{B62A34D6-B434-4114-898F-AE5B93EFB834}"/>
    <cellStyle name="SAPBEXstdData 2 4" xfId="8906" xr:uid="{011BB289-410E-4869-82C4-701A56301C93}"/>
    <cellStyle name="SAPBEXstdData 2 4 2" xfId="8907" xr:uid="{CE0BA747-221E-4E2F-8958-434D7F13B051}"/>
    <cellStyle name="SAPBEXstdData 2 4 2 2" xfId="8908" xr:uid="{DE465663-694D-4CF0-B263-41D51C3C9065}"/>
    <cellStyle name="SAPBEXstdData 2 4 3" xfId="8909" xr:uid="{8286A951-FA0B-4685-BFD2-E583029BC752}"/>
    <cellStyle name="SAPBEXstdData 2 5" xfId="8910" xr:uid="{BD262EB1-E52C-4056-BE8A-514F32DDE6E3}"/>
    <cellStyle name="SAPBEXstdData 2 5 2" xfId="8911" xr:uid="{33D4583D-69B6-44CB-8180-0C6DB770B115}"/>
    <cellStyle name="SAPBEXstdData 2 5 3" xfId="8912" xr:uid="{21E9A3F7-D3E9-4BEF-B7D2-461E1D421BCD}"/>
    <cellStyle name="SAPBEXstdData 2 6" xfId="8913" xr:uid="{4D7A614C-173A-4E6B-A687-91AF35968247}"/>
    <cellStyle name="SAPBEXstdData 2 6 2" xfId="8914" xr:uid="{745C196D-1874-455E-BD40-CB3322B9C705}"/>
    <cellStyle name="SAPBEXstdData 2 7" xfId="8915" xr:uid="{5B52F52E-D90A-4CD7-BC15-5F340BB12E42}"/>
    <cellStyle name="SAPBEXstdData 3" xfId="8916" xr:uid="{417C6C35-793E-4533-B987-30CC6905C1E9}"/>
    <cellStyle name="SAPBEXstdData 3 2" xfId="8917" xr:uid="{A0B6FA9E-1422-4C47-BE74-25E7C5719678}"/>
    <cellStyle name="SAPBEXstdData 3 2 2" xfId="8918" xr:uid="{B7DEB31B-32FA-4925-A997-0FB7DC72A263}"/>
    <cellStyle name="SAPBEXstdData 3 2 2 2" xfId="8919" xr:uid="{A6D40B93-4BC2-4788-A8CC-43E38BC61BB8}"/>
    <cellStyle name="SAPBEXstdData 3 2 2 2 2" xfId="8920" xr:uid="{78849FCA-E80C-41FE-9404-4B33F82154F2}"/>
    <cellStyle name="SAPBEXstdData 3 2 2 3" xfId="8921" xr:uid="{3F493BF4-E841-41F6-8C2B-58D932788123}"/>
    <cellStyle name="SAPBEXstdData 3 2 3" xfId="8922" xr:uid="{733F1B97-8862-4E2D-8A92-F9F1AAD13308}"/>
    <cellStyle name="SAPBEXstdData 3 2 3 2" xfId="8923" xr:uid="{914452D0-20F6-4BB8-AFBD-BC124C8892AC}"/>
    <cellStyle name="SAPBEXstdData 3 2 4" xfId="8924" xr:uid="{F5CA088C-BAD0-4623-95E8-88700E41092A}"/>
    <cellStyle name="SAPBEXstdData 3 3" xfId="8925" xr:uid="{D6065692-5C78-4F09-AC5C-C32169441D99}"/>
    <cellStyle name="SAPBEXstdData 3 3 2" xfId="8926" xr:uid="{1EBBDACB-985B-48AD-BBAC-5C53CCE6BB13}"/>
    <cellStyle name="SAPBEXstdData 3 3 2 2" xfId="8927" xr:uid="{AF01BC92-9287-40E2-844D-03FFCEFE9F65}"/>
    <cellStyle name="SAPBEXstdData 3 3 3" xfId="8928" xr:uid="{F5F4E4A7-43F8-4808-BD7C-AF776939D6CB}"/>
    <cellStyle name="SAPBEXstdData 3 4" xfId="8929" xr:uid="{EF24160F-88D3-4166-B3CA-4ADC7BB3041D}"/>
    <cellStyle name="SAPBEXstdData 3 4 2" xfId="8930" xr:uid="{C5F69327-A230-4D84-B90A-ACC4D5175C44}"/>
    <cellStyle name="SAPBEXstdData 3 5" xfId="8931" xr:uid="{89B4E7EA-B161-43C6-9ED9-28C2B8C0498A}"/>
    <cellStyle name="SAPBEXstdData 4" xfId="8932" xr:uid="{8C98F4EA-6D6B-47BF-9AF4-8E9DBA3573A7}"/>
    <cellStyle name="SAPBEXstdData 4 2" xfId="8933" xr:uid="{BFA1AAC5-18C7-45AE-832A-7C2C7B5A069A}"/>
    <cellStyle name="SAPBEXstdData 4 2 2" xfId="8934" xr:uid="{F14977FC-E623-4620-9D5E-1498786F5F5C}"/>
    <cellStyle name="SAPBEXstdData 4 2 2 2" xfId="8935" xr:uid="{72C4B45D-E14F-41A3-B400-6D9D7BE305D6}"/>
    <cellStyle name="SAPBEXstdData 4 2 3" xfId="8936" xr:uid="{A3227FB8-3B06-4F8C-AFEC-6F2C2CB1E6D2}"/>
    <cellStyle name="SAPBEXstdData 4 3" xfId="8937" xr:uid="{52CC77FE-77F1-46F6-AED4-196D9602A917}"/>
    <cellStyle name="SAPBEXstdData 4 3 2" xfId="8938" xr:uid="{CC2A063C-5912-44B1-806D-D8D52724FD40}"/>
    <cellStyle name="SAPBEXstdData 4 4" xfId="8939" xr:uid="{F7A77278-37DE-4642-AD4B-C626570F1269}"/>
    <cellStyle name="SAPBEXstdData 5" xfId="8940" xr:uid="{C0DD37D9-E5EE-427D-B9C0-F0D9586737FE}"/>
    <cellStyle name="SAPBEXstdData 5 2" xfId="8941" xr:uid="{E3974A23-5D8D-4C8D-8352-DA193A277959}"/>
    <cellStyle name="SAPBEXstdData 5 2 2" xfId="8942" xr:uid="{7021E53F-0214-412B-814F-E8B483F69562}"/>
    <cellStyle name="SAPBEXstdData 5 2 2 2" xfId="8943" xr:uid="{646E3751-4790-47DC-BE26-A8747760CBFD}"/>
    <cellStyle name="SAPBEXstdData 5 2 2 2 2" xfId="8944" xr:uid="{D4311420-9B88-4895-A719-DAEAE72B4A89}"/>
    <cellStyle name="SAPBEXstdData 5 2 2 3" xfId="8945" xr:uid="{7194B1A8-4D06-48FE-A29C-79456BDB4451}"/>
    <cellStyle name="SAPBEXstdData 5 2 3" xfId="8946" xr:uid="{972B2AE0-E43C-4CC1-9539-8B5BFA6BEDCB}"/>
    <cellStyle name="SAPBEXstdData 5 2 3 2" xfId="8947" xr:uid="{A5CB7BA3-07DA-45AC-898D-9B65093B18DD}"/>
    <cellStyle name="SAPBEXstdData 5 2 4" xfId="8948" xr:uid="{CC4C69E3-4081-4701-B75E-CC16E086E9DD}"/>
    <cellStyle name="SAPBEXstdData 5 3" xfId="8949" xr:uid="{E249A2B2-A410-4B7B-91FD-B2F1EF107931}"/>
    <cellStyle name="SAPBEXstdData 5 3 2" xfId="8950" xr:uid="{939A846D-E1AC-4861-BA0D-2117058DAC70}"/>
    <cellStyle name="SAPBEXstdData 5 3 2 2" xfId="8951" xr:uid="{3E8BF27E-5D3D-4D91-81BF-FBB9FE4D070E}"/>
    <cellStyle name="SAPBEXstdData 5 3 3" xfId="8952" xr:uid="{ACBC432C-D2CD-423B-B463-9D207052782E}"/>
    <cellStyle name="SAPBEXstdData 5 4" xfId="8953" xr:uid="{99CC459E-69B2-4E30-8535-3964374D8E94}"/>
    <cellStyle name="SAPBEXstdData 5 4 2" xfId="8954" xr:uid="{5E97DB68-67E0-4437-B5AA-6117064BBB86}"/>
    <cellStyle name="SAPBEXstdData 5 5" xfId="8955" xr:uid="{E474FC66-2139-45DE-AAAC-40E9DFE537CD}"/>
    <cellStyle name="SAPBEXstdData 6" xfId="8956" xr:uid="{4C06DC99-4915-4C37-9920-4278E1A81DFD}"/>
    <cellStyle name="SAPBEXstdData 6 2" xfId="8957" xr:uid="{98E24337-86C0-4DDD-A2C6-0742E3FA9C14}"/>
    <cellStyle name="SAPBEXstdData 6 2 2" xfId="8958" xr:uid="{01BAB056-BC97-443E-A363-72655DD6C0F8}"/>
    <cellStyle name="SAPBEXstdData 6 2 2 2" xfId="8959" xr:uid="{226559DC-804E-4131-8F53-7E4391E2FF1F}"/>
    <cellStyle name="SAPBEXstdData 6 2 3" xfId="8960" xr:uid="{3072545A-C744-4A68-A37E-AD2FEF9FC516}"/>
    <cellStyle name="SAPBEXstdData 6 3" xfId="8961" xr:uid="{527170A5-15C4-4F43-8EF2-2A1BB3471C2A}"/>
    <cellStyle name="SAPBEXstdData 6 3 2" xfId="8962" xr:uid="{5BBD58D1-A463-4DF6-B2FB-5E218F1DEC97}"/>
    <cellStyle name="SAPBEXstdData 6 4" xfId="8963" xr:uid="{898C1BB3-DC91-4730-B6A1-AD01D702F546}"/>
    <cellStyle name="SAPBEXstdData 7" xfId="8964" xr:uid="{2D116469-8882-4015-814F-942A7B8D4E5C}"/>
    <cellStyle name="SAPBEXstdData 7 2" xfId="8965" xr:uid="{AB238FAB-790A-4844-A80C-0DC9B9CB7BC7}"/>
    <cellStyle name="SAPBEXstdData 7 2 2" xfId="8966" xr:uid="{101FD07C-AAAC-4044-A838-DD1C8AE44D00}"/>
    <cellStyle name="SAPBEXstdData 7 3" xfId="8967" xr:uid="{9E37DAF1-FDEA-4A82-8CE0-40FD4A2073F8}"/>
    <cellStyle name="SAPBEXstdData 8" xfId="8968" xr:uid="{52D4E37B-0525-439A-B7E0-CC8C80DE59E9}"/>
    <cellStyle name="SAPBEXstdData 8 2" xfId="8969" xr:uid="{51FC260E-5485-48F0-A7A4-B871ADEB5ECE}"/>
    <cellStyle name="SAPBEXstdData 9" xfId="8970" xr:uid="{A8579C27-8166-4397-A2B8-833099E5ACFB}"/>
    <cellStyle name="SAPBEXstdDataEmph" xfId="8971" xr:uid="{54945C57-E9B9-4A97-A8B3-C67DC3D6F737}"/>
    <cellStyle name="SAPBEXstdDataEmph 2" xfId="8972" xr:uid="{712447AE-2A07-4BB7-AC66-170701A8FB89}"/>
    <cellStyle name="SAPBEXstdDataEmph 2 2" xfId="8973" xr:uid="{D2C20F68-29BD-427E-B126-7B1B842DFD1C}"/>
    <cellStyle name="SAPBEXstdDataEmph 2 2 2" xfId="8974" xr:uid="{5F35760C-5A70-4357-9A21-309772A1C185}"/>
    <cellStyle name="SAPBEXstdDataEmph 2 2 2 2" xfId="8975" xr:uid="{E5FA5B16-B9EE-4D69-9393-5328BD32BFBC}"/>
    <cellStyle name="SAPBEXstdDataEmph 2 2 2 2 2" xfId="8976" xr:uid="{C3C83357-EE40-4221-8CAF-678E6394E1E1}"/>
    <cellStyle name="SAPBEXstdDataEmph 2 2 2 3" xfId="8977" xr:uid="{0F497F2A-7BD1-41C3-863B-86E1B9770495}"/>
    <cellStyle name="SAPBEXstdDataEmph 2 2 3" xfId="8978" xr:uid="{69B65307-253E-49D9-8997-13B9FB9B4C11}"/>
    <cellStyle name="SAPBEXstdDataEmph 2 2 3 2" xfId="8979" xr:uid="{46F1D47B-F120-44B0-A9A5-D94299505C07}"/>
    <cellStyle name="SAPBEXstdDataEmph 2 2 4" xfId="8980" xr:uid="{C825A161-A811-481C-9B82-25D452685732}"/>
    <cellStyle name="SAPBEXstdDataEmph 2 3" xfId="8981" xr:uid="{0A5FE8B8-4523-4FA6-A7AC-7E72E2C7C0CD}"/>
    <cellStyle name="SAPBEXstdDataEmph 2 3 2" xfId="8982" xr:uid="{D43D3CEE-F7D2-4799-AC86-DD9895851555}"/>
    <cellStyle name="SAPBEXstdDataEmph 2 3 2 2" xfId="8983" xr:uid="{E4699587-6354-4908-963C-D97BE43396A9}"/>
    <cellStyle name="SAPBEXstdDataEmph 2 3 2 2 2" xfId="8984" xr:uid="{2E577298-1D16-4850-BFE5-33023461CC0A}"/>
    <cellStyle name="SAPBEXstdDataEmph 2 3 2 3" xfId="8985" xr:uid="{39DE6C4F-DCA1-4E22-8513-D14B3397F088}"/>
    <cellStyle name="SAPBEXstdDataEmph 2 3 3" xfId="8986" xr:uid="{40C08C4B-C0B8-467C-956B-FBA98DB06C1B}"/>
    <cellStyle name="SAPBEXstdDataEmph 2 3 3 2" xfId="8987" xr:uid="{2E7CC35C-E5FB-4403-B0E8-5C0342BF5186}"/>
    <cellStyle name="SAPBEXstdDataEmph 2 3 4" xfId="8988" xr:uid="{926E98B5-8848-471F-9A50-F85E5CC51A77}"/>
    <cellStyle name="SAPBEXstdDataEmph 2 4" xfId="8989" xr:uid="{C575DC70-FC4D-4A1E-84D8-B0E1237D1814}"/>
    <cellStyle name="SAPBEXstdDataEmph 2 4 2" xfId="8990" xr:uid="{AAE1C4F8-5F5D-458B-9AE4-803C686F4492}"/>
    <cellStyle name="SAPBEXstdDataEmph 2 4 2 2" xfId="8991" xr:uid="{E163921B-08AC-4C25-BAA6-D8BCD2618037}"/>
    <cellStyle name="SAPBEXstdDataEmph 2 4 3" xfId="8992" xr:uid="{8FD8D5B7-82D4-4EB8-BDE0-828DF1943838}"/>
    <cellStyle name="SAPBEXstdDataEmph 2 5" xfId="8993" xr:uid="{A4FA100B-89DE-4D7E-AE2F-BDEF4989DE10}"/>
    <cellStyle name="SAPBEXstdDataEmph 2 5 2" xfId="8994" xr:uid="{07D7F723-64BF-4EE2-97F2-68AE776C16B3}"/>
    <cellStyle name="SAPBEXstdDataEmph 2 5 3" xfId="8995" xr:uid="{F6F59BD9-3143-4A39-9D5D-106AD2447B7F}"/>
    <cellStyle name="SAPBEXstdDataEmph 2 6" xfId="8996" xr:uid="{DE94AC89-7781-4944-944F-1ED9E01B3277}"/>
    <cellStyle name="SAPBEXstdDataEmph 2 6 2" xfId="8997" xr:uid="{3E6CC6C5-FFD8-44E8-8086-4B052774EA67}"/>
    <cellStyle name="SAPBEXstdDataEmph 2 7" xfId="8998" xr:uid="{1532173E-9B20-4037-A414-6C80EC53EF87}"/>
    <cellStyle name="SAPBEXstdDataEmph 3" xfId="8999" xr:uid="{52764B33-A5A4-4021-BB75-55FC0AF7B3E9}"/>
    <cellStyle name="SAPBEXstdDataEmph 3 2" xfId="9000" xr:uid="{D0C6B08D-F24E-4ED2-B8CF-7BC1EBB8C836}"/>
    <cellStyle name="SAPBEXstdDataEmph 3 2 2" xfId="9001" xr:uid="{BB16F733-469D-4575-B0B2-53E2C68953F3}"/>
    <cellStyle name="SAPBEXstdDataEmph 3 2 2 2" xfId="9002" xr:uid="{FF85CBCF-E1FC-4B46-8211-D6575AAFC184}"/>
    <cellStyle name="SAPBEXstdDataEmph 3 2 2 2 2" xfId="9003" xr:uid="{5F805381-1AE6-4363-9196-AFE4EAED29C3}"/>
    <cellStyle name="SAPBEXstdDataEmph 3 2 2 3" xfId="9004" xr:uid="{153FA6CC-43BB-4CB1-BA66-4BCBE59E9998}"/>
    <cellStyle name="SAPBEXstdDataEmph 3 2 3" xfId="9005" xr:uid="{74359841-D89A-4B19-8A2B-9A06CC1B4402}"/>
    <cellStyle name="SAPBEXstdDataEmph 3 2 3 2" xfId="9006" xr:uid="{E071A916-E0A8-4440-8C73-88920194FCDA}"/>
    <cellStyle name="SAPBEXstdDataEmph 3 2 4" xfId="9007" xr:uid="{C85F6224-AE89-4D4A-9317-934EA5A7172C}"/>
    <cellStyle name="SAPBEXstdDataEmph 3 3" xfId="9008" xr:uid="{0F018F7D-74E8-4D03-99ED-D9ECDA7B3869}"/>
    <cellStyle name="SAPBEXstdDataEmph 3 3 2" xfId="9009" xr:uid="{ACCEE744-7BC3-41EE-AA07-9475FC54B901}"/>
    <cellStyle name="SAPBEXstdDataEmph 3 3 2 2" xfId="9010" xr:uid="{EE550517-F72C-4C96-A2CD-7E9CD62E78C5}"/>
    <cellStyle name="SAPBEXstdDataEmph 3 3 3" xfId="9011" xr:uid="{3BD9EDB6-E42F-44D5-A265-21CE55F795A7}"/>
    <cellStyle name="SAPBEXstdDataEmph 3 4" xfId="9012" xr:uid="{0BE2EBA9-62E9-4B15-AAEF-53483719B8BF}"/>
    <cellStyle name="SAPBEXstdDataEmph 3 4 2" xfId="9013" xr:uid="{E5827917-1F50-4789-842C-7E324DC349C8}"/>
    <cellStyle name="SAPBEXstdDataEmph 3 5" xfId="9014" xr:uid="{CB8E95D3-4CCB-46A4-BE6E-D2CF99A6BC5B}"/>
    <cellStyle name="SAPBEXstdDataEmph 4" xfId="9015" xr:uid="{6BA3E1B7-8F0A-4FD0-81EC-EFF873FE2CD4}"/>
    <cellStyle name="SAPBEXstdDataEmph 4 2" xfId="9016" xr:uid="{D05831DF-5D65-43C1-83B4-DCBE1A34A725}"/>
    <cellStyle name="SAPBEXstdDataEmph 4 2 2" xfId="9017" xr:uid="{0DC3619A-B980-48A4-957F-4305CAA44FB1}"/>
    <cellStyle name="SAPBEXstdDataEmph 4 2 2 2" xfId="9018" xr:uid="{0B2B21AA-618D-46A0-9A53-73B06CBF1C14}"/>
    <cellStyle name="SAPBEXstdDataEmph 4 2 3" xfId="9019" xr:uid="{894F2502-8F07-4C48-9724-8C42BD9EF4BE}"/>
    <cellStyle name="SAPBEXstdDataEmph 4 3" xfId="9020" xr:uid="{07907040-1984-426C-A53A-75A42BC8BFF7}"/>
    <cellStyle name="SAPBEXstdDataEmph 4 3 2" xfId="9021" xr:uid="{CEF9E3E6-627C-480C-930A-89E54E7AC0A7}"/>
    <cellStyle name="SAPBEXstdDataEmph 4 4" xfId="9022" xr:uid="{34EC5D39-918F-4DE3-9A8C-C82BC8F01976}"/>
    <cellStyle name="SAPBEXstdDataEmph 5" xfId="9023" xr:uid="{4B74406F-804A-4DA7-9750-96883B8ED75A}"/>
    <cellStyle name="SAPBEXstdDataEmph 5 2" xfId="9024" xr:uid="{9B2453E1-DF44-4C06-8256-8FB5AC0F685F}"/>
    <cellStyle name="SAPBEXstdDataEmph 5 2 2" xfId="9025" xr:uid="{1FB5DBEE-6AAD-4465-90EE-A19762D8CE9A}"/>
    <cellStyle name="SAPBEXstdDataEmph 5 2 2 2" xfId="9026" xr:uid="{52CE22B4-98DA-47CA-A2AF-DC7C1DE189F3}"/>
    <cellStyle name="SAPBEXstdDataEmph 5 2 2 2 2" xfId="9027" xr:uid="{87CC7465-E6E5-4499-A595-2CA2EE902BD2}"/>
    <cellStyle name="SAPBEXstdDataEmph 5 2 2 3" xfId="9028" xr:uid="{7744F767-0883-4D4A-B022-EBE9949A38F3}"/>
    <cellStyle name="SAPBEXstdDataEmph 5 2 3" xfId="9029" xr:uid="{4011D8E0-FF99-4ECE-A975-4B5709D9FB6D}"/>
    <cellStyle name="SAPBEXstdDataEmph 5 2 3 2" xfId="9030" xr:uid="{BEB4F7EE-3AA8-4442-BD25-3A1BAA245CA2}"/>
    <cellStyle name="SAPBEXstdDataEmph 5 2 4" xfId="9031" xr:uid="{4B422E1F-F16A-4C67-976E-53650358F412}"/>
    <cellStyle name="SAPBEXstdDataEmph 5 3" xfId="9032" xr:uid="{92CA2373-0114-4DE9-9175-4DFBBEC9DED4}"/>
    <cellStyle name="SAPBEXstdDataEmph 5 3 2" xfId="9033" xr:uid="{C54943CC-3035-4719-9754-6F992C44E422}"/>
    <cellStyle name="SAPBEXstdDataEmph 5 3 2 2" xfId="9034" xr:uid="{0B8F9D33-1C3E-4259-AAA4-FE88A13BEFCD}"/>
    <cellStyle name="SAPBEXstdDataEmph 5 3 3" xfId="9035" xr:uid="{117E11D2-C75A-4449-916D-B04364E03D92}"/>
    <cellStyle name="SAPBEXstdDataEmph 5 4" xfId="9036" xr:uid="{D9903B9E-2A1C-4026-A794-F0DC16F4C28B}"/>
    <cellStyle name="SAPBEXstdDataEmph 5 4 2" xfId="9037" xr:uid="{643F7CEE-7648-4276-94CE-A820582EE68B}"/>
    <cellStyle name="SAPBEXstdDataEmph 5 5" xfId="9038" xr:uid="{2B93F0F6-BB03-4EC3-B9F1-96DC11036179}"/>
    <cellStyle name="SAPBEXstdDataEmph 6" xfId="9039" xr:uid="{46C5E480-070D-41D3-BE4C-157746AABFC9}"/>
    <cellStyle name="SAPBEXstdDataEmph 6 2" xfId="9040" xr:uid="{60A2718A-5C24-4026-84B9-B251326D86B6}"/>
    <cellStyle name="SAPBEXstdDataEmph 6 2 2" xfId="9041" xr:uid="{B045B93C-9812-4ACF-99FF-0549411C98E3}"/>
    <cellStyle name="SAPBEXstdDataEmph 6 2 2 2" xfId="9042" xr:uid="{B3B06899-956D-426F-882E-8229392B9B06}"/>
    <cellStyle name="SAPBEXstdDataEmph 6 2 3" xfId="9043" xr:uid="{B1F4E114-96BF-49E2-AAC7-9BDFC9C592A7}"/>
    <cellStyle name="SAPBEXstdDataEmph 6 3" xfId="9044" xr:uid="{5E9F2966-ABE7-415B-8651-102FFF34D941}"/>
    <cellStyle name="SAPBEXstdDataEmph 6 3 2" xfId="9045" xr:uid="{9E948A15-2369-4A51-A211-FB954BDA0AFF}"/>
    <cellStyle name="SAPBEXstdDataEmph 6 4" xfId="9046" xr:uid="{631A9672-7E24-4712-9B6B-7793AF903C82}"/>
    <cellStyle name="SAPBEXstdDataEmph 7" xfId="9047" xr:uid="{41A8918C-5753-47FE-839D-945B89089EE9}"/>
    <cellStyle name="SAPBEXstdDataEmph 7 2" xfId="9048" xr:uid="{E453636D-A680-4E99-9DE0-F82EF4345450}"/>
    <cellStyle name="SAPBEXstdDataEmph 7 2 2" xfId="9049" xr:uid="{C1EBBB70-72CD-4E9C-851F-16E4AA43BB7D}"/>
    <cellStyle name="SAPBEXstdDataEmph 7 3" xfId="9050" xr:uid="{4944EB97-66A8-454F-B2F5-D829DB6B6829}"/>
    <cellStyle name="SAPBEXstdDataEmph 8" xfId="9051" xr:uid="{931C7068-86D4-45C1-B903-D90EF1AC0190}"/>
    <cellStyle name="SAPBEXstdDataEmph 8 2" xfId="9052" xr:uid="{D26C3AE5-510A-4493-AC2F-7422A319CAEB}"/>
    <cellStyle name="SAPBEXstdDataEmph 9" xfId="9053" xr:uid="{77861C4C-D2B3-475B-84E1-FDA9C7BB313E}"/>
    <cellStyle name="SAPBEXstdItem" xfId="9054" xr:uid="{724A503B-B6D3-4BF1-90A1-F4E57541B5FB}"/>
    <cellStyle name="SAPBEXstdItem 2" xfId="9055" xr:uid="{17CCD1A8-CCE3-4EF6-A3CC-C89E48BABC9E}"/>
    <cellStyle name="SAPBEXstdItem 2 2" xfId="9056" xr:uid="{4EEEB79D-63CC-4C53-8508-D566E523A2B3}"/>
    <cellStyle name="SAPBEXstdItem 2 2 2" xfId="9057" xr:uid="{D1EF5B46-B3BC-407E-8D54-757DF514587A}"/>
    <cellStyle name="SAPBEXstdItem 2 2 2 2" xfId="9058" xr:uid="{290D6075-84FD-4672-8636-BA958CCF3990}"/>
    <cellStyle name="SAPBEXstdItem 2 2 2 2 2" xfId="9059" xr:uid="{640F3322-EB09-4241-8837-6B1FEAE4501E}"/>
    <cellStyle name="SAPBEXstdItem 2 2 2 3" xfId="9060" xr:uid="{9A9787DB-172A-4F43-8701-05D65AD839E9}"/>
    <cellStyle name="SAPBEXstdItem 2 2 3" xfId="9061" xr:uid="{6819336A-6588-4D15-BC0B-A6D6AE27A10A}"/>
    <cellStyle name="SAPBEXstdItem 2 2 3 2" xfId="9062" xr:uid="{297D46C7-9740-4F70-94EF-3DB52A9A383B}"/>
    <cellStyle name="SAPBEXstdItem 2 2 4" xfId="9063" xr:uid="{5ADDE0D0-3E43-4E8F-9E60-CCC86383A69A}"/>
    <cellStyle name="SAPBEXstdItem 2 3" xfId="9064" xr:uid="{5D9E2D5B-17E0-4544-A670-0D3955FB8496}"/>
    <cellStyle name="SAPBEXstdItem 2 3 2" xfId="9065" xr:uid="{4C0909F3-179B-45B9-ACA6-CA17F30E91EE}"/>
    <cellStyle name="SAPBEXstdItem 2 3 2 2" xfId="9066" xr:uid="{D4EEF99C-844A-4D6D-991A-437B2AC7F3FF}"/>
    <cellStyle name="SAPBEXstdItem 2 3 2 2 2" xfId="9067" xr:uid="{9FCD60F9-0AA7-4F8C-9E06-D31BD787A4E7}"/>
    <cellStyle name="SAPBEXstdItem 2 3 2 3" xfId="9068" xr:uid="{D0B91829-DF95-429A-9655-9461E96A80F1}"/>
    <cellStyle name="SAPBEXstdItem 2 3 3" xfId="9069" xr:uid="{FF35ED85-4643-4383-9743-91A7B1242E63}"/>
    <cellStyle name="SAPBEXstdItem 2 3 3 2" xfId="9070" xr:uid="{D85C0654-70EB-4AF0-ABD9-D78B52313AE7}"/>
    <cellStyle name="SAPBEXstdItem 2 3 4" xfId="9071" xr:uid="{AC8F38E1-EC19-47A6-A4C5-B581B8D42F6E}"/>
    <cellStyle name="SAPBEXstdItem 2 4" xfId="9072" xr:uid="{1D35D665-2AC9-43D1-BA70-946ACEB22C56}"/>
    <cellStyle name="SAPBEXstdItem 2 4 2" xfId="9073" xr:uid="{7E6A24AE-4EBD-463C-BD37-317DFF8E6333}"/>
    <cellStyle name="SAPBEXstdItem 2 4 2 2" xfId="9074" xr:uid="{D71EF107-2A07-49EE-A2A5-EF5FB9B2B36C}"/>
    <cellStyle name="SAPBEXstdItem 2 4 3" xfId="9075" xr:uid="{07EA930B-8634-4762-A662-F45A705EDBD1}"/>
    <cellStyle name="SAPBEXstdItem 2 5" xfId="9076" xr:uid="{218F403C-9424-46FB-9281-543C376A87BA}"/>
    <cellStyle name="SAPBEXstdItem 2 5 2" xfId="9077" xr:uid="{17877751-BC03-440F-B133-92987110D3CF}"/>
    <cellStyle name="SAPBEXstdItem 2 5 3" xfId="9078" xr:uid="{868BB5D2-654F-4911-BB38-98AD9862E827}"/>
    <cellStyle name="SAPBEXstdItem 2 6" xfId="9079" xr:uid="{CDEA860A-308B-4459-917E-F6EE52C8AE5C}"/>
    <cellStyle name="SAPBEXstdItem 2 6 2" xfId="9080" xr:uid="{0751810E-567A-42F4-9D5C-CC41A0CE8BDC}"/>
    <cellStyle name="SAPBEXstdItem 2 7" xfId="9081" xr:uid="{E299DEC1-5ACF-4D16-A8AB-6D3AC8B3460C}"/>
    <cellStyle name="SAPBEXstdItem 3" xfId="9082" xr:uid="{7644CCEA-AEB5-4117-9B0E-6432067D79B7}"/>
    <cellStyle name="SAPBEXstdItem 3 2" xfId="9083" xr:uid="{66A0B45E-A1E4-48F3-9EFE-C4ED2FA4BA82}"/>
    <cellStyle name="SAPBEXstdItem 3 2 2" xfId="9084" xr:uid="{EC201C54-D257-4F7E-B107-CF13719871EB}"/>
    <cellStyle name="SAPBEXstdItem 3 2 2 2" xfId="9085" xr:uid="{4717C7FD-7AAA-4C2F-9A99-9886DFDBDEE0}"/>
    <cellStyle name="SAPBEXstdItem 3 2 2 2 2" xfId="9086" xr:uid="{BBBC9D70-6FF1-47FA-BD34-471C919DD008}"/>
    <cellStyle name="SAPBEXstdItem 3 2 2 3" xfId="9087" xr:uid="{8CEFD424-A331-419B-BC2A-EEB5F16D163D}"/>
    <cellStyle name="SAPBEXstdItem 3 2 3" xfId="9088" xr:uid="{C9FCE344-8665-464F-8EA7-21E3F8C2EC88}"/>
    <cellStyle name="SAPBEXstdItem 3 2 3 2" xfId="9089" xr:uid="{6A7AC559-394D-48A1-9052-51692DDE977F}"/>
    <cellStyle name="SAPBEXstdItem 3 2 4" xfId="9090" xr:uid="{874F769D-839B-4FF6-AA32-F16E0F06FED9}"/>
    <cellStyle name="SAPBEXstdItem 3 3" xfId="9091" xr:uid="{79FFC42B-8B7A-42BA-8CCB-CC5B02D52E87}"/>
    <cellStyle name="SAPBEXstdItem 3 3 2" xfId="9092" xr:uid="{F1900E49-3D3E-42A8-A297-0A2148E1A460}"/>
    <cellStyle name="SAPBEXstdItem 3 3 2 2" xfId="9093" xr:uid="{E8376A5A-0930-4B93-B93A-06BEBC00E35C}"/>
    <cellStyle name="SAPBEXstdItem 3 3 3" xfId="9094" xr:uid="{450452EA-4B45-46FE-8A8F-824F01636C7D}"/>
    <cellStyle name="SAPBEXstdItem 3 4" xfId="9095" xr:uid="{2810CEA7-5970-45FC-A216-EC5360377EBA}"/>
    <cellStyle name="SAPBEXstdItem 3 4 2" xfId="9096" xr:uid="{5A380433-9346-4F38-A344-4FF65BFFFF7A}"/>
    <cellStyle name="SAPBEXstdItem 3 5" xfId="9097" xr:uid="{26A28B30-04D9-4343-B3B7-2A7B4222F9CE}"/>
    <cellStyle name="SAPBEXstdItem 4" xfId="9098" xr:uid="{5C14F9E7-1D00-46CB-80C8-9FB929C0535A}"/>
    <cellStyle name="SAPBEXstdItem 4 2" xfId="9099" xr:uid="{CCB8D51A-E42C-4E79-A58C-7ADFBDED15EF}"/>
    <cellStyle name="SAPBEXstdItem 4 2 2" xfId="9100" xr:uid="{E0D2A85A-9510-4A84-8B38-8CE38D9DF87A}"/>
    <cellStyle name="SAPBEXstdItem 4 2 2 2" xfId="9101" xr:uid="{00741F75-962D-4EFD-B909-BDA5994123CF}"/>
    <cellStyle name="SAPBEXstdItem 4 2 3" xfId="9102" xr:uid="{B12A1ED0-EE33-4994-B260-E0CD4E9ECCF8}"/>
    <cellStyle name="SAPBEXstdItem 4 3" xfId="9103" xr:uid="{6E72B86F-5279-4438-B831-B9F7AABF06B0}"/>
    <cellStyle name="SAPBEXstdItem 4 3 2" xfId="9104" xr:uid="{1CC26621-D4EE-45AB-A8A0-FFB104950B88}"/>
    <cellStyle name="SAPBEXstdItem 4 4" xfId="9105" xr:uid="{7455F143-5465-4B77-9543-B4749BA2CB94}"/>
    <cellStyle name="SAPBEXstdItem 5" xfId="9106" xr:uid="{BF85431C-6F3C-4191-AB90-9E7064084A85}"/>
    <cellStyle name="SAPBEXstdItem 5 2" xfId="9107" xr:uid="{8356A207-91D1-41E1-8DF7-413EA7B547D4}"/>
    <cellStyle name="SAPBEXstdItem 5 2 2" xfId="9108" xr:uid="{74684B50-D78E-40BD-832F-9102D9D1E6E9}"/>
    <cellStyle name="SAPBEXstdItem 5 2 2 2" xfId="9109" xr:uid="{7843C1BA-89D7-4442-93BF-4DDDDACCB119}"/>
    <cellStyle name="SAPBEXstdItem 5 2 2 2 2" xfId="9110" xr:uid="{BE161BDC-A69C-4784-BA12-DD0EF28404FB}"/>
    <cellStyle name="SAPBEXstdItem 5 2 2 3" xfId="9111" xr:uid="{82C58AF6-39BA-4A92-85EA-D33448AAF4EC}"/>
    <cellStyle name="SAPBEXstdItem 5 2 3" xfId="9112" xr:uid="{8731B984-89C8-4CD6-AB14-801DC1EE56F3}"/>
    <cellStyle name="SAPBEXstdItem 5 2 3 2" xfId="9113" xr:uid="{EBAC4FB7-F3E9-41F2-8249-0D5CA46A80FF}"/>
    <cellStyle name="SAPBEXstdItem 5 2 4" xfId="9114" xr:uid="{A41EAD1D-1F6B-41D2-BE60-C4F0B3388412}"/>
    <cellStyle name="SAPBEXstdItem 5 3" xfId="9115" xr:uid="{05A2E833-56E9-4577-BD1C-32171A122DF2}"/>
    <cellStyle name="SAPBEXstdItem 5 3 2" xfId="9116" xr:uid="{8D042F67-BA41-4173-978A-B3A88BB826F3}"/>
    <cellStyle name="SAPBEXstdItem 5 3 2 2" xfId="9117" xr:uid="{46F49832-C92E-4366-A039-32D93CFAB710}"/>
    <cellStyle name="SAPBEXstdItem 5 3 3" xfId="9118" xr:uid="{B3697C59-ACED-441C-907A-3B3B2D9CD85A}"/>
    <cellStyle name="SAPBEXstdItem 5 4" xfId="9119" xr:uid="{25D6608C-D887-4D72-BB95-7A785CB23033}"/>
    <cellStyle name="SAPBEXstdItem 5 4 2" xfId="9120" xr:uid="{CB6CE752-5BBF-48E5-BF21-ABEC4BB1A222}"/>
    <cellStyle name="SAPBEXstdItem 5 5" xfId="9121" xr:uid="{F6B2C802-6A11-4D64-B6B1-F167A6D6462E}"/>
    <cellStyle name="SAPBEXstdItem 6" xfId="9122" xr:uid="{23BC1FD5-9294-4BEB-967F-8522A90526AB}"/>
    <cellStyle name="SAPBEXstdItem 6 2" xfId="9123" xr:uid="{FD892F78-3B9A-4D80-B91A-995C31989E4E}"/>
    <cellStyle name="SAPBEXstdItem 6 2 2" xfId="9124" xr:uid="{09B77C46-4B45-4446-A846-BD3461D5E8E0}"/>
    <cellStyle name="SAPBEXstdItem 6 2 2 2" xfId="9125" xr:uid="{76829DDE-FF3E-4563-9EF6-7B3F37054C23}"/>
    <cellStyle name="SAPBEXstdItem 6 2 3" xfId="9126" xr:uid="{DCA35ECB-002B-4C3A-9395-3BDDF43E623E}"/>
    <cellStyle name="SAPBEXstdItem 6 3" xfId="9127" xr:uid="{946823CE-C2BA-45FC-89C7-FFB2CC048AB4}"/>
    <cellStyle name="SAPBEXstdItem 6 3 2" xfId="9128" xr:uid="{C72A55AE-0DCC-4C33-B808-6544212A7520}"/>
    <cellStyle name="SAPBEXstdItem 6 4" xfId="9129" xr:uid="{1D546B86-E7DE-4878-9B2C-3AD37A5B2493}"/>
    <cellStyle name="SAPBEXstdItem 7" xfId="9130" xr:uid="{27D124BF-0103-4421-9FB6-323E9F4C0942}"/>
    <cellStyle name="SAPBEXstdItem 7 2" xfId="9131" xr:uid="{9BF3CDD1-D199-4FB4-A456-98AA825691EF}"/>
    <cellStyle name="SAPBEXstdItem 7 2 2" xfId="9132" xr:uid="{4086384D-AADC-487C-ADFE-32A4CBBC4DC4}"/>
    <cellStyle name="SAPBEXstdItem 7 3" xfId="9133" xr:uid="{5F3AC36F-4B28-4FD2-9BD8-BBDBA9D84C37}"/>
    <cellStyle name="SAPBEXstdItem 8" xfId="9134" xr:uid="{E6D2F98B-6CDE-40A0-90BA-C1EE31FD64CB}"/>
    <cellStyle name="SAPBEXstdItem 8 2" xfId="9135" xr:uid="{E013C37F-33F1-4394-A698-1ED424D87E5D}"/>
    <cellStyle name="SAPBEXstdItem 9" xfId="9136" xr:uid="{13F5C2B2-48F6-499C-9933-F93B54898981}"/>
    <cellStyle name="SAPBEXstdItemX" xfId="9137" xr:uid="{D41F3869-8B42-4331-913A-743BF9483F18}"/>
    <cellStyle name="SAPBEXstdItemX 2" xfId="9138" xr:uid="{DFD5CD3B-2345-475C-921F-B096AEEB09CE}"/>
    <cellStyle name="SAPBEXstdItemX 2 2" xfId="9139" xr:uid="{E15CF8D0-00A5-43A9-8B69-1173E5586D75}"/>
    <cellStyle name="SAPBEXstdItemX 2 2 2" xfId="9140" xr:uid="{8C4E0983-6157-467A-BD5C-323EDC64413A}"/>
    <cellStyle name="SAPBEXstdItemX 2 2 2 2" xfId="9141" xr:uid="{2713111B-80EE-4A9E-A535-FF9BF9B1E580}"/>
    <cellStyle name="SAPBEXstdItemX 2 2 2 2 2" xfId="9142" xr:uid="{84D09D0F-807A-4898-9D84-02BB54F594CC}"/>
    <cellStyle name="SAPBEXstdItemX 2 2 2 3" xfId="9143" xr:uid="{EE74DBF2-9FF1-47BA-8406-8988E9BE8B1D}"/>
    <cellStyle name="SAPBEXstdItemX 2 2 3" xfId="9144" xr:uid="{D5B17F22-29D1-47F4-95BC-4C4090FABA95}"/>
    <cellStyle name="SAPBEXstdItemX 2 2 3 2" xfId="9145" xr:uid="{5DEE6BAA-142A-4E7C-9545-C967F3244439}"/>
    <cellStyle name="SAPBEXstdItemX 2 2 4" xfId="9146" xr:uid="{8242AB80-5DC8-40B6-A589-09B6D895B336}"/>
    <cellStyle name="SAPBEXstdItemX 2 3" xfId="9147" xr:uid="{70610C45-8CDC-47F2-A565-362A15712918}"/>
    <cellStyle name="SAPBEXstdItemX 2 3 2" xfId="9148" xr:uid="{61E50EED-18EF-4AF9-84F1-C75E69B8DF0B}"/>
    <cellStyle name="SAPBEXstdItemX 2 3 2 2" xfId="9149" xr:uid="{7D2DF264-C128-46D7-A972-6346FCF2989E}"/>
    <cellStyle name="SAPBEXstdItemX 2 3 2 2 2" xfId="9150" xr:uid="{C7E8E4E5-C0BC-4136-9EA0-C3BEE83DDF9D}"/>
    <cellStyle name="SAPBEXstdItemX 2 3 2 3" xfId="9151" xr:uid="{F35A44A2-282C-4B0A-B6FE-17825F3D802B}"/>
    <cellStyle name="SAPBEXstdItemX 2 3 3" xfId="9152" xr:uid="{AE1977D4-3419-4A24-85A9-E110A7CCAADA}"/>
    <cellStyle name="SAPBEXstdItemX 2 3 3 2" xfId="9153" xr:uid="{EC125766-B527-4590-AE7F-DD12375F1F7A}"/>
    <cellStyle name="SAPBEXstdItemX 2 3 4" xfId="9154" xr:uid="{B9128D2E-62F2-4CA5-BCD5-4ECE3007D4D0}"/>
    <cellStyle name="SAPBEXstdItemX 2 4" xfId="9155" xr:uid="{8CE3F85E-B699-4272-9630-0DAF0F4F5530}"/>
    <cellStyle name="SAPBEXstdItemX 2 4 2" xfId="9156" xr:uid="{9C1701D2-7496-4FCE-BB49-DBE9BA956892}"/>
    <cellStyle name="SAPBEXstdItemX 2 4 2 2" xfId="9157" xr:uid="{B56C5312-9D48-4118-9676-51961058B481}"/>
    <cellStyle name="SAPBEXstdItemX 2 4 3" xfId="9158" xr:uid="{395AF1CE-7818-4B14-9F90-760016C50747}"/>
    <cellStyle name="SAPBEXstdItemX 2 5" xfId="9159" xr:uid="{DEB660CA-7270-4CED-9AB1-047BCF4D9C66}"/>
    <cellStyle name="SAPBEXstdItemX 2 5 2" xfId="9160" xr:uid="{66E2E1B4-EAE9-4938-A80B-6C1E4235FC55}"/>
    <cellStyle name="SAPBEXstdItemX 2 5 3" xfId="9161" xr:uid="{DD7C8671-A7D6-440D-B9AC-FCDDB0F997CE}"/>
    <cellStyle name="SAPBEXstdItemX 2 6" xfId="9162" xr:uid="{4C7B6CE0-B234-47C6-BBB5-E88B5C0BB2FD}"/>
    <cellStyle name="SAPBEXstdItemX 2 6 2" xfId="9163" xr:uid="{77919FAF-A8DC-4A03-B9A0-9F123FAA3647}"/>
    <cellStyle name="SAPBEXstdItemX 2 7" xfId="9164" xr:uid="{D67BC5EB-0664-4506-8B64-7B7951C1BF16}"/>
    <cellStyle name="SAPBEXstdItemX 3" xfId="9165" xr:uid="{3E480416-F8F1-4260-AC3A-408D56F8F55E}"/>
    <cellStyle name="SAPBEXstdItemX 3 2" xfId="9166" xr:uid="{E2670CAE-6C84-4281-9ACD-AA504B9D10C3}"/>
    <cellStyle name="SAPBEXstdItemX 3 2 2" xfId="9167" xr:uid="{865D9EA9-302A-4D4E-9F2C-024690233938}"/>
    <cellStyle name="SAPBEXstdItemX 3 2 2 2" xfId="9168" xr:uid="{101E3437-7A85-46F3-AF89-3EC5E7AA5426}"/>
    <cellStyle name="SAPBEXstdItemX 3 2 2 2 2" xfId="9169" xr:uid="{E742E19E-3A42-4AA0-9F80-62DB579AB6B6}"/>
    <cellStyle name="SAPBEXstdItemX 3 2 2 3" xfId="9170" xr:uid="{EC97A987-9D87-4B8B-A8F3-05E193591AF9}"/>
    <cellStyle name="SAPBEXstdItemX 3 2 3" xfId="9171" xr:uid="{3BC26183-29F5-47B0-8AB4-054231F7F4E0}"/>
    <cellStyle name="SAPBEXstdItemX 3 2 3 2" xfId="9172" xr:uid="{9B016C1F-8488-4BDE-B693-3649321C9AD9}"/>
    <cellStyle name="SAPBEXstdItemX 3 2 4" xfId="9173" xr:uid="{0A420C20-6F8B-4B1F-B4EE-997259C5A7FD}"/>
    <cellStyle name="SAPBEXstdItemX 3 3" xfId="9174" xr:uid="{68E9E826-641D-40E6-800C-D93AF76BC7E5}"/>
    <cellStyle name="SAPBEXstdItemX 3 3 2" xfId="9175" xr:uid="{A5A3790B-6524-43A8-8552-30C434E7CFA6}"/>
    <cellStyle name="SAPBEXstdItemX 3 3 2 2" xfId="9176" xr:uid="{04F66ECA-FD89-49FD-85B0-3DDB70B6D837}"/>
    <cellStyle name="SAPBEXstdItemX 3 3 3" xfId="9177" xr:uid="{34913649-B2A4-41A8-9877-0CCF9D535EC0}"/>
    <cellStyle name="SAPBEXstdItemX 3 4" xfId="9178" xr:uid="{9448D9F0-18E2-4A31-9266-784DD2CE54B7}"/>
    <cellStyle name="SAPBEXstdItemX 3 4 2" xfId="9179" xr:uid="{836EA4D5-93DE-4527-96F3-F81D9C169A9F}"/>
    <cellStyle name="SAPBEXstdItemX 3 5" xfId="9180" xr:uid="{41D2034B-687B-4199-A13E-EDC41C2E9301}"/>
    <cellStyle name="SAPBEXstdItemX 4" xfId="9181" xr:uid="{3C494517-456E-4BA6-970D-7FF51FA17C40}"/>
    <cellStyle name="SAPBEXstdItemX 4 2" xfId="9182" xr:uid="{DF13CCEA-EA09-49A3-80D5-4960F7544B8A}"/>
    <cellStyle name="SAPBEXstdItemX 4 2 2" xfId="9183" xr:uid="{DCA1F620-F0A9-423E-BE5D-0FDBF40DC95B}"/>
    <cellStyle name="SAPBEXstdItemX 4 2 2 2" xfId="9184" xr:uid="{5DD3F967-5555-439C-8C95-2881C91B9BB8}"/>
    <cellStyle name="SAPBEXstdItemX 4 2 3" xfId="9185" xr:uid="{CFA1264C-A43F-4639-A6A5-E54CD7476145}"/>
    <cellStyle name="SAPBEXstdItemX 4 3" xfId="9186" xr:uid="{B955B0E9-3FE4-4DA5-B33D-338DB1BFBD55}"/>
    <cellStyle name="SAPBEXstdItemX 4 3 2" xfId="9187" xr:uid="{6113591F-A3BC-48A1-9A89-D180508BC942}"/>
    <cellStyle name="SAPBEXstdItemX 4 4" xfId="9188" xr:uid="{0A1BB876-DB36-46E1-91B1-1640B779F9BB}"/>
    <cellStyle name="SAPBEXstdItemX 5" xfId="9189" xr:uid="{8FBD80F8-9055-481B-87B7-23F8741B0297}"/>
    <cellStyle name="SAPBEXstdItemX 5 2" xfId="9190" xr:uid="{0358CD1C-96AE-4BA8-8E5E-23852E99019F}"/>
    <cellStyle name="SAPBEXstdItemX 5 2 2" xfId="9191" xr:uid="{0E061D46-DD02-4A2E-B689-EFC7212A1CCB}"/>
    <cellStyle name="SAPBEXstdItemX 5 2 2 2" xfId="9192" xr:uid="{C7EDE5D9-DB28-4524-B716-F751E8BA3348}"/>
    <cellStyle name="SAPBEXstdItemX 5 2 2 2 2" xfId="9193" xr:uid="{C6627918-BD12-4C89-B8B9-C0A8199F44EE}"/>
    <cellStyle name="SAPBEXstdItemX 5 2 2 3" xfId="9194" xr:uid="{CD88E3F7-7A7F-4438-A3BA-141ECD8CCAC9}"/>
    <cellStyle name="SAPBEXstdItemX 5 2 3" xfId="9195" xr:uid="{E961A3C0-E2B6-494F-93BD-53997B4DA441}"/>
    <cellStyle name="SAPBEXstdItemX 5 2 3 2" xfId="9196" xr:uid="{D1F16D4B-1331-4C4F-8889-2205CE381D24}"/>
    <cellStyle name="SAPBEXstdItemX 5 2 4" xfId="9197" xr:uid="{712AC528-2A35-411A-AFC3-9F9B2371C521}"/>
    <cellStyle name="SAPBEXstdItemX 5 3" xfId="9198" xr:uid="{DC6979F1-CFD2-405C-BA00-F1513AE15816}"/>
    <cellStyle name="SAPBEXstdItemX 5 3 2" xfId="9199" xr:uid="{327094A7-9501-4C2F-8EF1-B147BE18524E}"/>
    <cellStyle name="SAPBEXstdItemX 5 3 2 2" xfId="9200" xr:uid="{2D3E9903-C094-4F42-98F8-F9314F541C5C}"/>
    <cellStyle name="SAPBEXstdItemX 5 3 3" xfId="9201" xr:uid="{ADA3686F-150B-482A-A053-27C2EFA47FBE}"/>
    <cellStyle name="SAPBEXstdItemX 5 4" xfId="9202" xr:uid="{8F13F5BF-B13C-481A-938E-B8EEF614F8ED}"/>
    <cellStyle name="SAPBEXstdItemX 5 4 2" xfId="9203" xr:uid="{EA0B9E0C-ADFA-436D-A418-771BEA3252BE}"/>
    <cellStyle name="SAPBEXstdItemX 5 5" xfId="9204" xr:uid="{5FA2CC58-E29E-450D-80C3-C457C7679FE8}"/>
    <cellStyle name="SAPBEXstdItemX 6" xfId="9205" xr:uid="{01DB880A-32B4-4E50-B3D0-1461B3237E9F}"/>
    <cellStyle name="SAPBEXstdItemX 6 2" xfId="9206" xr:uid="{4A434BC4-2AB6-42EC-98B9-01B14B6163B5}"/>
    <cellStyle name="SAPBEXstdItemX 6 2 2" xfId="9207" xr:uid="{B6B11BAF-85E4-4658-8F0A-C03668946E0B}"/>
    <cellStyle name="SAPBEXstdItemX 6 2 2 2" xfId="9208" xr:uid="{59082FEC-CDA1-4D04-94D8-E94E6CF42346}"/>
    <cellStyle name="SAPBEXstdItemX 6 2 3" xfId="9209" xr:uid="{BF169C84-7D5D-4EA6-8F02-B7E3C790747E}"/>
    <cellStyle name="SAPBEXstdItemX 6 3" xfId="9210" xr:uid="{1C1CE56A-9BCB-4859-87B7-DBB9748033CB}"/>
    <cellStyle name="SAPBEXstdItemX 6 3 2" xfId="9211" xr:uid="{91803694-BD30-4CCE-BB5F-A1E037E04153}"/>
    <cellStyle name="SAPBEXstdItemX 6 4" xfId="9212" xr:uid="{C3A94E01-653E-414E-B434-7BF924E70A97}"/>
    <cellStyle name="SAPBEXstdItemX 7" xfId="9213" xr:uid="{4DE4FF8B-B469-44B8-9DDB-67CF30419A80}"/>
    <cellStyle name="SAPBEXstdItemX 7 2" xfId="9214" xr:uid="{C9A56F17-CBB7-4A92-AA6E-46C53FE6DA83}"/>
    <cellStyle name="SAPBEXstdItemX 7 2 2" xfId="9215" xr:uid="{B4349A06-8516-4514-815B-64C09E7979B2}"/>
    <cellStyle name="SAPBEXstdItemX 7 3" xfId="9216" xr:uid="{E17AF3AD-749B-4575-9050-206B48AE8D89}"/>
    <cellStyle name="SAPBEXstdItemX 8" xfId="9217" xr:uid="{3AA367C7-18B5-4E94-9D4E-FF3EF4B40576}"/>
    <cellStyle name="SAPBEXstdItemX 8 2" xfId="9218" xr:uid="{909277A0-ADB9-4C72-AF21-262AAC8203C0}"/>
    <cellStyle name="SAPBEXstdItemX 9" xfId="9219" xr:uid="{F647CC48-30F4-4BE5-AECD-9F1491068F21}"/>
    <cellStyle name="SAPBEXtitle" xfId="9220" xr:uid="{C0A34145-AC26-4FCC-ADBC-05CC566DA5D0}"/>
    <cellStyle name="SAPBEXtitle 2" xfId="9221" xr:uid="{019A5BE8-D9D3-441F-A3BC-B2BF2D985FF5}"/>
    <cellStyle name="SAPBEXtitle 3" xfId="9222" xr:uid="{1B8A25FE-9D49-464C-A614-DA141DBCB5D5}"/>
    <cellStyle name="SAPBEXundefined" xfId="9223" xr:uid="{B7AF187D-35C9-4EA9-90FD-76D652B94A1A}"/>
    <cellStyle name="SAPBEXundefined 2" xfId="9224" xr:uid="{0DD7EA6F-2A3D-4363-924A-BFA14F6BD2A8}"/>
    <cellStyle name="SAPBEXundefined 2 2" xfId="9225" xr:uid="{BC8FAFC5-B944-499E-9C97-E0A87E922629}"/>
    <cellStyle name="SAPBEXundefined 2 2 2" xfId="9226" xr:uid="{59A2ABEB-CCE9-4D10-9904-2E905C7B47C6}"/>
    <cellStyle name="SAPBEXundefined 2 2 2 2" xfId="9227" xr:uid="{83D5D468-F98F-491E-A377-28865ED7DCF0}"/>
    <cellStyle name="SAPBEXundefined 2 2 2 2 2" xfId="9228" xr:uid="{B5150E4E-FF80-48B2-A4B1-4619EFC9269B}"/>
    <cellStyle name="SAPBEXundefined 2 2 2 3" xfId="9229" xr:uid="{01A4617E-5756-4E10-A907-8EEBBAE079F2}"/>
    <cellStyle name="SAPBEXundefined 2 2 3" xfId="9230" xr:uid="{38F1B834-2693-410F-B529-60079E4BE9FC}"/>
    <cellStyle name="SAPBEXundefined 2 2 3 2" xfId="9231" xr:uid="{F5969020-B251-4688-88C1-5BE5C3AF9081}"/>
    <cellStyle name="SAPBEXundefined 2 2 4" xfId="9232" xr:uid="{EFF7F30E-BFBC-4B59-8155-B48B52CB06F5}"/>
    <cellStyle name="SAPBEXundefined 2 3" xfId="9233" xr:uid="{EA103A70-9B14-4827-B00A-BA2F1370AB39}"/>
    <cellStyle name="SAPBEXundefined 2 3 2" xfId="9234" xr:uid="{4109427E-F0DB-4032-8099-9991EAB70570}"/>
    <cellStyle name="SAPBEXundefined 2 3 2 2" xfId="9235" xr:uid="{77FDBD6A-9BE3-4008-AB71-B9D49C32B75B}"/>
    <cellStyle name="SAPBEXundefined 2 3 2 2 2" xfId="9236" xr:uid="{933E39A6-A17D-43B3-AD4C-B07A7C304F54}"/>
    <cellStyle name="SAPBEXundefined 2 3 2 3" xfId="9237" xr:uid="{A92E8DA2-15BC-4A4D-9B6C-DDB6C2EC18A3}"/>
    <cellStyle name="SAPBEXundefined 2 3 3" xfId="9238" xr:uid="{5371F53D-4FE2-4DE3-8FE4-269C6889C181}"/>
    <cellStyle name="SAPBEXundefined 2 3 3 2" xfId="9239" xr:uid="{A7D63C4C-45FC-4660-93E1-2F5F3B5846D9}"/>
    <cellStyle name="SAPBEXundefined 2 3 4" xfId="9240" xr:uid="{22FE9A7E-947A-4F2F-9869-B2527FC5F690}"/>
    <cellStyle name="SAPBEXundefined 2 4" xfId="9241" xr:uid="{ED427756-A6A9-4DBD-A93D-BAA2790801E7}"/>
    <cellStyle name="SAPBEXundefined 2 4 2" xfId="9242" xr:uid="{6D498B7A-DB9E-4C38-9DAE-2A0C01678819}"/>
    <cellStyle name="SAPBEXundefined 2 4 2 2" xfId="9243" xr:uid="{B010683A-9E6E-4342-B578-9A238E69C0B4}"/>
    <cellStyle name="SAPBEXundefined 2 4 3" xfId="9244" xr:uid="{22890043-0A3B-42E2-BCC8-8D5959233783}"/>
    <cellStyle name="SAPBEXundefined 2 5" xfId="9245" xr:uid="{BC1C31FD-9E05-4CD3-AB4B-D0069AC0497F}"/>
    <cellStyle name="SAPBEXundefined 2 5 2" xfId="9246" xr:uid="{515785A1-1E48-4F45-BCA6-E4AA8B2E8BE5}"/>
    <cellStyle name="SAPBEXundefined 2 5 3" xfId="9247" xr:uid="{684C0A45-A4EC-4840-8079-E5D17A950ACB}"/>
    <cellStyle name="SAPBEXundefined 2 6" xfId="9248" xr:uid="{F72F66A2-1476-410A-9496-EFA9AC6C4BFC}"/>
    <cellStyle name="SAPBEXundefined 2 6 2" xfId="9249" xr:uid="{740C5946-B6E8-436E-9E22-64FF61683A3E}"/>
    <cellStyle name="SAPBEXundefined 2 7" xfId="9250" xr:uid="{9254EDDF-2B88-4196-A170-CB381D817CA8}"/>
    <cellStyle name="SAPBEXundefined 3" xfId="9251" xr:uid="{21BD6054-9CFF-4B67-90AC-B407AAE565C0}"/>
    <cellStyle name="SAPBEXundefined 3 2" xfId="9252" xr:uid="{0E3FAA4A-F6BC-435C-AB65-012C0C9EC59B}"/>
    <cellStyle name="SAPBEXundefined 3 2 2" xfId="9253" xr:uid="{801F1EFF-E460-4122-A186-C3C4BA493993}"/>
    <cellStyle name="SAPBEXundefined 3 2 2 2" xfId="9254" xr:uid="{60132B38-E6B4-4306-AE99-DB97DE3CA7B7}"/>
    <cellStyle name="SAPBEXundefined 3 2 2 2 2" xfId="9255" xr:uid="{5B59B26A-A53A-4D4D-B285-800A9ACC679F}"/>
    <cellStyle name="SAPBEXundefined 3 2 2 3" xfId="9256" xr:uid="{56D7C9E2-8E30-4F2B-9BA4-474EEF1EFCF0}"/>
    <cellStyle name="SAPBEXundefined 3 2 3" xfId="9257" xr:uid="{A3B45A03-0366-41B0-B48B-CB007A4E6712}"/>
    <cellStyle name="SAPBEXundefined 3 2 3 2" xfId="9258" xr:uid="{8EB9D12E-360E-4174-9C35-AC7583451C92}"/>
    <cellStyle name="SAPBEXundefined 3 2 4" xfId="9259" xr:uid="{4B28AE2E-04B7-45E1-8ECF-6FF0D2541C71}"/>
    <cellStyle name="SAPBEXundefined 3 3" xfId="9260" xr:uid="{6CAF08B5-7F3C-46CE-B8B1-6CFDC44926A9}"/>
    <cellStyle name="SAPBEXundefined 3 3 2" xfId="9261" xr:uid="{3AA10737-30D7-4FC8-8EDB-8AB829DAD7EC}"/>
    <cellStyle name="SAPBEXundefined 3 3 2 2" xfId="9262" xr:uid="{F7B5BC92-9CFE-4FAA-A106-D7226AB8701D}"/>
    <cellStyle name="SAPBEXundefined 3 3 3" xfId="9263" xr:uid="{6CEA32BB-9AF6-4E17-9338-B8958ED9F8F5}"/>
    <cellStyle name="SAPBEXundefined 3 4" xfId="9264" xr:uid="{7FCCDF14-3666-4D58-A35A-A533A0FA360C}"/>
    <cellStyle name="SAPBEXundefined 3 4 2" xfId="9265" xr:uid="{4AEB7C1A-2009-41BA-9807-5A9F1B863B7E}"/>
    <cellStyle name="SAPBEXundefined 3 5" xfId="9266" xr:uid="{A782CA21-34B4-4F15-B45B-C84814C0B8F0}"/>
    <cellStyle name="SAPBEXundefined 4" xfId="9267" xr:uid="{0ED5F9BC-6EEA-4EAD-ABFE-B8039B0853ED}"/>
    <cellStyle name="SAPBEXundefined 4 2" xfId="9268" xr:uid="{B4164111-2FBB-42E6-A720-6AFF6C87D2DA}"/>
    <cellStyle name="SAPBEXundefined 4 2 2" xfId="9269" xr:uid="{12A49864-18C1-468E-88EF-3D8CB915B2D5}"/>
    <cellStyle name="SAPBEXundefined 4 2 2 2" xfId="9270" xr:uid="{F8C7E7F6-D112-41CD-8F41-827CD7F9972C}"/>
    <cellStyle name="SAPBEXundefined 4 2 3" xfId="9271" xr:uid="{FAD18840-53B0-4B39-8DA7-5F4ECA33F4B3}"/>
    <cellStyle name="SAPBEXundefined 4 3" xfId="9272" xr:uid="{10234268-7F5F-41A1-AA9A-B42E1490A7A8}"/>
    <cellStyle name="SAPBEXundefined 4 3 2" xfId="9273" xr:uid="{9A528646-6C92-4789-B39B-5EF90B40731D}"/>
    <cellStyle name="SAPBEXundefined 4 4" xfId="9274" xr:uid="{43AC05AC-0836-4730-BA90-74787265BA7A}"/>
    <cellStyle name="SAPBEXundefined 5" xfId="9275" xr:uid="{A074531B-B245-477F-B8A4-6AD18F6F9CB0}"/>
    <cellStyle name="SAPBEXundefined 5 2" xfId="9276" xr:uid="{B325104B-355F-4FEE-A402-391FF11FE257}"/>
    <cellStyle name="SAPBEXundefined 5 2 2" xfId="9277" xr:uid="{034BF963-4499-454A-99F0-E7E313C092B7}"/>
    <cellStyle name="SAPBEXundefined 5 2 2 2" xfId="9278" xr:uid="{4BEF8195-3A1F-4378-A684-35AA0806FAB5}"/>
    <cellStyle name="SAPBEXundefined 5 2 2 2 2" xfId="9279" xr:uid="{3E0169D2-07D1-4EB4-A73A-87794ABE41EA}"/>
    <cellStyle name="SAPBEXundefined 5 2 2 3" xfId="9280" xr:uid="{9E6AA114-CB75-4521-B16F-D070DD71C077}"/>
    <cellStyle name="SAPBEXundefined 5 2 3" xfId="9281" xr:uid="{3787B9D6-9DF9-43F9-A4AA-4B3409B18C6F}"/>
    <cellStyle name="SAPBEXundefined 5 2 3 2" xfId="9282" xr:uid="{980292CA-BA80-4B31-BFB8-86BD76BBCAF5}"/>
    <cellStyle name="SAPBEXundefined 5 2 4" xfId="9283" xr:uid="{C1C8AEBC-AFE7-4AA5-8E51-A2A43136659C}"/>
    <cellStyle name="SAPBEXundefined 5 3" xfId="9284" xr:uid="{C9BC3A7A-1057-4678-82B2-C082835F4E1F}"/>
    <cellStyle name="SAPBEXundefined 5 3 2" xfId="9285" xr:uid="{0A511C67-6C05-4065-94C0-FBC9B91662BB}"/>
    <cellStyle name="SAPBEXundefined 5 3 2 2" xfId="9286" xr:uid="{941583A1-2895-4E2D-993E-6D91A404B99D}"/>
    <cellStyle name="SAPBEXundefined 5 3 3" xfId="9287" xr:uid="{57245E42-B4B9-4669-BC9E-85825CEEDD59}"/>
    <cellStyle name="SAPBEXundefined 5 4" xfId="9288" xr:uid="{2D07A03F-FFB9-49CD-98BF-2985A88A353C}"/>
    <cellStyle name="SAPBEXundefined 5 4 2" xfId="9289" xr:uid="{159DD58D-242D-41ED-8B32-B93DD2C5ADB3}"/>
    <cellStyle name="SAPBEXundefined 5 5" xfId="9290" xr:uid="{62441B48-A722-42AC-BDA7-D2CBC076BC58}"/>
    <cellStyle name="SAPBEXundefined 6" xfId="9291" xr:uid="{2511B773-58F0-4B35-BB18-2679C960AB0F}"/>
    <cellStyle name="SAPBEXundefined 6 2" xfId="9292" xr:uid="{C9C3A0A2-F81B-458C-95C7-319974CD7105}"/>
    <cellStyle name="SAPBEXundefined 6 2 2" xfId="9293" xr:uid="{2F12B8D1-C14F-407C-B1B1-2D95AF13DA65}"/>
    <cellStyle name="SAPBEXundefined 6 2 2 2" xfId="9294" xr:uid="{E0F2865E-4450-4B1C-8008-EBCBD7F05C54}"/>
    <cellStyle name="SAPBEXundefined 6 2 3" xfId="9295" xr:uid="{D5381337-2CA1-4FEE-BEA1-393E51AC2114}"/>
    <cellStyle name="SAPBEXundefined 6 3" xfId="9296" xr:uid="{7C051FE1-D44E-4341-92F7-2BA6100CAD05}"/>
    <cellStyle name="SAPBEXundefined 6 3 2" xfId="9297" xr:uid="{8349241C-EBD4-4ABA-A38C-484594A1C8D8}"/>
    <cellStyle name="SAPBEXundefined 6 4" xfId="9298" xr:uid="{94092C7C-ED0A-4BAD-8CEB-27772E770F12}"/>
    <cellStyle name="SAPBEXundefined 7" xfId="9299" xr:uid="{29F932DA-DE9A-40C0-83A5-C475D916FB19}"/>
    <cellStyle name="SAPBEXundefined 7 2" xfId="9300" xr:uid="{7CD2D3C5-0EFA-4044-9E61-71FE257AEF08}"/>
    <cellStyle name="SAPBEXundefined 7 2 2" xfId="9301" xr:uid="{A43AFAA3-D120-485E-B2C7-C18CFE6B1FB8}"/>
    <cellStyle name="SAPBEXundefined 7 3" xfId="9302" xr:uid="{D3E25B5F-0D9C-473B-9383-7CD461DB4337}"/>
    <cellStyle name="SAPBEXundefined 8" xfId="9303" xr:uid="{1300A1CA-2790-4F51-9506-9442EA50D98C}"/>
    <cellStyle name="SAPBEXundefined 8 2" xfId="9304" xr:uid="{27F54EA0-8FB1-47E7-9B8A-5A2ECB18398A}"/>
    <cellStyle name="SAPBEXundefined 9" xfId="9305" xr:uid="{91A89110-E306-4E91-86AC-462ED437CEAD}"/>
    <cellStyle name="SEEntry" xfId="9306" xr:uid="{0CB19F17-8E82-4561-9D2B-71FFEE2FAF7B}"/>
    <cellStyle name="Sep. milhar [0]" xfId="9307" xr:uid="{6030FA7D-95BB-469D-BD95-ADDCD0F66942}"/>
    <cellStyle name="Separador de milhares [0]_COF" xfId="9308" xr:uid="{53157035-93C8-4220-A875-A96B17530B00}"/>
    <cellStyle name="Separador de milhares_COF" xfId="9309" xr:uid="{4BB67960-D77D-4629-BE4B-01B10FD9D388}"/>
    <cellStyle name="Separator" xfId="9310" xr:uid="{0C1BB510-9DFD-4BE9-84C8-888663EB81E6}"/>
    <cellStyle name="Separator2" xfId="9311" xr:uid="{4BC7AF1E-F32F-4283-A387-BBB5038C0306}"/>
    <cellStyle name="Shaded" xfId="9312" xr:uid="{2201C239-8131-4A4C-A408-F5892F233D7C}"/>
    <cellStyle name="small" xfId="9313" xr:uid="{963BB870-AC4D-4525-84C4-A1D9EFC500E2}"/>
    <cellStyle name="small 2" xfId="9314" xr:uid="{93C57C5F-F301-4EBF-8D16-B64911519D49}"/>
    <cellStyle name="stand_bord" xfId="9315" xr:uid="{7E5B2D84-D1D6-4121-A460-A96CF299A0E8}"/>
    <cellStyle name="Standaard_laroux" xfId="9316" xr:uid="{BBEC65FB-CBE5-44E6-9CF1-7DC0AFAF4E63}"/>
    <cellStyle name="Standard_20020617_Modell_PUFA_neu_v9" xfId="9317" xr:uid="{340EB3FC-BDCD-457F-9747-E2D92933B798}"/>
    <cellStyle name="STYL1 - Style1" xfId="9318" xr:uid="{C7F93836-C190-4BBF-B865-49B45AB5DA0C}"/>
    <cellStyle name="Style 1" xfId="9319" xr:uid="{C3AA4E17-13B2-4766-87B9-F6C033581559}"/>
    <cellStyle name="Style 1 10" xfId="9320" xr:uid="{57C23026-AD3C-4178-B739-88D4D9FB6ABD}"/>
    <cellStyle name="Style 1 10 2" xfId="9321" xr:uid="{820DC0AA-C7B3-40DE-8688-03148EFCB2FD}"/>
    <cellStyle name="Style 1 11" xfId="9322" xr:uid="{8F3B20C2-31E4-47AE-8608-223A0D34D590}"/>
    <cellStyle name="Style 1 12" xfId="9323" xr:uid="{445F84EF-74D6-4D06-B256-E01501AAADB9}"/>
    <cellStyle name="Style 1 13" xfId="9324" xr:uid="{64436C00-5265-49F1-AD7B-9FC7FF335FA1}"/>
    <cellStyle name="Style 1 2" xfId="9325" xr:uid="{B00E58F8-886D-4A6E-BAE0-7E27E1E71807}"/>
    <cellStyle name="Style 1 2 2" xfId="9326" xr:uid="{C2E22D30-FF39-49D8-A584-2A9BA2615575}"/>
    <cellStyle name="Style 1 2 2 2" xfId="9327" xr:uid="{01C6C3B2-181B-47B2-84C6-64080DFB9734}"/>
    <cellStyle name="Style 1 2 2 3" xfId="9328" xr:uid="{B7BBA63F-08DA-4C4E-B3FC-F7EC25A14B9D}"/>
    <cellStyle name="Style 1 2 2 4" xfId="9329" xr:uid="{458D2FC5-5CAA-4449-9085-1853E970F352}"/>
    <cellStyle name="Style 1 2 2 5" xfId="9330" xr:uid="{DC1777BD-701F-41BD-A9ED-0743E0976767}"/>
    <cellStyle name="Style 1 2 2 6" xfId="9331" xr:uid="{3C6DE45D-006D-4BDE-B98A-5999196ECB36}"/>
    <cellStyle name="Style 1 2 3" xfId="9332" xr:uid="{DBF407D1-1E40-4BA9-8286-1D2DC28F10F2}"/>
    <cellStyle name="Style 1 2 4" xfId="9333" xr:uid="{86D2A04B-710E-4C4C-BEDA-43CAB8979A1E}"/>
    <cellStyle name="Style 1 2 5" xfId="9334" xr:uid="{20ED24F1-1CCA-486A-BA82-435526F49B3A}"/>
    <cellStyle name="Style 1 2 6" xfId="9335" xr:uid="{C4341AB3-65CE-44C5-AB90-CF07873DD066}"/>
    <cellStyle name="Style 1 2 7" xfId="9336" xr:uid="{90759E68-F730-4CF7-A3EB-90C7E97880B0}"/>
    <cellStyle name="Style 1 2 8" xfId="9337" xr:uid="{617C4DA0-4BF8-4C0D-A640-C8C2E0AA7241}"/>
    <cellStyle name="Style 1 3" xfId="9338" xr:uid="{C41935A6-42C0-4AAB-88CF-AE684BCE329B}"/>
    <cellStyle name="Style 1 3 2" xfId="9339" xr:uid="{6032E6B4-BE68-4506-AD81-61658993FDCE}"/>
    <cellStyle name="Style 1 4" xfId="9340" xr:uid="{2C6E6E08-2521-4961-8220-9AB3FE78C7B6}"/>
    <cellStyle name="Style 1 5" xfId="9341" xr:uid="{F1A4918E-FCC8-4DA6-A521-55B89514E5CE}"/>
    <cellStyle name="Style 1 6" xfId="9342" xr:uid="{8BD00728-AAD9-4078-B58E-E319E3DECB29}"/>
    <cellStyle name="Style 1 7" xfId="9343" xr:uid="{BD17F6DD-4535-45D2-A281-F0DD9510FA07}"/>
    <cellStyle name="Style 1 8" xfId="9344" xr:uid="{2B0C9FBB-8EB1-4780-A182-7E286CF207CE}"/>
    <cellStyle name="Style 1 9" xfId="9345" xr:uid="{2FDB7345-CA19-4B35-B072-4EB7C3067664}"/>
    <cellStyle name="Style 10" xfId="9346" xr:uid="{6D464625-2DA0-4F6C-981E-09BB1985560D}"/>
    <cellStyle name="Style 10 10" xfId="9347" xr:uid="{F6DA5B58-4977-4FF3-B36E-45A682380AFA}"/>
    <cellStyle name="Style 10 11" xfId="9348" xr:uid="{5989350F-4897-433B-8BDB-2D242635EC46}"/>
    <cellStyle name="Style 10 2" xfId="9349" xr:uid="{0CFAD4A9-0220-4D98-AF64-0E2ECB6C5BB1}"/>
    <cellStyle name="Style 10 3" xfId="9350" xr:uid="{CF4F3F29-D16E-4752-992B-7F537E2C5CB9}"/>
    <cellStyle name="Style 10 4" xfId="9351" xr:uid="{D76F8105-DD5C-4E64-BD12-EC5EA30E8FB9}"/>
    <cellStyle name="Style 10 5" xfId="9352" xr:uid="{619B7D80-0AC1-44C2-9E78-94C44B5B4CFB}"/>
    <cellStyle name="Style 10 6" xfId="9353" xr:uid="{F101181C-562F-42D7-A910-ED31279FABCE}"/>
    <cellStyle name="Style 10 7" xfId="9354" xr:uid="{ECA135F7-695A-4008-9AAF-1262D411AAB4}"/>
    <cellStyle name="Style 10 8" xfId="9355" xr:uid="{237A84F6-FD0B-4365-AB71-46AB32C5FBBE}"/>
    <cellStyle name="Style 10 9" xfId="9356" xr:uid="{0B2E8D12-3E46-43BA-823B-7ADF6FA229CA}"/>
    <cellStyle name="Style 11" xfId="9357" xr:uid="{3F2E5ECC-8BE7-4F87-9DEA-3F3C61CC682C}"/>
    <cellStyle name="Style 11 10" xfId="9358" xr:uid="{3F9EC244-DC5B-45AC-AE67-3DB518B8F205}"/>
    <cellStyle name="Style 11 11" xfId="9359" xr:uid="{74A591C9-E4F1-4DFD-9643-5EB8004FB8FE}"/>
    <cellStyle name="Style 11 2" xfId="9360" xr:uid="{ADE94E65-D459-4127-A5B1-4BC69755A530}"/>
    <cellStyle name="Style 11 3" xfId="9361" xr:uid="{DEA390ED-168A-4377-97B9-81D40EBA52F9}"/>
    <cellStyle name="Style 11 4" xfId="9362" xr:uid="{04798357-44E3-481B-AECA-8E1974F3DAB1}"/>
    <cellStyle name="Style 11 5" xfId="9363" xr:uid="{C26AD092-020B-4A0E-9319-2F3633151C61}"/>
    <cellStyle name="Style 11 6" xfId="9364" xr:uid="{201D735E-C177-4927-BC00-AB2EBB104B7A}"/>
    <cellStyle name="Style 11 7" xfId="9365" xr:uid="{4C865434-423A-4E49-A42C-1EC53A12A86B}"/>
    <cellStyle name="Style 11 8" xfId="9366" xr:uid="{2BF4A613-C050-44A7-AF60-1599D866AD24}"/>
    <cellStyle name="Style 11 9" xfId="9367" xr:uid="{71BFA7A5-344D-4480-93D9-9D5776A9CE13}"/>
    <cellStyle name="Style 12" xfId="9368" xr:uid="{AB3BD009-E3D3-4A16-8640-9E682A8C1311}"/>
    <cellStyle name="Style 12 10" xfId="9369" xr:uid="{45485E7B-8055-430C-ABA1-E70C41A35084}"/>
    <cellStyle name="Style 12 11" xfId="9370" xr:uid="{81772132-0C4D-433D-90C0-D2B8338481EC}"/>
    <cellStyle name="Style 12 2" xfId="9371" xr:uid="{64CB2F8D-7E3F-479D-8D79-1B34C2D11E19}"/>
    <cellStyle name="Style 12 3" xfId="9372" xr:uid="{E5E1D78D-DF27-4377-A2BD-F58DB94B1922}"/>
    <cellStyle name="Style 12 4" xfId="9373" xr:uid="{BFF685F9-538F-471C-BE06-7B6D32712B92}"/>
    <cellStyle name="Style 12 5" xfId="9374" xr:uid="{22673A62-1DCA-429C-860E-5494BE17A8F2}"/>
    <cellStyle name="Style 12 6" xfId="9375" xr:uid="{F8895444-DD5B-459E-8A84-B860D3055EC9}"/>
    <cellStyle name="Style 12 7" xfId="9376" xr:uid="{019BB78C-8F75-48AB-922E-58E9678B53B1}"/>
    <cellStyle name="Style 12 8" xfId="9377" xr:uid="{F438855B-9FA1-47EE-A441-D8A188A40954}"/>
    <cellStyle name="Style 12 9" xfId="9378" xr:uid="{EE3BA4FB-C69C-41A6-887D-400E3D6F9660}"/>
    <cellStyle name="Style 13" xfId="9379" xr:uid="{CC888064-6119-4FE6-9251-A35FF68234FC}"/>
    <cellStyle name="Style 13 10" xfId="9380" xr:uid="{AC43DD3C-5365-462C-BA1D-5CAA044B2038}"/>
    <cellStyle name="Style 13 11" xfId="9381" xr:uid="{4298AEB1-D1E0-4B98-84CF-DB8F996DCA21}"/>
    <cellStyle name="Style 13 2" xfId="9382" xr:uid="{B805AEBF-AAE5-4209-BD76-29D390FE0428}"/>
    <cellStyle name="Style 13 3" xfId="9383" xr:uid="{71EA8F6D-4E67-4B01-B3D7-A3D8DD28E61A}"/>
    <cellStyle name="Style 13 4" xfId="9384" xr:uid="{0850A479-C8F2-47F8-8737-E249B749860C}"/>
    <cellStyle name="Style 13 5" xfId="9385" xr:uid="{C4A7B833-D662-430D-A113-1AA9F9CBDE64}"/>
    <cellStyle name="Style 13 6" xfId="9386" xr:uid="{56EAF062-8652-482D-AD73-5BA0D72ED02D}"/>
    <cellStyle name="Style 13 7" xfId="9387" xr:uid="{45EA6F0E-E5F7-4168-A7C2-391D384D3843}"/>
    <cellStyle name="Style 13 8" xfId="9388" xr:uid="{D2CFFAA4-CD52-4614-A743-5A8B53440A44}"/>
    <cellStyle name="Style 13 9" xfId="9389" xr:uid="{B6245EF0-74C2-44B6-B594-6B0505FE8DFC}"/>
    <cellStyle name="Style 14" xfId="9390" xr:uid="{91A09FB8-95F6-4D61-9708-4CAAA79347AC}"/>
    <cellStyle name="Style 14 10" xfId="9391" xr:uid="{F6903048-B583-4EC9-BDA5-337DF7106441}"/>
    <cellStyle name="Style 14 11" xfId="9392" xr:uid="{76B388DF-2EFB-4422-BE79-18B372C3D838}"/>
    <cellStyle name="Style 14 2" xfId="9393" xr:uid="{BBF2EACA-EF9C-44A7-870B-2DCB00B184A1}"/>
    <cellStyle name="Style 14 3" xfId="9394" xr:uid="{3D7D6C99-5B88-47C1-9A76-AAEEAD8DEE91}"/>
    <cellStyle name="Style 14 4" xfId="9395" xr:uid="{3761FBF1-7A4F-4FB2-8FB0-36F7DB367DAD}"/>
    <cellStyle name="Style 14 5" xfId="9396" xr:uid="{4C3E3C0B-5CA3-4F32-B213-804720ABC977}"/>
    <cellStyle name="Style 14 6" xfId="9397" xr:uid="{044CAE8C-32E8-4157-918F-C7B4E386F77F}"/>
    <cellStyle name="Style 14 7" xfId="9398" xr:uid="{8E23F9F6-333A-4049-9C63-0BABF6EA3FA9}"/>
    <cellStyle name="Style 14 8" xfId="9399" xr:uid="{35FBA193-2BA6-49E3-9CBC-3CA4516E9E0E}"/>
    <cellStyle name="Style 14 9" xfId="9400" xr:uid="{BD8DA48D-4E2B-4037-8A58-01259ABCA3BF}"/>
    <cellStyle name="Style 15" xfId="9401" xr:uid="{C7899B39-2D95-4C1E-8400-8F8CCD1658E3}"/>
    <cellStyle name="Style 15 10" xfId="9402" xr:uid="{8AB698DC-D1A7-4A07-9089-91F4A5F57C05}"/>
    <cellStyle name="Style 15 11" xfId="9403" xr:uid="{D2660C1F-73FA-43A8-A4DF-F91FE1E22DF2}"/>
    <cellStyle name="Style 15 2" xfId="9404" xr:uid="{C22D82EC-4FF7-4177-A2F8-357104E7BC47}"/>
    <cellStyle name="Style 15 3" xfId="9405" xr:uid="{D2EC2DBF-7FA2-4AB3-92AE-105B69EE7183}"/>
    <cellStyle name="Style 15 4" xfId="9406" xr:uid="{FFA5CE85-4965-4C03-B7FF-71342E069B70}"/>
    <cellStyle name="Style 15 5" xfId="9407" xr:uid="{0D5A96C6-FF44-4472-A052-405E26FE68CF}"/>
    <cellStyle name="Style 15 6" xfId="9408" xr:uid="{FAC1F415-E7E2-4CE4-B91D-2F22A28805F3}"/>
    <cellStyle name="Style 15 7" xfId="9409" xr:uid="{BBA1AEAC-0573-4AF2-9532-FB0F18008467}"/>
    <cellStyle name="Style 15 8" xfId="9410" xr:uid="{7CF37725-55A3-4A99-B18A-70776177A664}"/>
    <cellStyle name="Style 15 9" xfId="9411" xr:uid="{2F097B04-14D1-43F2-B586-DE96631BEF96}"/>
    <cellStyle name="Style 16" xfId="9412" xr:uid="{2DC5E22A-829A-489A-B8C0-859553875DD9}"/>
    <cellStyle name="Style 17" xfId="9413" xr:uid="{6AB11937-9FA7-4ED2-86F4-E8DAB6CF9566}"/>
    <cellStyle name="Style 18" xfId="9414" xr:uid="{9DEEC48F-377E-4B22-AABD-3785ACDF112B}"/>
    <cellStyle name="Style 18 10" xfId="9415" xr:uid="{A9EFB5B9-9071-410E-9692-A45D45FEED70}"/>
    <cellStyle name="Style 18 11" xfId="9416" xr:uid="{FC090438-7119-4304-9C66-6373F661B54F}"/>
    <cellStyle name="Style 18 2" xfId="9417" xr:uid="{96B51B58-3DC9-4C22-9D5E-124CF177E0D0}"/>
    <cellStyle name="Style 18 3" xfId="9418" xr:uid="{FE9DBAE1-DA08-48DD-B477-F3D0FEFABD73}"/>
    <cellStyle name="Style 18 4" xfId="9419" xr:uid="{F1F75534-D768-4CCD-AE69-83802726F732}"/>
    <cellStyle name="Style 18 5" xfId="9420" xr:uid="{7AB8C98B-5AD4-483A-989B-1132FFC47BB3}"/>
    <cellStyle name="Style 18 6" xfId="9421" xr:uid="{827585E3-296B-4FB2-B0B2-3BF1DB09B1F6}"/>
    <cellStyle name="Style 18 7" xfId="9422" xr:uid="{88924F03-E4A9-434D-88C9-F6C23BDEE170}"/>
    <cellStyle name="Style 18 8" xfId="9423" xr:uid="{E78A0E2B-8CCC-4A9F-BED4-8AD37B5F9D22}"/>
    <cellStyle name="Style 18 9" xfId="9424" xr:uid="{43973A96-B076-4C1D-AA74-DC4E650CAE70}"/>
    <cellStyle name="Style 19" xfId="9425" xr:uid="{30FBBD8F-6F72-4C21-AC6E-7CE5932679F0}"/>
    <cellStyle name="Style 19 10" xfId="9426" xr:uid="{21B393DA-FDB8-4C47-8F9A-8B8052BB4914}"/>
    <cellStyle name="Style 19 11" xfId="9427" xr:uid="{7D69A3E5-0D5A-4ED7-A8B4-C0930B49EF03}"/>
    <cellStyle name="Style 19 2" xfId="9428" xr:uid="{6E6E037F-6160-4EE7-8B8E-CBF579803602}"/>
    <cellStyle name="Style 19 3" xfId="9429" xr:uid="{73E0C8A5-E609-4042-845D-1E63ED72C15D}"/>
    <cellStyle name="Style 19 4" xfId="9430" xr:uid="{09BDBAA0-2CC9-49CF-B895-49FF38F1AB8A}"/>
    <cellStyle name="Style 19 5" xfId="9431" xr:uid="{08D6B628-CF22-4CD5-BDC2-0C50A160778B}"/>
    <cellStyle name="Style 19 6" xfId="9432" xr:uid="{50E7B803-4417-4BB1-AB10-0BA76C2F35AA}"/>
    <cellStyle name="Style 19 7" xfId="9433" xr:uid="{56F631C5-FE2C-4235-BF0E-534F48D0B824}"/>
    <cellStyle name="Style 19 8" xfId="9434" xr:uid="{30213046-60DE-4489-AA8C-8E49A881BEDA}"/>
    <cellStyle name="Style 19 9" xfId="9435" xr:uid="{84487D0D-42EE-487B-A8D2-6420E225EDD3}"/>
    <cellStyle name="Style 2" xfId="9436" xr:uid="{0A600781-BD40-4093-83BA-8D8FD4E95799}"/>
    <cellStyle name="Style 2 2" xfId="9437" xr:uid="{A2372AA7-E317-488A-95D7-E3F0773C425B}"/>
    <cellStyle name="Style 2 3" xfId="9438" xr:uid="{5C34D820-CB9C-4AEC-AB26-6EAF879644E0}"/>
    <cellStyle name="Style 2 4" xfId="9439" xr:uid="{031BF767-CA81-442F-9607-49E0B384A827}"/>
    <cellStyle name="Style 20" xfId="9440" xr:uid="{5D7E8384-7E0F-44FE-BC64-96BDA127493B}"/>
    <cellStyle name="Style 21" xfId="9441" xr:uid="{9C343C17-6AC8-4FAF-9B20-BB7C04BAB98A}"/>
    <cellStyle name="Style 22" xfId="9442" xr:uid="{334608F7-D39C-4FAC-8615-18303CCC2EE5}"/>
    <cellStyle name="Style 23" xfId="9443" xr:uid="{9217D712-9D63-46DB-A4BF-5164CCD44AA1}"/>
    <cellStyle name="Style 23 10" xfId="9444" xr:uid="{D5FC7D6E-00A2-4436-A58D-24A2DA4C6E16}"/>
    <cellStyle name="Style 23 11" xfId="9445" xr:uid="{F760EA4D-B360-45B2-B1A0-A9B533F989D3}"/>
    <cellStyle name="Style 23 2" xfId="9446" xr:uid="{E3042811-EDC3-4ACB-9E6E-1BD4CE3C05DE}"/>
    <cellStyle name="Style 23 3" xfId="9447" xr:uid="{CDB1CCC9-AFD6-4D58-97C6-A0851CBA7451}"/>
    <cellStyle name="Style 23 4" xfId="9448" xr:uid="{8D06DF1A-BD03-444D-BA54-87527C8F009D}"/>
    <cellStyle name="Style 23 5" xfId="9449" xr:uid="{615EFD6D-AE62-46B3-9AA2-8B0959A748C6}"/>
    <cellStyle name="Style 23 6" xfId="9450" xr:uid="{792AE6E3-8BF8-4F96-891E-C26FF135686A}"/>
    <cellStyle name="Style 23 7" xfId="9451" xr:uid="{C4031894-5645-4F57-93FB-70C1FA90B03B}"/>
    <cellStyle name="Style 23 8" xfId="9452" xr:uid="{EC4BEA19-29E7-4564-953E-FFD3ABBE6DA4}"/>
    <cellStyle name="Style 23 9" xfId="9453" xr:uid="{F7C89E0C-7913-4B55-A751-A7476DC8C6A7}"/>
    <cellStyle name="Style 24" xfId="9454" xr:uid="{09453562-64E4-41C7-8490-9EC140B88942}"/>
    <cellStyle name="Style 25" xfId="9455" xr:uid="{7C94EA2C-C8E5-41AB-A227-6DF152FF1F34}"/>
    <cellStyle name="Style 26" xfId="9456" xr:uid="{D2A4FE2D-33D7-491B-918E-21EB44F2EC1F}"/>
    <cellStyle name="Style 26 10" xfId="9457" xr:uid="{6E5D621A-0F8C-4439-8411-DAA307AA88E7}"/>
    <cellStyle name="Style 26 11" xfId="9458" xr:uid="{78EF03CE-37B7-4D94-9799-E8A840A08DD2}"/>
    <cellStyle name="Style 26 2" xfId="9459" xr:uid="{C20DB81C-C14F-49BD-8FEA-EFF3006A1982}"/>
    <cellStyle name="Style 26 3" xfId="9460" xr:uid="{3293B4F3-7D2F-4F29-8D90-01C80DC68FA9}"/>
    <cellStyle name="Style 26 4" xfId="9461" xr:uid="{441F18BB-FA0D-4193-9523-C1E6A30CBF10}"/>
    <cellStyle name="Style 26 5" xfId="9462" xr:uid="{03AC42A7-80D0-4CB4-884A-2CF821D3B175}"/>
    <cellStyle name="Style 26 6" xfId="9463" xr:uid="{04E35B48-5A24-4528-9341-F649AF9AFF93}"/>
    <cellStyle name="Style 26 7" xfId="9464" xr:uid="{0D54CA0A-7576-4BB3-B3BF-1F4049C586D2}"/>
    <cellStyle name="Style 26 8" xfId="9465" xr:uid="{61C9D105-695A-41B2-988A-481E06AB56AA}"/>
    <cellStyle name="Style 26 9" xfId="9466" xr:uid="{9119A9AA-91CF-487C-A038-29AF9B397BCA}"/>
    <cellStyle name="Style 27" xfId="9467" xr:uid="{4CE9F5A2-A68D-45DE-972D-4FD9A3B9034F}"/>
    <cellStyle name="Style 28" xfId="9468" xr:uid="{C263FB05-53C1-44D5-8250-EEA6F3BA9F1E}"/>
    <cellStyle name="Style 29" xfId="9469" xr:uid="{E1006DAB-29BB-4738-8931-9304D3B7AF49}"/>
    <cellStyle name="Style 29 10" xfId="9470" xr:uid="{2A4251EC-2E5E-429B-9E96-4D47F7D6545E}"/>
    <cellStyle name="Style 29 11" xfId="9471" xr:uid="{5516D081-AF11-4497-985B-5A3696872293}"/>
    <cellStyle name="Style 29 2" xfId="9472" xr:uid="{4BD54A97-92ED-47E3-82EE-C76FD01481FA}"/>
    <cellStyle name="Style 29 3" xfId="9473" xr:uid="{C09B8CB2-D42D-43B5-BE0C-C91693C45A27}"/>
    <cellStyle name="Style 29 4" xfId="9474" xr:uid="{7001E71D-37AA-4A39-8B61-FE3AC336FCCF}"/>
    <cellStyle name="Style 29 5" xfId="9475" xr:uid="{4838BD4F-971C-4153-A051-F1EA6FE70D02}"/>
    <cellStyle name="Style 29 6" xfId="9476" xr:uid="{50CA2C16-46E2-4065-B84E-8C24339914E8}"/>
    <cellStyle name="Style 29 7" xfId="9477" xr:uid="{F9E34141-C356-4CA9-9948-5CD7DCA8EBB7}"/>
    <cellStyle name="Style 29 8" xfId="9478" xr:uid="{DCEF8634-4DED-4D86-83F8-4B311F984E4B}"/>
    <cellStyle name="Style 29 9" xfId="9479" xr:uid="{551F4CDE-DD16-4D30-AB86-01FD8F616AE6}"/>
    <cellStyle name="Style 3" xfId="9480" xr:uid="{876D1B5B-E687-4808-A47C-658941F6F571}"/>
    <cellStyle name="Style 3 2" xfId="9481" xr:uid="{017AA5C3-14AB-48F6-AA1F-752947E4DD01}"/>
    <cellStyle name="Style 3 3" xfId="9482" xr:uid="{D3BD8F48-B463-4C05-8BBE-45931BFEC0F0}"/>
    <cellStyle name="Style 30" xfId="9483" xr:uid="{6A759851-5A8D-446C-899A-C3ED35DB6E5C}"/>
    <cellStyle name="Style 30 10" xfId="9484" xr:uid="{0593E80D-0EF0-4DCC-8299-FEC25F34E5AD}"/>
    <cellStyle name="Style 30 11" xfId="9485" xr:uid="{31F1260D-919B-403B-9AA4-AA6F18879E86}"/>
    <cellStyle name="Style 30 2" xfId="9486" xr:uid="{6350C81A-B0A0-46F9-827F-B40BBC2CC92A}"/>
    <cellStyle name="Style 30 3" xfId="9487" xr:uid="{75C33526-BC61-4FF3-8845-17231E0A03C5}"/>
    <cellStyle name="Style 30 4" xfId="9488" xr:uid="{17FD0387-5F9A-41F3-8A50-50AB26BDF622}"/>
    <cellStyle name="Style 30 5" xfId="9489" xr:uid="{92EA0557-FCE4-467D-BC3B-B284536019C5}"/>
    <cellStyle name="Style 30 6" xfId="9490" xr:uid="{7707D19A-2AC0-4B18-AD60-0DC933F2B0D7}"/>
    <cellStyle name="Style 30 7" xfId="9491" xr:uid="{4A1614B8-0129-435B-AE11-D71CEBC9C946}"/>
    <cellStyle name="Style 30 8" xfId="9492" xr:uid="{EB3BEB00-4057-4D5B-981B-99374C747323}"/>
    <cellStyle name="Style 30 9" xfId="9493" xr:uid="{A7E69DE0-BF65-4024-8359-5A207A64E808}"/>
    <cellStyle name="Style 31" xfId="9494" xr:uid="{3E70C937-E020-4F57-A9A1-066DEB48A473}"/>
    <cellStyle name="Style 31 10" xfId="9495" xr:uid="{AEEA7538-3ED6-40AA-94A8-A0AFF226D007}"/>
    <cellStyle name="Style 31 11" xfId="9496" xr:uid="{AB71E5D5-0A87-445E-A1D9-20EE536CC4A2}"/>
    <cellStyle name="Style 31 2" xfId="9497" xr:uid="{C9E848B3-A456-43AD-B73C-C808802361DF}"/>
    <cellStyle name="Style 31 3" xfId="9498" xr:uid="{C0E8D578-9E35-46E1-AFF6-C04CA716187C}"/>
    <cellStyle name="Style 31 4" xfId="9499" xr:uid="{F6E8F018-9D03-4EE1-B2F2-DD8498C02589}"/>
    <cellStyle name="Style 31 5" xfId="9500" xr:uid="{D6D71DCF-1668-4527-970D-E3DB223D9179}"/>
    <cellStyle name="Style 31 6" xfId="9501" xr:uid="{DDE1424C-52C6-4BC9-91B4-2E5DFFB5ECE3}"/>
    <cellStyle name="Style 31 7" xfId="9502" xr:uid="{617CFB98-6A8A-4024-920E-CAB6D77C4E23}"/>
    <cellStyle name="Style 31 8" xfId="9503" xr:uid="{B2CE16C6-BBB8-4F60-B223-5B70C6C1E8F4}"/>
    <cellStyle name="Style 31 9" xfId="9504" xr:uid="{AF335241-5D80-44F1-A0D5-0A3226797FF3}"/>
    <cellStyle name="Style 32" xfId="9505" xr:uid="{F8957606-523B-4314-ADFE-26AB8CBC276B}"/>
    <cellStyle name="Style 32 10" xfId="9506" xr:uid="{B7ED2068-984F-4B4F-9488-B1B913B7025A}"/>
    <cellStyle name="Style 32 11" xfId="9507" xr:uid="{3C997A5A-BA2E-41CF-B0CE-A71278F4CB00}"/>
    <cellStyle name="Style 32 2" xfId="9508" xr:uid="{B4D4622B-6953-4ADF-9DC3-4EAD9C9534DB}"/>
    <cellStyle name="Style 32 3" xfId="9509" xr:uid="{8CF51A3D-21DE-46B7-89D5-8784C96BAA08}"/>
    <cellStyle name="Style 32 4" xfId="9510" xr:uid="{E4CE84ED-A959-4E0A-BC9F-DF0BBD711E23}"/>
    <cellStyle name="Style 32 5" xfId="9511" xr:uid="{CEC0C30B-8D90-49C7-9396-444B39E1C96D}"/>
    <cellStyle name="Style 32 6" xfId="9512" xr:uid="{834ED8A8-D130-4328-8122-96DBC8E9E0D2}"/>
    <cellStyle name="Style 32 7" xfId="9513" xr:uid="{CC057F46-20D3-4FF8-B4C5-930AD440A52A}"/>
    <cellStyle name="Style 32 8" xfId="9514" xr:uid="{D55A3122-9856-4E01-96C5-88BCCFD3B5AA}"/>
    <cellStyle name="Style 32 9" xfId="9515" xr:uid="{079F0C6A-87BD-43F1-84F3-39ADACC92926}"/>
    <cellStyle name="Style 33" xfId="9516" xr:uid="{EAB19202-3385-4913-B950-8AE3F3338F1D}"/>
    <cellStyle name="Style 33 10" xfId="9517" xr:uid="{B30C7CFF-EB8B-431B-A34E-5DF7B40DEA9C}"/>
    <cellStyle name="Style 33 11" xfId="9518" xr:uid="{3CB8129C-DBD2-4BED-9113-9EF6B925DD48}"/>
    <cellStyle name="Style 33 2" xfId="9519" xr:uid="{258E1665-3374-4B80-926F-352C390D8C16}"/>
    <cellStyle name="Style 33 3" xfId="9520" xr:uid="{90AC2171-8DB2-4C2C-9D8B-71B42C288E8B}"/>
    <cellStyle name="Style 33 4" xfId="9521" xr:uid="{71A5B280-C515-4AC0-B313-E8EF979139BF}"/>
    <cellStyle name="Style 33 5" xfId="9522" xr:uid="{CD7A57AD-61BE-4732-AD24-84E5C926525D}"/>
    <cellStyle name="Style 33 6" xfId="9523" xr:uid="{251256F6-BC5B-49B8-8A75-55E7E3762973}"/>
    <cellStyle name="Style 33 7" xfId="9524" xr:uid="{B224090B-3392-4AC7-953D-54E765B3C998}"/>
    <cellStyle name="Style 33 8" xfId="9525" xr:uid="{B4AEC936-C683-42C4-8C7E-7780585EB468}"/>
    <cellStyle name="Style 33 9" xfId="9526" xr:uid="{5731D9A3-2AEB-4684-AEB4-036458021D78}"/>
    <cellStyle name="Style 34" xfId="9527" xr:uid="{01A6E675-9003-4566-A8FC-ACB2E09878C4}"/>
    <cellStyle name="Style 34 10" xfId="9528" xr:uid="{D2618968-2118-43F9-A4B4-54E7629AEA48}"/>
    <cellStyle name="Style 34 10 2" xfId="9529" xr:uid="{F9F03BA6-04ED-4CCB-BCC2-4CB2882A1413}"/>
    <cellStyle name="Style 34 11" xfId="9530" xr:uid="{313ABA69-10BE-48D1-A891-68B2B4F7F321}"/>
    <cellStyle name="Style 34 11 2" xfId="9531" xr:uid="{B8924FFC-34BA-468F-8848-17C9003F02D0}"/>
    <cellStyle name="Style 34 2" xfId="9532" xr:uid="{5EB12D11-09D6-4223-AC11-C3B6863384E7}"/>
    <cellStyle name="Style 34 2 2" xfId="9533" xr:uid="{BE5DEBFB-A1F0-4AF8-AFFD-07A6F2DE407E}"/>
    <cellStyle name="Style 34 3" xfId="9534" xr:uid="{D6FBD110-8A3E-449A-BDE6-8972C728AC3E}"/>
    <cellStyle name="Style 34 3 2" xfId="9535" xr:uid="{440AE668-5B04-4B75-A895-84E7D1CEEFAB}"/>
    <cellStyle name="Style 34 4" xfId="9536" xr:uid="{88645955-E748-4797-B988-1D9463651EC7}"/>
    <cellStyle name="Style 34 4 2" xfId="9537" xr:uid="{CBD9CE23-A46F-48C3-889B-8C0D253E6D0A}"/>
    <cellStyle name="Style 34 5" xfId="9538" xr:uid="{24B53B34-CFAD-44CF-96AC-2AE714B4B615}"/>
    <cellStyle name="Style 34 5 2" xfId="9539" xr:uid="{4C26F0BA-976E-445F-9D4B-AED3C45055BA}"/>
    <cellStyle name="Style 34 6" xfId="9540" xr:uid="{793BD1F0-4DF0-4C6C-B87A-45FC7D25C3FE}"/>
    <cellStyle name="Style 34 6 2" xfId="9541" xr:uid="{23F4B7C3-166C-4538-8A23-252A867D4767}"/>
    <cellStyle name="Style 34 7" xfId="9542" xr:uid="{84F42E14-DE6C-4EC4-9180-762E5CB2AEEA}"/>
    <cellStyle name="Style 34 7 2" xfId="9543" xr:uid="{D8464502-2108-48C1-90BD-F08449F4F54D}"/>
    <cellStyle name="Style 34 8" xfId="9544" xr:uid="{17DA8208-EC33-4CBC-8C48-944EA1C520E8}"/>
    <cellStyle name="Style 34 8 2" xfId="9545" xr:uid="{EBF96E8E-C7E1-4A59-B9C4-0E1FB8981638}"/>
    <cellStyle name="Style 34 9" xfId="9546" xr:uid="{4191B1CE-028F-41D2-BB0D-C6072026635B}"/>
    <cellStyle name="Style 34 9 2" xfId="9547" xr:uid="{6786DE7A-2F42-4BE7-A7E7-13890BFBD9E4}"/>
    <cellStyle name="Style 35" xfId="9548" xr:uid="{A7501614-43F8-40E5-B4D2-59BB28D3C000}"/>
    <cellStyle name="Style 35 10" xfId="9549" xr:uid="{2814AB28-7357-4B93-9AAA-3326389BE63D}"/>
    <cellStyle name="Style 35 10 2" xfId="9550" xr:uid="{A31A9170-AB8F-4B40-88CE-4975600A083D}"/>
    <cellStyle name="Style 35 11" xfId="9551" xr:uid="{70242E2D-94DA-452D-94A4-D993CE7BC03E}"/>
    <cellStyle name="Style 35 11 2" xfId="9552" xr:uid="{BD703C26-322C-4751-BDA7-8EA328AE58A2}"/>
    <cellStyle name="Style 35 2" xfId="9553" xr:uid="{19E4884E-50DC-4428-9B6D-14B3CD0CCFFB}"/>
    <cellStyle name="Style 35 2 2" xfId="9554" xr:uid="{EA5C58C4-1D9C-486F-9F33-A8399C3E7AD5}"/>
    <cellStyle name="Style 35 3" xfId="9555" xr:uid="{15DBFF54-ABEA-4D06-8C8F-297B63036534}"/>
    <cellStyle name="Style 35 3 2" xfId="9556" xr:uid="{A943A702-C3A8-4ADC-9ED3-C7C159D49D60}"/>
    <cellStyle name="Style 35 4" xfId="9557" xr:uid="{92F351A3-3CFB-4ED4-B08F-8FCCE933E8A5}"/>
    <cellStyle name="Style 35 4 2" xfId="9558" xr:uid="{ADF3DBD1-2262-4E91-BDE7-D2C3538E391E}"/>
    <cellStyle name="Style 35 5" xfId="9559" xr:uid="{018D7014-7B97-490B-8152-D4175BDC85F2}"/>
    <cellStyle name="Style 35 5 2" xfId="9560" xr:uid="{F47223F5-F417-42C5-B39E-B2733F107857}"/>
    <cellStyle name="Style 35 6" xfId="9561" xr:uid="{E33DBE23-0E85-4B48-AB88-0FE04954D0EA}"/>
    <cellStyle name="Style 35 6 2" xfId="9562" xr:uid="{E5192F88-8B5F-4C21-AEFB-7C9B8E8A9099}"/>
    <cellStyle name="Style 35 7" xfId="9563" xr:uid="{AC506CA0-249F-4ADD-86FB-F175F5DBEC46}"/>
    <cellStyle name="Style 35 7 2" xfId="9564" xr:uid="{36B69FA0-9A14-41B6-8DD7-09E7D376D72C}"/>
    <cellStyle name="Style 35 8" xfId="9565" xr:uid="{1B760E3E-AF7A-4D97-9176-CCA05D0780EA}"/>
    <cellStyle name="Style 35 8 2" xfId="9566" xr:uid="{7038A79F-D119-42F8-9EC6-54EA2D84704A}"/>
    <cellStyle name="Style 35 9" xfId="9567" xr:uid="{49EFC103-F594-4589-BC48-A1141DB39990}"/>
    <cellStyle name="Style 35 9 2" xfId="9568" xr:uid="{2A5B9FAF-A591-4082-BAAE-89F23384194B}"/>
    <cellStyle name="Style 36" xfId="9569" xr:uid="{3F666909-4A33-4950-B67B-CCEC829BAADB}"/>
    <cellStyle name="Style 36 10" xfId="9570" xr:uid="{418888BA-F9AA-4353-9667-8CAA5AB1F370}"/>
    <cellStyle name="Style 36 11" xfId="9571" xr:uid="{D7FBAD9C-131F-4349-BF2F-A75D54F0B16B}"/>
    <cellStyle name="Style 36 12" xfId="9572" xr:uid="{D2066F6A-911B-45EF-AB65-558992C2D16E}"/>
    <cellStyle name="Style 36 2" xfId="9573" xr:uid="{BB18F280-A36A-4010-8091-230D52B6D7AA}"/>
    <cellStyle name="Style 36 3" xfId="9574" xr:uid="{6D58E58D-1ECC-43CF-B870-2F9EDDDCD8B2}"/>
    <cellStyle name="Style 36 4" xfId="9575" xr:uid="{AD0E7904-9806-4733-B335-BC6670EB61FC}"/>
    <cellStyle name="Style 36 5" xfId="9576" xr:uid="{FFE6E841-D3A7-4AE5-B915-46B2586474B2}"/>
    <cellStyle name="Style 36 6" xfId="9577" xr:uid="{1BF8FE41-10A2-4943-860E-567245990132}"/>
    <cellStyle name="Style 36 7" xfId="9578" xr:uid="{01747C26-8E8C-4298-B5E3-CEF2F1E46A48}"/>
    <cellStyle name="Style 36 8" xfId="9579" xr:uid="{6274845D-2440-4E9F-807E-9BE69326DDD3}"/>
    <cellStyle name="Style 36 9" xfId="9580" xr:uid="{3A1EDFF7-7858-4057-8D70-AF2591AD36B4}"/>
    <cellStyle name="Style 37" xfId="9581" xr:uid="{86FC2C15-225F-415A-B625-E0311009BB10}"/>
    <cellStyle name="Style 37 10" xfId="9582" xr:uid="{EBBB7501-F134-4092-B2E9-3A94BFFF1AC1}"/>
    <cellStyle name="Style 37 11" xfId="9583" xr:uid="{410F659C-2DD1-468C-8E2F-0283EB5DDE4B}"/>
    <cellStyle name="Style 37 2" xfId="9584" xr:uid="{4E61762A-5F9E-4971-94F0-ADFE0B7EB73E}"/>
    <cellStyle name="Style 37 3" xfId="9585" xr:uid="{26A20614-2876-4899-A4D9-84A1B52D7919}"/>
    <cellStyle name="Style 37 4" xfId="9586" xr:uid="{259A7397-2CA5-4555-904D-517A71BD3A8F}"/>
    <cellStyle name="Style 37 5" xfId="9587" xr:uid="{DC77BFBB-5A0B-4D48-93CA-82BEDFEF836C}"/>
    <cellStyle name="Style 37 6" xfId="9588" xr:uid="{32874A04-9F60-455E-8164-880F5B2F5B8F}"/>
    <cellStyle name="Style 37 7" xfId="9589" xr:uid="{34414793-1B42-4803-A8E7-064DE562CA27}"/>
    <cellStyle name="Style 37 8" xfId="9590" xr:uid="{21D6F83A-E344-4F37-9DB2-50C665B30E0E}"/>
    <cellStyle name="Style 37 9" xfId="9591" xr:uid="{A3F8118E-BD32-400E-98E9-E1CB93D7EBE0}"/>
    <cellStyle name="Style 38" xfId="9592" xr:uid="{B825BD7E-8934-4846-B769-0AC4BBD7B952}"/>
    <cellStyle name="Style 39" xfId="9593" xr:uid="{44A40FD1-B047-42F3-AE23-AAD491FFF75D}"/>
    <cellStyle name="Style 4" xfId="9594" xr:uid="{610268BC-D1CF-487F-AAB6-9DFBCAE4E18D}"/>
    <cellStyle name="Style 4 10" xfId="9595" xr:uid="{7D696EB3-C2F1-4D2A-ABEA-489E4ABD00C7}"/>
    <cellStyle name="Style 4 11" xfId="9596" xr:uid="{BD31B535-9FC8-4541-88F3-04A247EABF2E}"/>
    <cellStyle name="Style 4 12" xfId="9597" xr:uid="{E6F196B6-9859-427E-B8A4-02D4C9A12972}"/>
    <cellStyle name="Style 4 13" xfId="9598" xr:uid="{E413ED52-7CDA-458E-9E9F-08BB182D866B}"/>
    <cellStyle name="Style 4 14" xfId="9599" xr:uid="{0333201E-DF56-44ED-98FE-5C09DB5F9537}"/>
    <cellStyle name="Style 4 15" xfId="9600" xr:uid="{E38B3773-4D40-41A3-986C-9FBFCB1AF19F}"/>
    <cellStyle name="Style 4 16" xfId="9601" xr:uid="{00B0816D-4D34-4A36-B495-0C624D137C0F}"/>
    <cellStyle name="Style 4 2" xfId="9602" xr:uid="{342804D6-07B6-435D-AC88-C99331D8D05C}"/>
    <cellStyle name="Style 4 3" xfId="9603" xr:uid="{983CB869-3A99-4F3B-BCD1-9223C516D9C5}"/>
    <cellStyle name="Style 4 4" xfId="9604" xr:uid="{4F4727E3-89FA-4E8C-AF48-0ED1FD7987B1}"/>
    <cellStyle name="Style 4 5" xfId="9605" xr:uid="{B46EA42E-513D-454A-B2F6-31357FC39795}"/>
    <cellStyle name="Style 4 6" xfId="9606" xr:uid="{21BAF6C6-15A9-4485-9DE1-89789F140BE3}"/>
    <cellStyle name="Style 4 7" xfId="9607" xr:uid="{F8CF56E5-8E08-43B6-9D29-3F461C0F1359}"/>
    <cellStyle name="Style 4 8" xfId="9608" xr:uid="{3A5BC484-9154-4044-B5CB-7E3D92F2983C}"/>
    <cellStyle name="Style 4 9" xfId="9609" xr:uid="{E79A6536-CB3E-47F7-9E1B-4F508D2F8A3F}"/>
    <cellStyle name="Style 40" xfId="9610" xr:uid="{FA82AA4A-A6E6-4C89-9B68-B2BC0F18638B}"/>
    <cellStyle name="Style 41" xfId="9611" xr:uid="{36EEBB20-450B-4CB7-8C23-72887C0BCB56}"/>
    <cellStyle name="Style 42" xfId="9612" xr:uid="{FB71936F-A19B-4B20-9DD5-1516332F41C1}"/>
    <cellStyle name="Style 43" xfId="9613" xr:uid="{98C50AE3-6E82-4130-BEEE-18714B1DC343}"/>
    <cellStyle name="Style 44" xfId="9614" xr:uid="{C61DD340-8F9B-4A8B-8CC3-2F3CD0630A40}"/>
    <cellStyle name="Style 44 2" xfId="9615" xr:uid="{A070646A-4058-4D9D-8C16-D948CEA29275}"/>
    <cellStyle name="Style 45" xfId="9616" xr:uid="{C7D8381E-EBA7-4C84-85D7-834C752DC7D6}"/>
    <cellStyle name="Style 45 2" xfId="9617" xr:uid="{DF354081-EC50-4872-934F-042A5BEFD7E8}"/>
    <cellStyle name="Style 46" xfId="9618" xr:uid="{60C29236-9951-4BC8-A63E-CE672BA3E8F0}"/>
    <cellStyle name="Style 47" xfId="9619" xr:uid="{78CFAD06-B556-4BC7-BC74-569944253819}"/>
    <cellStyle name="Style 5" xfId="9620" xr:uid="{F5C89D31-DB7A-4268-B4F6-641F55C5F24D}"/>
    <cellStyle name="Style 5 10" xfId="9621" xr:uid="{2DCE3F7E-9C3E-4E21-B5C2-5B9C01094421}"/>
    <cellStyle name="Style 5 11" xfId="9622" xr:uid="{4DFF1067-6FB2-43AE-B321-9FB8074B3782}"/>
    <cellStyle name="Style 5 12" xfId="9623" xr:uid="{7F55C8F2-0E88-48A1-A9E0-277CEAAC594B}"/>
    <cellStyle name="Style 5 13" xfId="9624" xr:uid="{A518EA7A-0667-48A4-897F-AC607D7878DE}"/>
    <cellStyle name="Style 5 14" xfId="9625" xr:uid="{E4E65A7E-1C95-4757-B169-ECDD3631286D}"/>
    <cellStyle name="Style 5 15" xfId="9626" xr:uid="{97BA480F-598B-4AA3-B88F-8D0790D26CBC}"/>
    <cellStyle name="Style 5 16" xfId="9627" xr:uid="{1431A684-3E24-4294-93FB-4C681AAD9F79}"/>
    <cellStyle name="Style 5 2" xfId="9628" xr:uid="{3321C25E-EE08-468C-8A2A-F2EB171B8968}"/>
    <cellStyle name="Style 5 3" xfId="9629" xr:uid="{BBCB32DB-2398-47F4-A10C-4D48ED6F9920}"/>
    <cellStyle name="Style 5 4" xfId="9630" xr:uid="{C95124C4-9040-401E-BE2C-5C649521E950}"/>
    <cellStyle name="Style 5 5" xfId="9631" xr:uid="{956BF958-0333-47C1-BF6A-85E0C9685662}"/>
    <cellStyle name="Style 5 6" xfId="9632" xr:uid="{CC8594D4-18B0-454C-A703-0270F48A147E}"/>
    <cellStyle name="Style 5 7" xfId="9633" xr:uid="{CF3DE76E-2E9D-4032-B1E3-5ED4008FF271}"/>
    <cellStyle name="Style 5 8" xfId="9634" xr:uid="{9AE88ACD-B155-481E-9F08-7A22B4F24829}"/>
    <cellStyle name="Style 5 9" xfId="9635" xr:uid="{9AAE3ECB-C326-4C4C-8F29-EB789B1105A6}"/>
    <cellStyle name="Style 6" xfId="9636" xr:uid="{161149C9-28F4-408A-A611-9A8A17790ABD}"/>
    <cellStyle name="Style 6 10" xfId="9637" xr:uid="{8481634E-F383-48EE-B079-AC37625844E8}"/>
    <cellStyle name="Style 6 10 2" xfId="9638" xr:uid="{41193E5E-37A4-4439-9596-879F5A47AD7C}"/>
    <cellStyle name="Style 6 11" xfId="9639" xr:uid="{90418A68-1080-4B09-B025-5C96C1A40961}"/>
    <cellStyle name="Style 6 12" xfId="9640" xr:uid="{65622C41-390A-4D9F-9A6E-0D33294AB7E0}"/>
    <cellStyle name="Style 6 2" xfId="9641" xr:uid="{B0E687CE-038C-4328-8893-815BC434F9D9}"/>
    <cellStyle name="Style 6 2 2" xfId="9642" xr:uid="{59FC46BE-C2DD-4C94-97EB-DFCBE6FC95E6}"/>
    <cellStyle name="Style 6 3" xfId="9643" xr:uid="{AE51DF0A-EB01-43E4-B65A-90914DCFE67C}"/>
    <cellStyle name="Style 6 3 2" xfId="9644" xr:uid="{A5FE21CE-E569-4E62-A44E-12776B11C66D}"/>
    <cellStyle name="Style 6 4" xfId="9645" xr:uid="{E08F7AF3-910A-47F4-814D-2CCE099B9633}"/>
    <cellStyle name="Style 6 4 2" xfId="9646" xr:uid="{1F7BBFEA-8083-49D7-9660-6F303B20DAB5}"/>
    <cellStyle name="Style 6 5" xfId="9647" xr:uid="{A41E483E-4680-4E12-AE65-A97BDDF236E9}"/>
    <cellStyle name="Style 6 5 2" xfId="9648" xr:uid="{FEB64E68-1A66-41F4-AF73-C5FD4A017A50}"/>
    <cellStyle name="Style 6 6" xfId="9649" xr:uid="{38DF454A-4C43-4042-9E07-75E093CACEFD}"/>
    <cellStyle name="Style 6 6 2" xfId="9650" xr:uid="{0E8CFF2A-2525-410B-8EEA-267DD5BC8962}"/>
    <cellStyle name="Style 6 7" xfId="9651" xr:uid="{1921C0A9-5EB7-44EB-9545-3168508020D2}"/>
    <cellStyle name="Style 6 7 2" xfId="9652" xr:uid="{B7C98842-BAD9-4B1F-A80D-E68CFDC42064}"/>
    <cellStyle name="Style 6 8" xfId="9653" xr:uid="{08E47532-5A7E-45E9-A5AE-EDB1A815146A}"/>
    <cellStyle name="Style 6 8 2" xfId="9654" xr:uid="{C237E5DD-8A32-4546-A1A1-9021CC94F39D}"/>
    <cellStyle name="Style 6 9" xfId="9655" xr:uid="{21CC26D7-9077-4188-849D-1781B1EDEE0B}"/>
    <cellStyle name="Style 6 9 2" xfId="9656" xr:uid="{A52F80D6-6A89-4E1E-B859-7479F41BBEA7}"/>
    <cellStyle name="Style 7" xfId="9657" xr:uid="{6992100C-ECD5-4768-A47F-C0C919530253}"/>
    <cellStyle name="Style 7 10" xfId="9658" xr:uid="{5ADE53E9-F2A5-48C2-A1D1-5BD82BEAC527}"/>
    <cellStyle name="Style 7 11" xfId="9659" xr:uid="{3CE3381C-24A5-489D-A39F-F3A5B80B2A93}"/>
    <cellStyle name="Style 7 2" xfId="9660" xr:uid="{97CE2167-1345-4736-8789-AFCEA7D0D751}"/>
    <cellStyle name="Style 7 3" xfId="9661" xr:uid="{38377436-C4BD-4C69-9997-72F4F254889F}"/>
    <cellStyle name="Style 7 4" xfId="9662" xr:uid="{C843DC10-9502-410F-B984-CB8E9DB0C087}"/>
    <cellStyle name="Style 7 5" xfId="9663" xr:uid="{CE7F5FC1-B00E-4ACA-B544-90971E8ABA72}"/>
    <cellStyle name="Style 7 6" xfId="9664" xr:uid="{305C3613-4D4C-4796-AC8E-DB94CA8CD9C9}"/>
    <cellStyle name="Style 7 7" xfId="9665" xr:uid="{53A939FB-A222-444E-88E4-1B43D8D99B41}"/>
    <cellStyle name="Style 7 8" xfId="9666" xr:uid="{184CEA8C-46AF-4385-ADEC-CA5A030E129E}"/>
    <cellStyle name="Style 7 9" xfId="9667" xr:uid="{B9E443CE-520A-42D3-B642-A398D5CCE531}"/>
    <cellStyle name="Style 8" xfId="9668" xr:uid="{0E7F79F7-15C2-4DAD-AB1C-2418565E82F8}"/>
    <cellStyle name="Style 8 10" xfId="9669" xr:uid="{1E46E4F4-D9ED-451A-90BF-43F2CCD0A5F6}"/>
    <cellStyle name="Style 8 11" xfId="9670" xr:uid="{34946E20-808A-4CCD-BF97-D6A42EDF1A99}"/>
    <cellStyle name="Style 8 2" xfId="9671" xr:uid="{6CB114EB-A740-4C96-B1F5-DD004C29EB8C}"/>
    <cellStyle name="Style 8 3" xfId="9672" xr:uid="{5DA0599F-19BC-41D8-A283-183697BC21BD}"/>
    <cellStyle name="Style 8 4" xfId="9673" xr:uid="{E76D2B88-0687-48C2-973E-33262C0A4193}"/>
    <cellStyle name="Style 8 5" xfId="9674" xr:uid="{C3D8AEAA-9114-4936-8A78-84B7ABACA9FA}"/>
    <cellStyle name="Style 8 6" xfId="9675" xr:uid="{DA9EA17D-5532-4EE4-9A73-2F8390435D3B}"/>
    <cellStyle name="Style 8 7" xfId="9676" xr:uid="{E3AAACC3-6BB5-4AAF-A727-4208387D903B}"/>
    <cellStyle name="Style 8 8" xfId="9677" xr:uid="{8689C39F-B82E-4C3E-A184-4118C8EF40A4}"/>
    <cellStyle name="Style 8 9" xfId="9678" xr:uid="{8C77C3BD-0FF7-4AEF-AF6A-AAF34B97C078}"/>
    <cellStyle name="Style 9" xfId="9679" xr:uid="{6EF98A11-9DA5-4370-91E0-7D8743A4CCD4}"/>
    <cellStyle name="Style 9 10" xfId="9680" xr:uid="{D820082B-54A6-4324-A5BF-281A5E62A8F4}"/>
    <cellStyle name="Style 9 11" xfId="9681" xr:uid="{0E6093A1-6374-4C6F-9F3E-476EE4060C17}"/>
    <cellStyle name="Style 9 2" xfId="9682" xr:uid="{3093DD18-54FB-42D9-A5D0-F9F98918C8BF}"/>
    <cellStyle name="Style 9 3" xfId="9683" xr:uid="{40D409AE-F970-42C0-832B-7EA698175F00}"/>
    <cellStyle name="Style 9 4" xfId="9684" xr:uid="{ACE0598A-06F4-4F5F-ABD7-87FBA0C2C9B8}"/>
    <cellStyle name="Style 9 5" xfId="9685" xr:uid="{F7305886-9A16-47E9-8669-9C462D5D9BCC}"/>
    <cellStyle name="Style 9 6" xfId="9686" xr:uid="{B583291E-C9C6-4D7B-B7AE-C4DEAA6AC053}"/>
    <cellStyle name="Style 9 7" xfId="9687" xr:uid="{E409608D-27CA-4CE1-AF82-438286D5408C}"/>
    <cellStyle name="Style 9 8" xfId="9688" xr:uid="{9C2B10CF-9378-4404-B27D-A81F42461265}"/>
    <cellStyle name="Style 9 9" xfId="9689" xr:uid="{10C10E38-558F-407A-A058-4AC4F21856DC}"/>
    <cellStyle name="SubHeading 1" xfId="9690" xr:uid="{3F4341E0-D9B3-4A71-BFFA-9964AF64FF74}"/>
    <cellStyle name="SubHeading 2" xfId="9691" xr:uid="{08F804EC-1B6E-4756-86C9-990A98E8BF8C}"/>
    <cellStyle name="Subtotal" xfId="9692" xr:uid="{B825E957-5BBE-4D1B-97C1-9CC759FF1CD4}"/>
    <cellStyle name="Sum" xfId="9693" xr:uid="{63288C90-2A93-4991-B5E4-C1957246882F}"/>
    <cellStyle name="Sum %of HV" xfId="9694" xr:uid="{441FFB47-D180-4747-A390-37E11C44ED5D}"/>
    <cellStyle name="summation" xfId="9695" xr:uid="{260DECB7-755B-4907-B30A-F14CE636E1E9}"/>
    <cellStyle name="Table Col Head" xfId="9696" xr:uid="{54D2DD0E-76D1-4452-84DE-D74AD18A6B6F}"/>
    <cellStyle name="Table Sub Head" xfId="9697" xr:uid="{565BA15E-1DCE-48AB-ABD6-A5E0874FE81E}"/>
    <cellStyle name="Table Title" xfId="9698" xr:uid="{37617BCC-8036-40F7-A752-EB341C868FDD}"/>
    <cellStyle name="Table Units" xfId="9699" xr:uid="{8197F30F-BB77-401F-8EA4-A84EA4C99E37}"/>
    <cellStyle name="Temp1" xfId="9700" xr:uid="{303D4761-916E-4027-8F21-D14454CDA555}"/>
    <cellStyle name="Text" xfId="9701" xr:uid="{ED06371E-2CB5-445D-A99B-4C172D1956ED}"/>
    <cellStyle name="Text 2" xfId="9702" xr:uid="{41454ACE-6F68-4E70-912B-BC006C45F056}"/>
    <cellStyle name="Text Indent A" xfId="9703" xr:uid="{5F271C55-1680-4D57-9E45-EB32B9C96E83}"/>
    <cellStyle name="Text Indent B" xfId="9704" xr:uid="{DD4A36AE-262E-47F0-AC20-FF291937B799}"/>
    <cellStyle name="Text Indent B 10" xfId="9705" xr:uid="{F72463C8-C8D2-41C0-AA90-27F8458B33B6}"/>
    <cellStyle name="Text Indent B 10 2" xfId="9706" xr:uid="{70A8F803-5027-492B-874F-EB50E35E2926}"/>
    <cellStyle name="Text Indent B 11" xfId="9707" xr:uid="{C9383B3D-61FE-44E8-BA0B-834138F4CC63}"/>
    <cellStyle name="Text Indent B 11 2" xfId="9708" xr:uid="{50F6FC31-1825-4C3F-B159-FE2A4D1225B9}"/>
    <cellStyle name="Text Indent B 12" xfId="9709" xr:uid="{897106AD-4C34-40FD-B2C2-64EA800513B8}"/>
    <cellStyle name="Text Indent B 12 2" xfId="9710" xr:uid="{6D3795E5-1052-4A9F-8A18-8FF003E2E728}"/>
    <cellStyle name="Text Indent B 13" xfId="9711" xr:uid="{D755790F-3622-43C2-BBE2-76DC2ACA4100}"/>
    <cellStyle name="Text Indent B 14" xfId="9712" xr:uid="{85F41D3C-7B82-46E6-B324-2A892626FCEF}"/>
    <cellStyle name="Text Indent B 15" xfId="9713" xr:uid="{CE5CEF5F-C7EB-43D9-A80C-ECCEB8E4D239}"/>
    <cellStyle name="Text Indent B 16" xfId="9714" xr:uid="{BD954A6D-BAC3-4939-B1AB-CADC48877351}"/>
    <cellStyle name="Text Indent B 17" xfId="9715" xr:uid="{C26C5DE0-0B81-48F2-893D-C9B6FFF69827}"/>
    <cellStyle name="Text Indent B 18" xfId="9716" xr:uid="{741CCE29-D933-4F1A-A749-4ABB86EC583D}"/>
    <cellStyle name="Text Indent B 19" xfId="9717" xr:uid="{B774EC61-32FF-4EB1-99F6-586521D50D40}"/>
    <cellStyle name="Text Indent B 2" xfId="9718" xr:uid="{0E2BC6B8-3201-44D9-A46D-DA0510EA17DA}"/>
    <cellStyle name="Text Indent B 2 2" xfId="9719" xr:uid="{E9109A50-E761-4B9B-B784-AA0C23D92A93}"/>
    <cellStyle name="Text Indent B 2 3" xfId="9720" xr:uid="{05B55007-ADB9-4BDE-8D6D-4B747441ADC4}"/>
    <cellStyle name="Text Indent B 3" xfId="9721" xr:uid="{9F73BB89-7F46-4E1D-9979-CB5B748437A5}"/>
    <cellStyle name="Text Indent B 3 2" xfId="9722" xr:uid="{9BF5F09C-E470-49A6-BD43-C9E430B49BF6}"/>
    <cellStyle name="Text Indent B 4" xfId="9723" xr:uid="{05C96ADE-401F-47E0-BCCF-2D647A53B383}"/>
    <cellStyle name="Text Indent B 4 2" xfId="9724" xr:uid="{D7BE7C7D-97E4-445A-9C31-3657E03382F1}"/>
    <cellStyle name="Text Indent B 5" xfId="9725" xr:uid="{9D6B70E0-40F1-4FBE-A9A8-AD55BE326279}"/>
    <cellStyle name="Text Indent B 5 2" xfId="9726" xr:uid="{C3908DA1-0099-4E30-BE5A-0928152C4D04}"/>
    <cellStyle name="Text Indent B 6" xfId="9727" xr:uid="{07033265-BFA4-45C2-A3B0-25592A0C4636}"/>
    <cellStyle name="Text Indent B 6 2" xfId="9728" xr:uid="{8457781C-DB7A-440A-9A06-6B50CA0FB4A1}"/>
    <cellStyle name="Text Indent B 7" xfId="9729" xr:uid="{7B35B527-DDBB-4B60-965A-10F0834C5867}"/>
    <cellStyle name="Text Indent B 7 2" xfId="9730" xr:uid="{382C97FD-55CA-4B79-88A8-9EF08D222391}"/>
    <cellStyle name="Text Indent B 8" xfId="9731" xr:uid="{1DE01104-E2CB-4675-8CA1-EB0874517B9E}"/>
    <cellStyle name="Text Indent B 8 2" xfId="9732" xr:uid="{D57FCC87-8218-4D7B-8098-D2ABF5BD40BB}"/>
    <cellStyle name="Text Indent B 9" xfId="9733" xr:uid="{186387FC-90CF-4925-A0EB-C88B91FA4540}"/>
    <cellStyle name="Text Indent B 9 2" xfId="9734" xr:uid="{6139C530-E6F0-413C-85B5-7134270CDFDA}"/>
    <cellStyle name="Text Indent C" xfId="9735" xr:uid="{BB88C37E-7426-4667-ABD9-BFC0433DB559}"/>
    <cellStyle name="Text Indent C 10" xfId="9736" xr:uid="{DD7DA320-34C0-491B-8B7E-F3FE3918FA9F}"/>
    <cellStyle name="Text Indent C 10 2" xfId="9737" xr:uid="{2930346F-0870-4E52-9557-2EEDFB6B1B68}"/>
    <cellStyle name="Text Indent C 11" xfId="9738" xr:uid="{8DABFD23-8F7A-4F9F-973C-0D2E61A0ADAA}"/>
    <cellStyle name="Text Indent C 11 2" xfId="9739" xr:uid="{14ED61BB-1A45-4B17-BF48-54B005B806F8}"/>
    <cellStyle name="Text Indent C 12" xfId="9740" xr:uid="{1543E1CD-37CB-4DAF-B353-8602EA1171CF}"/>
    <cellStyle name="Text Indent C 12 2" xfId="9741" xr:uid="{1066CF37-3CFF-4DFD-9398-79559B0E9FB2}"/>
    <cellStyle name="Text Indent C 13" xfId="9742" xr:uid="{3A680739-3BAE-4C27-B6F8-AEF6277A54CC}"/>
    <cellStyle name="Text Indent C 14" xfId="9743" xr:uid="{62F1520D-2D4E-42BC-B851-6DAE6CAF72F7}"/>
    <cellStyle name="Text Indent C 15" xfId="9744" xr:uid="{AE20CA0D-874A-43D4-B69D-24683936BC19}"/>
    <cellStyle name="Text Indent C 16" xfId="9745" xr:uid="{84905D92-25DD-4DFA-9902-3B1A6737C98E}"/>
    <cellStyle name="Text Indent C 17" xfId="9746" xr:uid="{266F65BB-316C-498A-A30D-10D714B3EC9D}"/>
    <cellStyle name="Text Indent C 18" xfId="9747" xr:uid="{85FDF8E9-9865-46EA-BE98-751B91E5224A}"/>
    <cellStyle name="Text Indent C 19" xfId="9748" xr:uid="{07A1B9B4-90F2-4B33-A074-A0FE43CC9A6F}"/>
    <cellStyle name="Text Indent C 2" xfId="9749" xr:uid="{71162205-3FB0-42E5-9638-FC82A5BC28BB}"/>
    <cellStyle name="Text Indent C 2 2" xfId="9750" xr:uid="{3008EE07-3447-4717-9ADE-C581C57B6E7B}"/>
    <cellStyle name="Text Indent C 2 3" xfId="9751" xr:uid="{337DA5FD-641E-422A-B397-BE15249C17CB}"/>
    <cellStyle name="Text Indent C 3" xfId="9752" xr:uid="{C525F924-476E-40CD-B3CD-C2B7CFFC2C42}"/>
    <cellStyle name="Text Indent C 3 2" xfId="9753" xr:uid="{D8CF429A-BB6E-4F48-BC98-09A2FE843B9D}"/>
    <cellStyle name="Text Indent C 4" xfId="9754" xr:uid="{60554165-218F-415A-9160-4C728E14091F}"/>
    <cellStyle name="Text Indent C 4 2" xfId="9755" xr:uid="{0B3BEC20-D020-4A46-8046-B8F42343A7BF}"/>
    <cellStyle name="Text Indent C 5" xfId="9756" xr:uid="{7605F055-E463-448E-B468-E133C6AF2F3F}"/>
    <cellStyle name="Text Indent C 5 2" xfId="9757" xr:uid="{F74EC92F-81BD-45B6-8CBF-74588DE11F38}"/>
    <cellStyle name="Text Indent C 6" xfId="9758" xr:uid="{A162E580-B06A-439B-B41C-3C575D85D6F1}"/>
    <cellStyle name="Text Indent C 6 2" xfId="9759" xr:uid="{185B1EA0-D683-49C1-82DD-6CA777FF54C3}"/>
    <cellStyle name="Text Indent C 7" xfId="9760" xr:uid="{4540B5EB-267C-4E66-97C3-B32212960EE2}"/>
    <cellStyle name="Text Indent C 7 2" xfId="9761" xr:uid="{1BF5BE0F-DC39-4734-97BD-91A8EC5AEBA4}"/>
    <cellStyle name="Text Indent C 8" xfId="9762" xr:uid="{0078E621-034F-4969-B35C-D43CAE7FAEB7}"/>
    <cellStyle name="Text Indent C 8 2" xfId="9763" xr:uid="{817770AF-084C-4712-868E-D8BF39B54AE7}"/>
    <cellStyle name="Text Indent C 9" xfId="9764" xr:uid="{5BBB3408-2AAD-4BA4-B38E-A5ACD22DDA34}"/>
    <cellStyle name="Text Indent C 9 2" xfId="9765" xr:uid="{1D0ECD67-B1F8-49FF-8CD8-31E667FD32AA}"/>
    <cellStyle name="Thousands (0)" xfId="9766" xr:uid="{5736E291-6386-49D0-A118-69B9F7F7E38A}"/>
    <cellStyle name="Thousands (1)" xfId="9767" xr:uid="{86F10FD1-5D55-4E3C-88FF-AFC4E2F9F078}"/>
    <cellStyle name="Tickmark" xfId="9768" xr:uid="{C01FF566-98BA-4DF2-BB09-DBB91FDBC37B}"/>
    <cellStyle name="Tickmark 2" xfId="9769" xr:uid="{EC8876C6-0DDA-4187-9284-53BCCE1AB5E9}"/>
    <cellStyle name="Tickmark 3" xfId="9770" xr:uid="{8115752F-7CCE-4319-A676-ABB6763CA3FA}"/>
    <cellStyle name="Tickmark 4" xfId="9771" xr:uid="{E9886BB4-8343-4817-A6C5-7E23D3C399A7}"/>
    <cellStyle name="time" xfId="9772" xr:uid="{8F3B43A1-AB00-4F74-9323-8159529F2D0A}"/>
    <cellStyle name="TimeLine" xfId="9773" xr:uid="{FBA2BCB7-F5BB-425B-97C6-959A9C89A095}"/>
    <cellStyle name="TimeLine 2" xfId="9774" xr:uid="{2D69987C-2FF7-4101-AFCA-09E091670B12}"/>
    <cellStyle name="TimeLine 2 2" xfId="9775" xr:uid="{BCB195D8-F3BB-49D4-9735-390CD9FCACD1}"/>
    <cellStyle name="TimeLine 2 2 2" xfId="9776" xr:uid="{A240E94F-F5CB-4F35-8D7C-BBCCF55C0B40}"/>
    <cellStyle name="TimeLine 2 2 3" xfId="9777" xr:uid="{C7F8BDF3-2746-4010-82ED-2EE2F289E8EF}"/>
    <cellStyle name="TimeLine 2 3" xfId="9778" xr:uid="{355EAF19-0566-49BF-A21E-A679EC9FF7B8}"/>
    <cellStyle name="TimeLine 2 4" xfId="9779" xr:uid="{95203FF6-C89E-4456-B059-A5C0D16E3526}"/>
    <cellStyle name="TimeLine 3" xfId="9780" xr:uid="{2DF08C92-15C7-436C-A2BD-82E71976981C}"/>
    <cellStyle name="TimeLine 4" xfId="9781" xr:uid="{479F6829-474E-44A6-9241-D47482B98C4C}"/>
    <cellStyle name="timeperiod" xfId="9782" xr:uid="{FADDC15B-0C71-4C67-BE10-9A464C6684B1}"/>
    <cellStyle name="Times New Roman" xfId="9783" xr:uid="{3B5FA288-4DD2-4AC2-82AF-00D48FD5B57B}"/>
    <cellStyle name="Title 1.0" xfId="9784" xr:uid="{C140C8A1-5A51-4358-934A-FE6276FF5627}"/>
    <cellStyle name="Title 1.1" xfId="9785" xr:uid="{21624F0D-1A9D-4F26-B1D2-0990182FB182}"/>
    <cellStyle name="Title 1.1.1" xfId="9786" xr:uid="{8DA30A96-57EB-4AE3-A7D9-8B3DDAA74968}"/>
    <cellStyle name="Title 1.1_2006 Projections (Oct.9.2006)" xfId="9787" xr:uid="{459BD4E2-7D48-4343-B280-4BA7974C6E6B}"/>
    <cellStyle name="Title Creation" xfId="9788" xr:uid="{DD49CA15-AD30-4D70-93A8-155AC5FE5AEE}"/>
    <cellStyle name="Title Creation 2" xfId="9789" xr:uid="{0C389824-A603-4B53-8B6C-66ED6939A615}"/>
    <cellStyle name="Title Creation 2 2" xfId="9790" xr:uid="{643E8FC7-95DF-4D99-ABB1-D5E715923E94}"/>
    <cellStyle name="Title Creation 2 2 2" xfId="9791" xr:uid="{59FD786F-3757-438B-B75A-BD4B4946D698}"/>
    <cellStyle name="Title Creation 2 3" xfId="9792" xr:uid="{5F7C8CE9-5D87-4D1A-B8FD-874DC969D56E}"/>
    <cellStyle name="Title Creation 3" xfId="9793" xr:uid="{B5889F33-C562-47B3-BDAB-E0127E57A8DD}"/>
    <cellStyle name="Title Creation 3 2" xfId="9794" xr:uid="{AF08BAE2-261B-49AB-A16E-8275FAB302D3}"/>
    <cellStyle name="Title Creation 3 2 2" xfId="9795" xr:uid="{159FE679-5EB5-4D24-8C49-CF581056027E}"/>
    <cellStyle name="Title Creation 3 3" xfId="9796" xr:uid="{E926874B-DAF3-41FC-8665-1B1DCAEB513B}"/>
    <cellStyle name="Title Creation 4" xfId="9797" xr:uid="{E0A59C36-0878-4383-B5B4-F755748749D1}"/>
    <cellStyle name="Title Creation 4 2" xfId="9798" xr:uid="{022D0A60-728B-4D00-827A-359208F6CD88}"/>
    <cellStyle name="Title Creation 4 3" xfId="9799" xr:uid="{69970D5B-4FAB-42BD-B9F2-EFB9C2628D72}"/>
    <cellStyle name="Title Creation 5" xfId="9800" xr:uid="{8D0FD026-A498-45DE-9048-449042D6B5DA}"/>
    <cellStyle name="Title Creation 6" xfId="9801" xr:uid="{752D3EAE-7B44-42DF-A73A-A925A7975AC9}"/>
    <cellStyle name="Title1" xfId="9802" xr:uid="{791559B7-7067-4C47-9519-441C2FB4CB54}"/>
    <cellStyle name="Titles" xfId="9803" xr:uid="{0D2377E4-AD1A-4C5D-94F9-62BEA2778BF3}"/>
    <cellStyle name="Total 10" xfId="9805" xr:uid="{6DDFAC04-ECEA-48B9-A94E-218B19CB6F6A}"/>
    <cellStyle name="Total 11" xfId="9806" xr:uid="{B6E0AD9E-96BE-42B0-A201-0C161AF42C55}"/>
    <cellStyle name="Total 12" xfId="9807" xr:uid="{46C7092C-1F63-4CFC-A5DA-EEE55BB2AB04}"/>
    <cellStyle name="Total 13" xfId="9808" xr:uid="{6D2BE8A3-3AEF-4CFB-B758-E6CD242C455D}"/>
    <cellStyle name="Total 14" xfId="9809" xr:uid="{373BF128-F628-4EE8-8B54-AB1905D8392D}"/>
    <cellStyle name="Total 15" xfId="9810" xr:uid="{9373FCBC-44CF-486C-8CD0-A3AD3A17B018}"/>
    <cellStyle name="Total 16" xfId="9811" xr:uid="{B6742CC9-A2F5-4CF4-A044-942021EE58DF}"/>
    <cellStyle name="Total 17" xfId="9812" xr:uid="{8FEFE893-F85A-48A8-8746-401F8BA71772}"/>
    <cellStyle name="Total 18" xfId="9813" xr:uid="{E081D4B5-524B-45A9-9936-30C281B79A35}"/>
    <cellStyle name="Total 19" xfId="9814" xr:uid="{853B55B5-70F3-4953-92AF-E92A46D9B524}"/>
    <cellStyle name="Total 2" xfId="9815" xr:uid="{D9F95BFA-98EF-47DE-B139-4A7E086E6A8A}"/>
    <cellStyle name="Total 2 10" xfId="9816" xr:uid="{8542BD34-6733-46FE-BD17-A35F25D3177C}"/>
    <cellStyle name="Total 2 11" xfId="9817" xr:uid="{7EF1E146-EC2B-47AE-ABD1-81869D672195}"/>
    <cellStyle name="Total 2 12" xfId="9818" xr:uid="{3EFF5CB3-40BA-4F76-B513-4B50441F9E89}"/>
    <cellStyle name="Total 2 2" xfId="9819" xr:uid="{0D43C531-4392-449D-91FA-6D967447F051}"/>
    <cellStyle name="Total 2 2 2" xfId="9820" xr:uid="{E4D969AB-3C73-4FF3-8361-8E566166B6F0}"/>
    <cellStyle name="Total 2 3" xfId="9821" xr:uid="{40E6E258-BE84-4139-9EDF-012A2360D7FB}"/>
    <cellStyle name="Total 2 4" xfId="9822" xr:uid="{5DFA3E78-8BD8-4D8D-ADF1-C292D3B4197C}"/>
    <cellStyle name="Total 2 5" xfId="9823" xr:uid="{F1E4872B-4341-432D-A312-A88633772299}"/>
    <cellStyle name="Total 2 6" xfId="9824" xr:uid="{1E0D0C6A-0CE1-44D6-8B7C-EE15E40F61AB}"/>
    <cellStyle name="Total 2 7" xfId="9825" xr:uid="{7C0A867C-3648-4CA6-B561-DD112D663FFC}"/>
    <cellStyle name="Total 2 8" xfId="9826" xr:uid="{86626227-9386-4C69-98BF-AFB93FAC6C91}"/>
    <cellStyle name="Total 2 9" xfId="9827" xr:uid="{878CCD1A-746D-4EC7-9CBD-29B9BC9B07F9}"/>
    <cellStyle name="Total 20" xfId="9828" xr:uid="{B20864CA-151F-4387-9E0C-44C4EB8664B6}"/>
    <cellStyle name="Total 21" xfId="9829" xr:uid="{F488DC3F-3BC1-441C-B3CD-3B88E7F57D63}"/>
    <cellStyle name="Total 22" xfId="9804" xr:uid="{6C40F598-12D0-439E-B5BD-9617DC7C4B45}"/>
    <cellStyle name="Total 3" xfId="9830" xr:uid="{457744C4-96FF-4F56-972B-C98AB33DCD88}"/>
    <cellStyle name="Total 3 10" xfId="9831" xr:uid="{9DFB2D02-0BEE-43CC-9EE4-721669ED6AA9}"/>
    <cellStyle name="Total 3 11" xfId="9832" xr:uid="{BF99E432-6723-462C-9D57-37BE70900ED7}"/>
    <cellStyle name="Total 3 12" xfId="9833" xr:uid="{68959B60-0215-4FB8-AFFD-13A333C69635}"/>
    <cellStyle name="Total 3 2" xfId="9834" xr:uid="{7BA4ECDA-77DF-4356-B3BF-E4C77FF68A03}"/>
    <cellStyle name="Total 3 3" xfId="9835" xr:uid="{6FF88032-C93F-4F20-AF5D-DFD9A1246832}"/>
    <cellStyle name="Total 3 4" xfId="9836" xr:uid="{178251F2-3988-49C2-9B6A-2964214E4AFE}"/>
    <cellStyle name="Total 3 5" xfId="9837" xr:uid="{552DF6C8-0D91-46F3-818C-8F3C56347A97}"/>
    <cellStyle name="Total 3 6" xfId="9838" xr:uid="{8C956640-F930-441E-A030-0A5CE37E187C}"/>
    <cellStyle name="Total 3 7" xfId="9839" xr:uid="{435C6A77-5D42-4E74-B6EE-FD76A1F121E6}"/>
    <cellStyle name="Total 3 8" xfId="9840" xr:uid="{F9EDB4A8-07E0-4DC0-A2A9-9295545B99CE}"/>
    <cellStyle name="Total 3 9" xfId="9841" xr:uid="{F5347F8F-B1CD-4C43-82A6-09FC59FC1740}"/>
    <cellStyle name="Total 4" xfId="9842" xr:uid="{E1B13D81-ECF4-4B05-9613-0134BA6F7669}"/>
    <cellStyle name="Total 4 10" xfId="9843" xr:uid="{22B0D787-14AF-411C-B2B9-52E82596F06B}"/>
    <cellStyle name="Total 4 11" xfId="9844" xr:uid="{F0621976-FDD4-4FB6-8F0D-316FF195DFAE}"/>
    <cellStyle name="Total 4 12" xfId="9845" xr:uid="{8D11B164-20BD-4671-BCB8-A1E470824616}"/>
    <cellStyle name="Total 4 2" xfId="9846" xr:uid="{33196C90-8005-405D-81CC-6C672DEA1339}"/>
    <cellStyle name="Total 4 3" xfId="9847" xr:uid="{C6FB5C10-FE09-413A-A8DE-7C849292A3A4}"/>
    <cellStyle name="Total 4 4" xfId="9848" xr:uid="{CAF20A41-8DC0-44DF-8AB9-66ECF86EF754}"/>
    <cellStyle name="Total 4 5" xfId="9849" xr:uid="{FCFA460C-8039-46EE-A94B-3F7397178009}"/>
    <cellStyle name="Total 4 6" xfId="9850" xr:uid="{B556F7BF-A326-4608-B685-084D3061A833}"/>
    <cellStyle name="Total 4 7" xfId="9851" xr:uid="{4270E518-3548-4AE4-BCA6-49DC03D0AA29}"/>
    <cellStyle name="Total 4 8" xfId="9852" xr:uid="{CC82CAB8-AA22-402D-B23A-D69534314ADF}"/>
    <cellStyle name="Total 4 9" xfId="9853" xr:uid="{9C6A9FFA-225F-4388-8202-2C733486D236}"/>
    <cellStyle name="Total 5" xfId="9854" xr:uid="{29868040-9FF3-453E-9C2E-FB5E08CC23EB}"/>
    <cellStyle name="Total 5 10" xfId="9855" xr:uid="{FEA3EFBB-9E80-492B-AC77-61C823130CA5}"/>
    <cellStyle name="Total 5 11" xfId="9856" xr:uid="{AFB55E97-106E-4AC7-B959-13E086B36CCE}"/>
    <cellStyle name="Total 5 12" xfId="9857" xr:uid="{2BDD3CF1-DE0F-4444-B233-B31DFC403F3B}"/>
    <cellStyle name="Total 5 2" xfId="9858" xr:uid="{C22546E5-51E6-4611-AFD0-562841B18C25}"/>
    <cellStyle name="Total 5 3" xfId="9859" xr:uid="{A28536C6-C144-4C85-AD89-93A62E0CE5D1}"/>
    <cellStyle name="Total 5 4" xfId="9860" xr:uid="{166BBF6B-D62A-403C-845D-08A05546C654}"/>
    <cellStyle name="Total 5 5" xfId="9861" xr:uid="{7B8F5041-D396-40F4-9789-BD7A4A665AAE}"/>
    <cellStyle name="Total 5 6" xfId="9862" xr:uid="{6D83395B-155C-4B4D-AD48-6545A037E52E}"/>
    <cellStyle name="Total 5 7" xfId="9863" xr:uid="{98E1120E-6F9C-4BF6-B47F-4A2245287F34}"/>
    <cellStyle name="Total 5 8" xfId="9864" xr:uid="{3829FD23-C586-4806-A8C2-911B2B66CA6B}"/>
    <cellStyle name="Total 5 9" xfId="9865" xr:uid="{06F24A8D-6136-4159-AA23-B8B51494DCBF}"/>
    <cellStyle name="Total 6" xfId="9866" xr:uid="{52CE6CDE-BEFE-47E4-97FD-0A1FB14C80F4}"/>
    <cellStyle name="Total 7" xfId="9867" xr:uid="{2FC40A60-B583-46B2-AD89-33E38CC95A48}"/>
    <cellStyle name="Total 8" xfId="9868" xr:uid="{55AC30E4-DA83-43C0-ACC9-CDE017C3B3A6}"/>
    <cellStyle name="Total 9" xfId="9869" xr:uid="{B3E76530-FA7D-41F5-97FB-EF42A9001DBF}"/>
    <cellStyle name="Total1" xfId="9870" xr:uid="{7265B432-C159-4348-8043-0B3D0D2C207F}"/>
    <cellStyle name="Total1 2" xfId="9871" xr:uid="{A18E64D6-4789-4656-B705-040225E12D5B}"/>
    <cellStyle name="Total1 3" xfId="9872" xr:uid="{D338B65E-AAB0-4D7A-979B-42A2BAAFD4FD}"/>
    <cellStyle name="Total1 4" xfId="9873" xr:uid="{F4A6665C-67B9-4C8A-915C-37C275390246}"/>
    <cellStyle name="Total1 5" xfId="9874" xr:uid="{EC96EF41-F27D-44C3-923E-1B38782793E6}"/>
    <cellStyle name="Total2" xfId="9875" xr:uid="{956B32EA-6D9D-4A0B-A0DA-738FFA5FC914}"/>
    <cellStyle name="Total2 2" xfId="9876" xr:uid="{2AB96EC7-BF05-4705-BBE7-B4CAB3B67D29}"/>
    <cellStyle name="Total2 2 2" xfId="9877" xr:uid="{F5E03FC1-F388-4A4A-B087-DC526E57D490}"/>
    <cellStyle name="Total2 2 2 2" xfId="9878" xr:uid="{B76F0C55-F8DC-4868-8351-642062BBD101}"/>
    <cellStyle name="Total2 2 2 2 2" xfId="9879" xr:uid="{A5A06511-90B1-42F3-8598-7BF39FB1FE4E}"/>
    <cellStyle name="Total2 2 2 2 2 2" xfId="9880" xr:uid="{3221BC8C-67F1-4A8F-867C-2E9E92F1DE6D}"/>
    <cellStyle name="Total2 2 2 2 3" xfId="9881" xr:uid="{947109F4-1330-4136-BB5B-8FA66CE11D22}"/>
    <cellStyle name="Total2 2 2 3" xfId="9882" xr:uid="{40F6EB98-382B-4930-8330-F15ED47B7632}"/>
    <cellStyle name="Total2 2 2 3 2" xfId="9883" xr:uid="{A68ADECB-8827-41F5-842C-3F95F359B163}"/>
    <cellStyle name="Total2 2 2 4" xfId="9884" xr:uid="{93CC4845-DFA0-4595-B515-AD5ABFF61BC7}"/>
    <cellStyle name="Total2 2 3" xfId="9885" xr:uid="{7571FFEE-8E6B-401D-A031-765424B47773}"/>
    <cellStyle name="Total2 2 3 2" xfId="9886" xr:uid="{821968DE-7B0D-4D51-89A3-DAFE97B9068A}"/>
    <cellStyle name="Total2 2 3 2 2" xfId="9887" xr:uid="{71EBA3F7-ABA7-4B8E-B4DE-2313C8045D19}"/>
    <cellStyle name="Total2 2 3 3" xfId="9888" xr:uid="{67F114E3-5EED-45F4-AAF7-14AB26F4762C}"/>
    <cellStyle name="Total2 2 4" xfId="9889" xr:uid="{34A9D45C-6FFB-46BD-AF7C-BF5CC45EAE15}"/>
    <cellStyle name="Total2 2 4 2" xfId="9890" xr:uid="{08E0E8C4-59D6-434C-82FA-0F983FC18C18}"/>
    <cellStyle name="Total2 2 5" xfId="9891" xr:uid="{ACF1A558-1BC3-460E-8426-69A537EF95F4}"/>
    <cellStyle name="Total2 3" xfId="9892" xr:uid="{B41A6E45-A7FF-4502-A963-45B1D2FD8801}"/>
    <cellStyle name="Total2 3 2" xfId="9893" xr:uid="{926A6635-2F95-4773-8DF2-B4A17831284A}"/>
    <cellStyle name="Total2 3 2 2" xfId="9894" xr:uid="{4D8AF163-8D62-4F13-98D7-51314216E0E1}"/>
    <cellStyle name="Total2 3 2 2 2" xfId="9895" xr:uid="{71A41E20-2D75-4B23-9BBF-EA4D4F5A2E6B}"/>
    <cellStyle name="Total2 3 2 2 2 2" xfId="9896" xr:uid="{53F0ECCB-D590-4FA1-91A3-28285DF05F7B}"/>
    <cellStyle name="Total2 3 2 2 3" xfId="9897" xr:uid="{C4F86BB1-C5D0-40CE-99E1-63313E0F0B7F}"/>
    <cellStyle name="Total2 3 2 3" xfId="9898" xr:uid="{9A75CBE5-33B4-479D-ADBB-8DFF549E7494}"/>
    <cellStyle name="Total2 3 2 3 2" xfId="9899" xr:uid="{A7BC6832-3957-4225-BE77-578B33A6D08D}"/>
    <cellStyle name="Total2 3 2 4" xfId="9900" xr:uid="{B4C838C2-A995-41E9-9943-D437FEE80F98}"/>
    <cellStyle name="Total2 3 3" xfId="9901" xr:uid="{61026C1B-CA38-49E0-9825-9514D5FE28EF}"/>
    <cellStyle name="Total2 3 3 2" xfId="9902" xr:uid="{7D7988CA-685C-4E6C-8FC8-E3718E0533D1}"/>
    <cellStyle name="Total2 3 3 2 2" xfId="9903" xr:uid="{5ADDC2EA-5D1D-471B-8A89-F3C86C197F0F}"/>
    <cellStyle name="Total2 3 3 3" xfId="9904" xr:uid="{4D6118EA-67E2-4102-AB99-83A22A4398C8}"/>
    <cellStyle name="Total2 3 4" xfId="9905" xr:uid="{00A5158D-A1D1-4D29-AAFE-D5A8497BBECD}"/>
    <cellStyle name="Total2 3 4 2" xfId="9906" xr:uid="{695AFBD7-2F7F-4695-8F02-775418B46D7A}"/>
    <cellStyle name="Total2 3 5" xfId="9907" xr:uid="{B72B779D-5BF9-4DD3-BB66-4F0FBFB6508B}"/>
    <cellStyle name="Total2 4" xfId="9908" xr:uid="{7BBB2D51-CD4C-4250-9C3C-1A767A51B9AD}"/>
    <cellStyle name="Total2 4 2" xfId="9909" xr:uid="{D56D9B43-6BFA-4464-9F38-AD11943A3C6D}"/>
    <cellStyle name="Total2 4 2 2" xfId="9910" xr:uid="{BF4EDC62-8203-43DC-9856-5CD149A05BD1}"/>
    <cellStyle name="Total2 4 2 2 2" xfId="9911" xr:uid="{D32C760D-70A8-44F6-8768-0EE400B55B15}"/>
    <cellStyle name="Total2 4 2 2 2 2" xfId="9912" xr:uid="{5BC61072-EF81-48A4-8F84-961465DC6B54}"/>
    <cellStyle name="Total2 4 2 2 3" xfId="9913" xr:uid="{96CA8654-613E-4CE9-ABFF-348FAFB77410}"/>
    <cellStyle name="Total2 4 2 3" xfId="9914" xr:uid="{093FEA4C-A5A0-490B-A4E3-A9EEFA7808D1}"/>
    <cellStyle name="Total2 4 2 3 2" xfId="9915" xr:uid="{6FE64F13-5379-4E91-AA72-0C31FEEB477B}"/>
    <cellStyle name="Total2 4 2 4" xfId="9916" xr:uid="{8B902DAC-97E8-4CD5-AF84-939D2CC5A500}"/>
    <cellStyle name="Total2 4 3" xfId="9917" xr:uid="{391D43DB-EBE5-4352-9137-E25D2CAB6557}"/>
    <cellStyle name="Total2 4 3 2" xfId="9918" xr:uid="{7027D99D-B6DF-4B2B-A475-468C3A8C0A09}"/>
    <cellStyle name="Total2 4 3 2 2" xfId="9919" xr:uid="{A8B14579-535E-4944-A8C8-5DC132A3EBA8}"/>
    <cellStyle name="Total2 4 3 3" xfId="9920" xr:uid="{29B7AE58-578E-471B-819E-528009ECCD28}"/>
    <cellStyle name="Total2 4 4" xfId="9921" xr:uid="{5279421E-54B8-4DFE-9C82-77B04FF2CF5E}"/>
    <cellStyle name="Total2 4 4 2" xfId="9922" xr:uid="{8BC28F29-C666-47E9-9BAF-38738569E0B2}"/>
    <cellStyle name="Total2 4 4 2 2" xfId="9923" xr:uid="{0124241A-7B49-4814-B77F-47EDB9697D9B}"/>
    <cellStyle name="Total2 4 4 3" xfId="9924" xr:uid="{FFCC2AA3-780C-4F38-BC0F-BE4EAEA02AE7}"/>
    <cellStyle name="Total2 4 5" xfId="9925" xr:uid="{1EC88C52-646D-4A5D-808A-D945C1C05928}"/>
    <cellStyle name="Total2 4 5 2" xfId="9926" xr:uid="{FB16CEB2-E635-4DA8-9668-409C45D0AA15}"/>
    <cellStyle name="Total2 4 6" xfId="9927" xr:uid="{0460E068-97B0-4015-A5C0-08C7E25A7D52}"/>
    <cellStyle name="Total2 5" xfId="9928" xr:uid="{C94CFF51-0B22-453E-802F-0C036742E1D9}"/>
    <cellStyle name="Total2 6" xfId="9929" xr:uid="{C7E21B6A-5F93-4FB2-BEEB-C57C48760F9B}"/>
    <cellStyle name="Total2 6 2" xfId="9930" xr:uid="{6E356D1F-667B-4E1E-9773-730ED954C97E}"/>
    <cellStyle name="Total2 6 2 2" xfId="9931" xr:uid="{E1C7D97D-E799-4F11-89F2-A31CB0159E0D}"/>
    <cellStyle name="Total2 6 2 2 2" xfId="9932" xr:uid="{04708C7C-A4A2-429D-8880-A97ED9F129AA}"/>
    <cellStyle name="Total2 6 2 3" xfId="9933" xr:uid="{7983E5B2-E482-4777-94EA-9610E23076FA}"/>
    <cellStyle name="Total2 6 3" xfId="9934" xr:uid="{02962280-7AC0-4577-BAC9-8DD39588DC62}"/>
    <cellStyle name="Total2 6 3 2" xfId="9935" xr:uid="{C70C1968-5687-4200-8C96-416311657978}"/>
    <cellStyle name="Total2 6 4" xfId="9936" xr:uid="{67781099-FBEA-4527-89CB-020ACCF005DB}"/>
    <cellStyle name="Total2 7" xfId="9937" xr:uid="{A3EC536A-4F46-40BC-801A-15D37A169D37}"/>
    <cellStyle name="Total2 7 2" xfId="9938" xr:uid="{1EE99BDF-9B08-4745-ACCD-AE0A09CF5D57}"/>
    <cellStyle name="Total3" xfId="9939" xr:uid="{02527482-6A41-4175-8BF7-BEF908127BAD}"/>
    <cellStyle name="Total3 2" xfId="9940" xr:uid="{EE191F9F-9E1B-4F57-BF9C-66228AB1671F}"/>
    <cellStyle name="Total3 2 2" xfId="9941" xr:uid="{C398C85A-6154-4846-A423-A6D334131A2D}"/>
    <cellStyle name="Total3 2 2 2" xfId="9942" xr:uid="{A0D6F2FC-0A45-4D5C-9B92-C02A43A41339}"/>
    <cellStyle name="Total3 2 2 3" xfId="9943" xr:uid="{7C4EFF30-010F-4F61-B458-565124129B40}"/>
    <cellStyle name="Total3 2 3" xfId="9944" xr:uid="{4FF1E98C-1C78-4F8C-BB00-AD9B6BF22149}"/>
    <cellStyle name="Total3 2 4" xfId="9945" xr:uid="{B3B14832-39A6-4B7E-9399-763D23A3E8A0}"/>
    <cellStyle name="Total3 3" xfId="9946" xr:uid="{7B597C1B-CC28-4294-826D-FBDD4C8711D4}"/>
    <cellStyle name="Total3 3 2" xfId="9947" xr:uid="{73A11CC5-1D2E-4C13-935B-508EE0B4D460}"/>
    <cellStyle name="Total3 4" xfId="9948" xr:uid="{D888947A-E5B6-4822-896E-CDDAA08A064A}"/>
    <cellStyle name="Total4" xfId="9949" xr:uid="{FBD21498-DB7D-4630-A966-73504C1F3C56}"/>
    <cellStyle name="Total5" xfId="9950" xr:uid="{3CF9D691-E4A9-4FF2-9EAF-8363105DBBDF}"/>
    <cellStyle name="TotalPage" xfId="9951" xr:uid="{803B2621-E355-4CC6-8BA2-663803841E31}"/>
    <cellStyle name="TRL" xfId="9952" xr:uid="{CC06AB4C-074D-4279-96EE-EA99EB9F0E75}"/>
    <cellStyle name="Tusental (0)_E3 short" xfId="9953" xr:uid="{21AA7D43-D0F4-4D18-A4F6-0B32CA3E70B0}"/>
    <cellStyle name="Tusental_E3 short" xfId="9954" xr:uid="{4680E397-D281-4967-904A-20B538AA423F}"/>
    <cellStyle name="ubordinated Debt" xfId="9955" xr:uid="{E58C07BA-A1AA-47F3-AD89-861C42D17B48}"/>
    <cellStyle name="Underline 2" xfId="9956" xr:uid="{5C260AA6-C122-466C-AC85-9647B06B1F84}"/>
    <cellStyle name="Unit" xfId="9957" xr:uid="{F2865DCC-AB97-47A0-BB6A-4DCE1AA54585}"/>
    <cellStyle name="Unprot" xfId="9958" xr:uid="{8A05B2F4-7069-42C7-BB7C-2457C45BB6CB}"/>
    <cellStyle name="Unprot$" xfId="9959" xr:uid="{A2373F58-A1E5-42C8-969B-559B6945BADF}"/>
    <cellStyle name="Unprot_dimon" xfId="9960" xr:uid="{08674EE5-2DEF-43F1-A32B-79E174A9C8F7}"/>
    <cellStyle name="Unprotect" xfId="9961" xr:uid="{969C2656-D06E-431D-9D9B-07214E0F3E84}"/>
    <cellStyle name="USDInputValue" xfId="9962" xr:uid="{98BC48F0-24B2-4F12-B21F-F318ED5B9594}"/>
    <cellStyle name="Valiotsikko" xfId="9963" xr:uid="{A05CAC6F-34BD-414C-AFF3-2CF2A6F16B21}"/>
    <cellStyle name="Valuta (0)" xfId="9964" xr:uid="{E3A70A5E-4364-4947-93FA-679CA5128819}"/>
    <cellStyle name="Valuta (0) 2" xfId="9965" xr:uid="{BDD5B661-1F41-45DA-BEE0-2A976BF46464}"/>
    <cellStyle name="Valuta (0)_E3 short" xfId="9966" xr:uid="{7D0B0162-344B-46FD-ACCE-7B6FDCE2C2A7}"/>
    <cellStyle name="Valuta [0]_laroux" xfId="9967" xr:uid="{13C85C14-CD58-409A-AEDD-DE2DBF82B4FF}"/>
    <cellStyle name="Valuta_E3 short" xfId="9968" xr:uid="{F4AA71B3-D9CA-4BB1-B26E-7B354B0D555E}"/>
    <cellStyle name="Virgul?_Macheta buget" xfId="9969" xr:uid="{AEBA7261-8B5B-43AB-9170-9D41DCBB023B}"/>
    <cellStyle name="Virgül_BİLANÇO" xfId="9970" xr:uid="{9524AC37-12C2-4510-B152-A7B604B402C7}"/>
    <cellStyle name="Virgulă_30-06-2003 lei-USDru" xfId="9971" xr:uid="{D49CDEE8-ADA7-470E-96A9-2A82E04EEF8F}"/>
    <cellStyle name="Vдliotsikko" xfId="9972" xr:uid="{39D7E27F-D1D0-4282-B76C-164D6994E7BB}"/>
    <cellStyle name="Währung [0]_Bal sheet - Liab. IHSW" xfId="9973" xr:uid="{27EDB695-7D00-413B-872B-5731ABE4FEA0}"/>
    <cellStyle name="Währung_Bal sheet - Liab. IHSW" xfId="9974" xr:uid="{D47A3D0C-8C27-4B20-957F-8F645A78AD03}"/>
    <cellStyle name="Walutowy [0]_GR (2)" xfId="9975" xr:uid="{3A84C38C-80FA-4CD6-A787-6ECD391D5E3C}"/>
    <cellStyle name="Walutowy_GR (2)" xfId="9976" xr:uid="{A38E36D7-C3C0-4AF5-A840-8B3BAA175779}"/>
    <cellStyle name="Year" xfId="9977" xr:uid="{DF9BC684-93FF-4331-91B5-BB6F757FEDCD}"/>
    <cellStyle name="Year 2" xfId="9978" xr:uid="{8DC356B8-96A3-4230-AAB3-A03A34073DF8}"/>
    <cellStyle name="Year 2 2" xfId="9979" xr:uid="{4CFEE1F4-03C0-4B20-AB1C-4A7C573F1E92}"/>
    <cellStyle name="Year 2 2 2" xfId="9980" xr:uid="{6E8193DD-CB41-4F46-B84F-C5347E33F2AE}"/>
    <cellStyle name="Year 2 2 2 2" xfId="9981" xr:uid="{E30FECAA-F700-4288-8998-19D6C8C90999}"/>
    <cellStyle name="Year 2 2 3" xfId="9982" xr:uid="{B408CC0C-67DA-4EEE-8B92-17E261F8C431}"/>
    <cellStyle name="Year 2 3" xfId="9983" xr:uid="{0DCDB60B-5D09-4E69-896C-8CFEF8736907}"/>
    <cellStyle name="Year 2 3 2" xfId="9984" xr:uid="{693F08CC-B8D5-4E41-9BC3-9EB83D965C0E}"/>
    <cellStyle name="Year 2 3 2 2" xfId="9985" xr:uid="{7ED8CE15-8D7E-4C57-8305-EAC35EB23180}"/>
    <cellStyle name="Year 2 3 3" xfId="9986" xr:uid="{201769C0-5455-47CA-8F9A-5A78D453C97C}"/>
    <cellStyle name="Year 2 4" xfId="9987" xr:uid="{748AD5EF-1BD7-4A3C-82ED-144AEFD7C6CB}"/>
    <cellStyle name="Year 2 4 2" xfId="9988" xr:uid="{C1E6428A-9715-4849-B681-4FA01A83426C}"/>
    <cellStyle name="Year 2 5" xfId="9989" xr:uid="{B69045B8-0AC2-4157-AA41-AD01E5CA9A4D}"/>
    <cellStyle name="Year 3" xfId="9990" xr:uid="{E5FDC6CB-18D2-4DBC-B019-FAAE1472F6E2}"/>
    <cellStyle name="Year 3 2" xfId="9991" xr:uid="{43BF7351-EC37-4995-8244-F518674A91AB}"/>
    <cellStyle name="Year 3 2 2" xfId="9992" xr:uid="{2716F670-D1F5-4B5A-8BF3-7F44204C98AC}"/>
    <cellStyle name="Year 3 2 2 2" xfId="9993" xr:uid="{76C73377-690E-4D0E-8DD1-B313446B73D1}"/>
    <cellStyle name="Year 3 2 3" xfId="9994" xr:uid="{F4C05E83-7AE9-4043-9C55-A1CDC7DDFC31}"/>
    <cellStyle name="Year 3 3" xfId="9995" xr:uid="{51A3513B-8A3E-4E6E-9463-12FDB2145357}"/>
    <cellStyle name="Year 3 3 2" xfId="9996" xr:uid="{11B91967-6A9C-434A-BCE7-FA2B44B43589}"/>
    <cellStyle name="Year 3 3 2 2" xfId="9997" xr:uid="{23CD62FB-3572-4066-A44C-178CB4FAA279}"/>
    <cellStyle name="Year 3 3 3" xfId="9998" xr:uid="{21735B4C-BE0D-474E-B4EE-FC552E3B3F76}"/>
    <cellStyle name="Year 3 4" xfId="9999" xr:uid="{BC190C2A-C107-446E-964F-16599BD12771}"/>
    <cellStyle name="Year 3 4 2" xfId="10000" xr:uid="{B81C2D0A-4B4C-482E-8D1E-F85CB1DB4170}"/>
    <cellStyle name="Year 3 5" xfId="10001" xr:uid="{0033E9B5-E54A-4812-ACCB-955A294A4B9C}"/>
    <cellStyle name="Year 4" xfId="10002" xr:uid="{EDE9F1D8-03A5-4D7F-8D52-D86466F52162}"/>
    <cellStyle name="Year 4 2" xfId="10003" xr:uid="{ABF5DA84-471B-45C8-9BFD-E3358C86D1F5}"/>
    <cellStyle name="Year 4 2 2" xfId="10004" xr:uid="{3671FF9D-3BDF-409E-9DE0-1188853AE400}"/>
    <cellStyle name="Year 4 2 2 2" xfId="10005" xr:uid="{BDD0DF0C-2D59-4C5A-9D06-782C3FE6B811}"/>
    <cellStyle name="Year 4 2 3" xfId="10006" xr:uid="{C5C89288-86A1-46A0-9B45-60C52918F1B6}"/>
    <cellStyle name="Year 4 3" xfId="10007" xr:uid="{BFD2108E-8025-4481-849F-DEBA94708B14}"/>
    <cellStyle name="Year 4 3 2" xfId="10008" xr:uid="{B633A53C-06A0-44E3-B274-ACD055AAD207}"/>
    <cellStyle name="Year 4 3 2 2" xfId="10009" xr:uid="{23D43C30-AAD3-47D1-B7A6-4E2B3D0E57F7}"/>
    <cellStyle name="Year 4 3 3" xfId="10010" xr:uid="{399A5F50-8455-4C98-A7EA-16A26EAF911E}"/>
    <cellStyle name="Year 4 4" xfId="10011" xr:uid="{3E20D33B-8C5D-4049-9774-525D232CCB93}"/>
    <cellStyle name="Year 4 4 2" xfId="10012" xr:uid="{4384FEF9-8874-4AEC-91FD-FBDC3F3BF890}"/>
    <cellStyle name="Year 4 5" xfId="10013" xr:uid="{01CE1FF0-5998-4401-B7F1-B86BD5A12C04}"/>
    <cellStyle name="Year 5" xfId="10014" xr:uid="{F7220CD4-0EA7-46EA-940B-96264B8868F2}"/>
    <cellStyle name="Year 6" xfId="10015" xr:uid="{43A438F2-44B5-42A2-B6F7-A15153EE77F3}"/>
    <cellStyle name="Year 6 2" xfId="10016" xr:uid="{F951712D-6CD6-416E-B9C3-B77F5620E62B}"/>
    <cellStyle name="Year 6 2 2" xfId="10017" xr:uid="{951FAA8E-24D2-4CDD-91B1-BF3A7C8B4741}"/>
    <cellStyle name="Year 6 3" xfId="10018" xr:uid="{2226ECE7-A5F8-41F5-AE5D-3420D0213147}"/>
    <cellStyle name="Year 7" xfId="10019" xr:uid="{4E6786DA-43A7-4676-BD66-C6B80116B45C}"/>
    <cellStyle name="Year 7 2" xfId="10020" xr:uid="{05EF706D-56D7-412F-AC44-EDC5B1EA77F3}"/>
    <cellStyle name="Year 8" xfId="10021" xr:uid="{6799209A-9B85-420F-AD88-953DA2CC3566}"/>
    <cellStyle name="Беззащитный" xfId="10022" xr:uid="{444C5BA9-EF6E-4765-AD24-3BB217CDB401}"/>
    <cellStyle name="Беззащитный 2" xfId="10023" xr:uid="{8E5C05B2-5CCC-407D-A56C-623BDA84D0C5}"/>
    <cellStyle name="Беззащитный 3" xfId="10024" xr:uid="{FC4EE4D2-5BB5-49E4-931F-E4B35184DB8E}"/>
    <cellStyle name="Беззащитный 4" xfId="10025" xr:uid="{4E406558-D640-43D7-B555-9ECAFF887479}"/>
    <cellStyle name="Ввод  2" xfId="10026" xr:uid="{1AC342F3-1E8E-44D2-9F6F-49364F174E52}"/>
    <cellStyle name="Ввод  2 2" xfId="10027" xr:uid="{AEBC44C4-3BB2-4453-BF0E-BE1326C63944}"/>
    <cellStyle name="Ввод  2 2 2" xfId="10028" xr:uid="{3B4AD627-D4E4-445C-A0FC-AF98C2EB0B55}"/>
    <cellStyle name="Ввод  2 2 2 2" xfId="10029" xr:uid="{192B2059-8D2A-4DD4-9E7B-A2E5F460331F}"/>
    <cellStyle name="Ввод  2 2 2 2 2" xfId="10030" xr:uid="{49F6972D-7E6C-4C56-9F5C-64CB69F4F61C}"/>
    <cellStyle name="Ввод  2 2 2 2 2 2" xfId="10031" xr:uid="{3EF96F54-0A6F-4304-89D0-C6BF41356E61}"/>
    <cellStyle name="Ввод  2 2 2 2 3" xfId="10032" xr:uid="{A8D5D815-EA31-4E9F-A67F-D6861287F1EE}"/>
    <cellStyle name="Ввод  2 2 2 3" xfId="10033" xr:uid="{C161437C-5207-4A73-B333-89AAB1494E22}"/>
    <cellStyle name="Ввод  2 2 2 3 2" xfId="10034" xr:uid="{9FCBE4CF-798A-40A2-ABBD-B3761AB2D8A4}"/>
    <cellStyle name="Ввод  2 2 2 4" xfId="10035" xr:uid="{848F0E7E-4EC0-4263-B28E-26A79EBABA58}"/>
    <cellStyle name="Ввод  2 2 3" xfId="10036" xr:uid="{E0D9D27C-00D5-4024-8C37-98F10AFFB545}"/>
    <cellStyle name="Ввод  2 2 3 2" xfId="10037" xr:uid="{1D2029A7-C67A-40B0-98B1-804698FCE086}"/>
    <cellStyle name="Ввод  2 2 3 2 2" xfId="10038" xr:uid="{6D7AEE1A-CE64-487A-AB2D-26157961BAA0}"/>
    <cellStyle name="Ввод  2 2 3 3" xfId="10039" xr:uid="{37A6223B-9694-4C70-B878-16D48CB67B78}"/>
    <cellStyle name="Ввод  2 2 4" xfId="10040" xr:uid="{A7B96AFC-F215-44C4-AA05-5FDC0118B5BA}"/>
    <cellStyle name="Ввод  2 2 4 2" xfId="10041" xr:uid="{0AE8A387-4EF4-4A07-A53E-25CB991ACCB1}"/>
    <cellStyle name="Ввод  2 2 5" xfId="10042" xr:uid="{4DE31F47-B273-4856-8BA2-D677B20D3515}"/>
    <cellStyle name="Ввод  2 3" xfId="10043" xr:uid="{9F72D977-347A-4501-8E24-D00A275C8DB5}"/>
    <cellStyle name="Ввод  2 3 2" xfId="10044" xr:uid="{B87CD25D-EFB1-4772-810D-56B03066A8C3}"/>
    <cellStyle name="Ввод  2 3 2 2" xfId="10045" xr:uid="{15894223-D760-4822-8D3D-9896E85604E2}"/>
    <cellStyle name="Ввод  2 3 2 2 2" xfId="10046" xr:uid="{AB6DEA99-2AF6-4815-BE77-FBA1315265C5}"/>
    <cellStyle name="Ввод  2 3 2 3" xfId="10047" xr:uid="{42E97164-023B-40AA-9E09-FEA29617E121}"/>
    <cellStyle name="Ввод  2 3 3" xfId="10048" xr:uid="{540F58A1-3B07-4201-BB27-EB74D992B21C}"/>
    <cellStyle name="Ввод  2 3 3 2" xfId="10049" xr:uid="{52A755C5-4AEA-40DB-ACD2-E3AB658666AC}"/>
    <cellStyle name="Ввод  2 3 4" xfId="10050" xr:uid="{FE4EC1B3-75D6-4DD9-8AFE-4463CFA39C1C}"/>
    <cellStyle name="Ввод  2 4" xfId="10051" xr:uid="{1DE58E22-45F9-49E2-B676-F4A33D734C73}"/>
    <cellStyle name="Ввод  2 4 2" xfId="10052" xr:uid="{DC2B1C7C-7FB8-4279-B652-6499E9E31224}"/>
    <cellStyle name="Ввод  2 4 2 2" xfId="10053" xr:uid="{EC81C22E-6EC0-4A07-B561-34C1DE7B527A}"/>
    <cellStyle name="Ввод  2 4 2 2 2" xfId="10054" xr:uid="{11C699B8-D8B3-44FD-BA6E-65D49170FAF2}"/>
    <cellStyle name="Ввод  2 4 2 2 2 2" xfId="10055" xr:uid="{75D093AE-C24E-435C-AC24-BCDB2A2C6A32}"/>
    <cellStyle name="Ввод  2 4 2 2 3" xfId="10056" xr:uid="{B47A592C-41E6-4975-9697-CAD049529FFC}"/>
    <cellStyle name="Ввод  2 4 2 3" xfId="10057" xr:uid="{8F3D3A92-8727-490C-9D73-ABFD2977C326}"/>
    <cellStyle name="Ввод  2 4 2 3 2" xfId="10058" xr:uid="{58D8BB6B-5EAA-415D-8719-5409AF69BCC3}"/>
    <cellStyle name="Ввод  2 4 2 4" xfId="10059" xr:uid="{DAC7C45B-9EDA-44B9-B4C1-0FB4753CB6D0}"/>
    <cellStyle name="Ввод  2 4 3" xfId="10060" xr:uid="{18B37A7D-857F-45A9-B670-41731B503DBE}"/>
    <cellStyle name="Ввод  2 4 3 2" xfId="10061" xr:uid="{C04CC5BA-32C3-470C-AC55-C5C0CAFAE091}"/>
    <cellStyle name="Ввод  2 4 3 2 2" xfId="10062" xr:uid="{2D3A15C0-61E9-4771-85CD-8AEF2B14BCA1}"/>
    <cellStyle name="Ввод  2 4 3 3" xfId="10063" xr:uid="{487E0232-1664-42F9-BE9E-7D3F146331BB}"/>
    <cellStyle name="Ввод  2 4 4" xfId="10064" xr:uid="{F3EC8F6D-836C-4F04-9F4B-05FC8DBA3C5E}"/>
    <cellStyle name="Ввод  2 4 4 2" xfId="10065" xr:uid="{A236B5FD-9B52-4BB1-B909-86C6B724BDF4}"/>
    <cellStyle name="Ввод  2 4 5" xfId="10066" xr:uid="{B4291E2D-B803-41EE-BDD8-768FF95CFA51}"/>
    <cellStyle name="Ввод  2 5" xfId="10067" xr:uid="{38CA7FE6-9861-4E0A-8348-853AE5794C1C}"/>
    <cellStyle name="Ввод  2 5 2" xfId="10068" xr:uid="{49C9F39B-7E34-4BF0-A44B-22A89E12878D}"/>
    <cellStyle name="Ввод  2 5 2 2" xfId="10069" xr:uid="{E4FCA2EF-0705-4B11-A1EE-831F5AA8BAE3}"/>
    <cellStyle name="Ввод  2 5 3" xfId="10070" xr:uid="{44BE7BB5-62DE-4404-9FDC-C468841A787C}"/>
    <cellStyle name="Ввод  2 6" xfId="10071" xr:uid="{6BC2B4F2-E71E-4708-87BF-02A02ADFE601}"/>
    <cellStyle name="Ввод  2 6 2" xfId="10072" xr:uid="{F65395BC-FC92-4471-8BE5-AE16F4E71E7E}"/>
    <cellStyle name="Ввод  2 7" xfId="10073" xr:uid="{B97288AF-9FD3-4FA9-8C11-091C52B61593}"/>
    <cellStyle name="Ввод  3" xfId="10074" xr:uid="{447A99CC-5C13-4DBC-9757-3DCC47AFE277}"/>
    <cellStyle name="Ввод  3 2" xfId="10075" xr:uid="{43D0B296-FB30-4527-AE92-435BB28B9C36}"/>
    <cellStyle name="Ввод  3 2 2" xfId="10076" xr:uid="{9FE9CBD7-040F-4DFD-85F6-E4B36C45E6D0}"/>
    <cellStyle name="Ввод  3 2 2 2" xfId="10077" xr:uid="{78545003-768E-4C1C-BD56-DD6D9B42D9BE}"/>
    <cellStyle name="Ввод  3 2 2 2 2" xfId="10078" xr:uid="{D33A22F8-BB21-464E-9975-489D6FAC9384}"/>
    <cellStyle name="Ввод  3 2 2 3" xfId="10079" xr:uid="{0D5CCA60-610E-456B-AFF6-E9F758DA40EB}"/>
    <cellStyle name="Ввод  3 2 3" xfId="10080" xr:uid="{B98D5987-DA1B-4377-B2FA-F49C48730B0B}"/>
    <cellStyle name="Ввод  3 2 3 2" xfId="10081" xr:uid="{1546C334-D57F-4A11-B3A5-5A5F3A42224B}"/>
    <cellStyle name="Ввод  3 2 4" xfId="10082" xr:uid="{2487A221-D313-4552-8359-CB9A70B33C2C}"/>
    <cellStyle name="Ввод  3 3" xfId="10083" xr:uid="{0BE786ED-FB7C-48AE-9212-A2AD852FF424}"/>
    <cellStyle name="Ввод  3 3 2" xfId="10084" xr:uid="{1F97EA99-D682-4558-8584-E83C0CB4B19D}"/>
    <cellStyle name="Ввод  3 3 2 2" xfId="10085" xr:uid="{D72DADB9-012A-49AD-87D9-C3C2ACBC6EB8}"/>
    <cellStyle name="Ввод  3 3 3" xfId="10086" xr:uid="{C7F26B47-B2DB-45FD-AC0D-010855180E59}"/>
    <cellStyle name="Ввод  3 4" xfId="10087" xr:uid="{BA6411CA-3329-4830-9DA5-8F4C885F515B}"/>
    <cellStyle name="Ввод  3 4 2" xfId="10088" xr:uid="{C231DE9C-DA4A-4B17-AF47-A43BB1BA60B0}"/>
    <cellStyle name="Ввод  3 5" xfId="10089" xr:uid="{EE9AA009-C916-477E-8D76-771ABADB0210}"/>
    <cellStyle name="Ввод  4" xfId="10090" xr:uid="{02C23A1A-5883-4346-8A64-92C63ABC45F0}"/>
    <cellStyle name="Ввод  4 2" xfId="10091" xr:uid="{CA2D7134-DCE4-4899-B0A4-EAB99A3A1767}"/>
    <cellStyle name="Ввод  4 2 2" xfId="10092" xr:uid="{18AAF10F-DDAC-4FF3-B891-A707711704D8}"/>
    <cellStyle name="Ввод  4 2 2 2" xfId="10093" xr:uid="{79881A78-B90C-4345-909A-8D8D34FA2DA2}"/>
    <cellStyle name="Ввод  4 2 3" xfId="10094" xr:uid="{0C9AEB73-328E-4E0D-BEAF-D5E84C33E9D9}"/>
    <cellStyle name="Ввод  4 3" xfId="10095" xr:uid="{3DD3BAE1-DE87-42ED-80D2-CEA33E2C9236}"/>
    <cellStyle name="Ввод  4 3 2" xfId="10096" xr:uid="{4BC6BF10-61C5-4D47-828F-C929FD741C1B}"/>
    <cellStyle name="Ввод  4 4" xfId="10097" xr:uid="{343BB987-5F91-46AB-8AE5-39B629007A9F}"/>
    <cellStyle name="Ввод  5" xfId="10098" xr:uid="{E6A18940-906D-40F6-99B6-5D5C62C5C5CB}"/>
    <cellStyle name="Ввод  5 2" xfId="10099" xr:uid="{C5452AA2-CB11-4939-B0E1-7ABBC9CBB9DD}"/>
    <cellStyle name="Ввод  5 2 2" xfId="10100" xr:uid="{2DA3016E-20B5-43E8-A209-F301A002AEA4}"/>
    <cellStyle name="Ввод  5 2 2 2" xfId="10101" xr:uid="{40F7E98D-6658-4942-8486-D1CB110C5335}"/>
    <cellStyle name="Ввод  5 2 2 2 2" xfId="10102" xr:uid="{81A27639-4911-4F35-BECD-198E853D4378}"/>
    <cellStyle name="Ввод  5 2 2 3" xfId="10103" xr:uid="{352E8D7F-BC30-4819-B1F7-60AD784F99D4}"/>
    <cellStyle name="Ввод  5 2 3" xfId="10104" xr:uid="{46EBB3AD-8CA1-4CAF-975F-9F96C789BFB8}"/>
    <cellStyle name="Ввод  5 2 3 2" xfId="10105" xr:uid="{B8E025F8-34FD-469D-BAC9-19B060F17896}"/>
    <cellStyle name="Ввод  5 2 4" xfId="10106" xr:uid="{94445B45-DDCE-4956-A2E6-E1DB5B0D474F}"/>
    <cellStyle name="Ввод  5 3" xfId="10107" xr:uid="{F0B3D86E-3CF7-4B37-B25B-196B01CD992F}"/>
    <cellStyle name="Ввод  5 3 2" xfId="10108" xr:uid="{3AEDB30D-7AB3-422F-81D8-338A7AE1777F}"/>
    <cellStyle name="Ввод  5 3 2 2" xfId="10109" xr:uid="{4238C2DF-01C4-4CE4-9C19-8B68579D031E}"/>
    <cellStyle name="Ввод  5 3 3" xfId="10110" xr:uid="{B6D6350C-8182-4AFA-A8D0-9F65987AC308}"/>
    <cellStyle name="Ввод  5 4" xfId="10111" xr:uid="{F2061893-D163-4D16-8A79-D9BA626C1CD6}"/>
    <cellStyle name="Ввод  5 4 2" xfId="10112" xr:uid="{87DF02D2-AE02-4B55-BF37-EF23B7C17DB7}"/>
    <cellStyle name="Ввод  5 5" xfId="10113" xr:uid="{8C59C600-AB70-4A03-A0A8-6F65AA5CA6E8}"/>
    <cellStyle name="Ввод  6" xfId="10114" xr:uid="{CF5BBBC6-C03E-44C5-8AEA-6C97CED4C331}"/>
    <cellStyle name="Ввод  6 2" xfId="10115" xr:uid="{BCF10964-F7F9-439A-BEC4-93E69B48F99C}"/>
    <cellStyle name="Ввод  6 2 2" xfId="10116" xr:uid="{C373F785-0BCE-4C5B-9AFD-E1BE9CC1BE15}"/>
    <cellStyle name="Ввод  6 3" xfId="10117" xr:uid="{C2D96C4B-7F04-4142-BC35-38F63E3448B5}"/>
    <cellStyle name="Ввод  7" xfId="10118" xr:uid="{C115E23D-D7C6-4247-BDDE-3D432B032C67}"/>
    <cellStyle name="Ввод  7 2" xfId="10119" xr:uid="{F8E11388-9E8A-476D-BDA9-2FE54364FDA8}"/>
    <cellStyle name="Ввод  8" xfId="10120" xr:uid="{9DD52082-94C2-4722-B92B-BF5312F0CCD3}"/>
    <cellStyle name="Верт. заголовок" xfId="10121" xr:uid="{56253DF1-C9CB-42ED-BCA2-01CE43950758}"/>
    <cellStyle name="Вес_продукта" xfId="10122" xr:uid="{539B5A12-03F2-4D17-B877-1C81ED298EA6}"/>
    <cellStyle name="Вывод 2" xfId="10123" xr:uid="{FD5C6039-0BC6-4F75-9620-275AC2A4DA94}"/>
    <cellStyle name="Вывод 2 2" xfId="10124" xr:uid="{8EAA38CE-F983-4AB5-8F9B-67D0E3FFB384}"/>
    <cellStyle name="Вывод 2 2 2" xfId="10125" xr:uid="{63B70639-B5E3-4DCC-B71D-36D09F3C0294}"/>
    <cellStyle name="Вывод 2 2 2 2" xfId="10126" xr:uid="{8A12A9C7-15E7-4215-A5F7-DEB52520204D}"/>
    <cellStyle name="Вывод 2 2 2 2 2" xfId="10127" xr:uid="{7CD5F0A9-4F35-476C-A10D-3211FDEC6F34}"/>
    <cellStyle name="Вывод 2 2 2 2 2 2" xfId="10128" xr:uid="{9B53B919-21A8-4EBC-AD0B-486E707FF9DD}"/>
    <cellStyle name="Вывод 2 2 2 2 3" xfId="10129" xr:uid="{34EBFE0C-3CC5-45FA-905F-F2AE385CB446}"/>
    <cellStyle name="Вывод 2 2 2 3" xfId="10130" xr:uid="{3B5FC7B7-A3D9-4699-BBDF-167AF8C83EEE}"/>
    <cellStyle name="Вывод 2 2 2 3 2" xfId="10131" xr:uid="{920BE3E5-7310-4386-8ED7-96269659AC31}"/>
    <cellStyle name="Вывод 2 2 2 4" xfId="10132" xr:uid="{652A9B6D-F33F-42BD-A833-9A7CADDA1559}"/>
    <cellStyle name="Вывод 2 2 3" xfId="10133" xr:uid="{B224BE5B-6E3C-4E56-A2B4-B2AC0F7CD5C5}"/>
    <cellStyle name="Вывод 2 2 3 2" xfId="10134" xr:uid="{6E930197-75A3-4EAE-87DE-729F63118A36}"/>
    <cellStyle name="Вывод 2 2 3 2 2" xfId="10135" xr:uid="{71DD1F15-6CBF-4DB1-8C7A-A2E7F214C2CD}"/>
    <cellStyle name="Вывод 2 2 3 3" xfId="10136" xr:uid="{4BD8A10F-7224-48D3-B0AB-5DEC59A872D2}"/>
    <cellStyle name="Вывод 2 2 4" xfId="10137" xr:uid="{36E6BBEC-8A7B-4C2A-8E8F-B039DFC365CF}"/>
    <cellStyle name="Вывод 2 2 4 2" xfId="10138" xr:uid="{CEB534FF-1C59-4E36-92B7-6AEDD02CA023}"/>
    <cellStyle name="Вывод 2 2 5" xfId="10139" xr:uid="{8327A604-680B-455B-BE4E-8943D650FE8C}"/>
    <cellStyle name="Вывод 2 3" xfId="10140" xr:uid="{0DF5E64D-883E-4116-8246-53F48B42BA06}"/>
    <cellStyle name="Вывод 2 3 2" xfId="10141" xr:uid="{7542294F-4A1C-454F-AF7D-1DD6B2D63680}"/>
    <cellStyle name="Вывод 2 3 2 2" xfId="10142" xr:uid="{69353B0D-3DD4-4052-9553-52620C4DDA5D}"/>
    <cellStyle name="Вывод 2 3 2 2 2" xfId="10143" xr:uid="{9C8957DF-C98D-464F-8180-C24B65D97E3D}"/>
    <cellStyle name="Вывод 2 3 2 3" xfId="10144" xr:uid="{B5112BFC-0C26-4B72-97AF-5DC65E61544F}"/>
    <cellStyle name="Вывод 2 3 3" xfId="10145" xr:uid="{437088D8-0C37-4753-95A4-C7150916B61E}"/>
    <cellStyle name="Вывод 2 3 3 2" xfId="10146" xr:uid="{130DD67E-35BD-43BC-8A3F-4776BE7601C1}"/>
    <cellStyle name="Вывод 2 3 4" xfId="10147" xr:uid="{41682462-B506-418F-B558-85468955CED0}"/>
    <cellStyle name="Вывод 2 4" xfId="10148" xr:uid="{35DF52E9-BF5B-4570-BE4A-21E7865BC7EB}"/>
    <cellStyle name="Вывод 2 4 2" xfId="10149" xr:uid="{E522AF43-9BA5-4B47-8376-94426DC45A3F}"/>
    <cellStyle name="Вывод 2 4 2 2" xfId="10150" xr:uid="{252CABF3-D199-4947-872E-DA8A1523FD03}"/>
    <cellStyle name="Вывод 2 4 2 2 2" xfId="10151" xr:uid="{D7EEC099-704E-4B7E-80E0-F6F9F51A8CF7}"/>
    <cellStyle name="Вывод 2 4 2 2 2 2" xfId="10152" xr:uid="{0C06D59D-D433-42E3-BED4-44185BD75F25}"/>
    <cellStyle name="Вывод 2 4 2 2 3" xfId="10153" xr:uid="{3A7EB7E3-58AE-430C-93A2-F3C17939C010}"/>
    <cellStyle name="Вывод 2 4 2 3" xfId="10154" xr:uid="{6E15F23C-4A86-4609-9964-A63DC8959242}"/>
    <cellStyle name="Вывод 2 4 2 3 2" xfId="10155" xr:uid="{E10365EE-F5A7-4623-A5BB-49146B7FAD00}"/>
    <cellStyle name="Вывод 2 4 2 4" xfId="10156" xr:uid="{4F3E4074-11E4-445B-97EB-0C72379DCD35}"/>
    <cellStyle name="Вывод 2 4 3" xfId="10157" xr:uid="{4972B899-2D36-4EB6-B7E2-92FC49BE0D95}"/>
    <cellStyle name="Вывод 2 4 3 2" xfId="10158" xr:uid="{E14B66C7-1C34-430D-9968-11DBDCDF946A}"/>
    <cellStyle name="Вывод 2 4 3 2 2" xfId="10159" xr:uid="{3C801472-5C64-4822-8A7F-AD780D115CFB}"/>
    <cellStyle name="Вывод 2 4 3 3" xfId="10160" xr:uid="{266B4B30-E429-4183-8C26-D940775C38BA}"/>
    <cellStyle name="Вывод 2 4 4" xfId="10161" xr:uid="{B1F02838-4572-43E5-B1B7-AFDBD9F15378}"/>
    <cellStyle name="Вывод 2 4 4 2" xfId="10162" xr:uid="{D7A01A81-8A7F-4FF9-97A2-7CB481ED09C4}"/>
    <cellStyle name="Вывод 2 4 5" xfId="10163" xr:uid="{01460E43-7266-43D2-889E-24C879C7C061}"/>
    <cellStyle name="Вывод 2 5" xfId="10164" xr:uid="{764DE46E-03ED-4421-A3FF-8088C517D151}"/>
    <cellStyle name="Вывод 2 5 2" xfId="10165" xr:uid="{F51AB606-0CD9-4C6D-97F5-B726E7332D58}"/>
    <cellStyle name="Вывод 2 5 2 2" xfId="10166" xr:uid="{06CB56A8-D86E-4F45-93A8-98380CE13B4F}"/>
    <cellStyle name="Вывод 2 5 3" xfId="10167" xr:uid="{FADB77B6-8E51-4A4B-9C8D-F152A8070372}"/>
    <cellStyle name="Вывод 2 6" xfId="10168" xr:uid="{1C411B46-C302-484B-BD78-616D334BB9A4}"/>
    <cellStyle name="Вывод 2 7" xfId="10169" xr:uid="{50E87130-99FF-4AA0-AE06-35231457D567}"/>
    <cellStyle name="Вывод 3" xfId="10170" xr:uid="{2D0EE076-0B6D-45E5-9B10-64C44F00E9BB}"/>
    <cellStyle name="Вывод 3 2" xfId="10171" xr:uid="{4FC48180-F01E-444E-9D87-0EA3476A2DB6}"/>
    <cellStyle name="Вывод 3 2 2" xfId="10172" xr:uid="{6043868F-216D-46DF-B0EB-8D2FE6E5FD77}"/>
    <cellStyle name="Вывод 3 2 2 2" xfId="10173" xr:uid="{3DB63FB0-573B-4942-AB7C-649C98D1A1C7}"/>
    <cellStyle name="Вывод 3 2 2 2 2" xfId="10174" xr:uid="{BEB8D1C0-E59D-4A31-882D-88FB4D071ADC}"/>
    <cellStyle name="Вывод 3 2 2 3" xfId="10175" xr:uid="{8E9B2F7B-E620-49D6-A51E-756BC60C24BD}"/>
    <cellStyle name="Вывод 3 2 3" xfId="10176" xr:uid="{4742C0D5-2BDC-48D1-A0DD-A19CDBD46BB1}"/>
    <cellStyle name="Вывод 3 2 3 2" xfId="10177" xr:uid="{15550190-0827-418D-A12D-4D8295CD5B5D}"/>
    <cellStyle name="Вывод 3 2 4" xfId="10178" xr:uid="{EAEE5BEB-675F-4B82-849B-F2B4E2251D53}"/>
    <cellStyle name="Вывод 3 3" xfId="10179" xr:uid="{3A512BFB-CC74-42C7-A11F-297F75FBD74B}"/>
    <cellStyle name="Вывод 3 3 2" xfId="10180" xr:uid="{6212AAD2-4B9E-46A6-8888-8FEF364BCE55}"/>
    <cellStyle name="Вывод 3 3 2 2" xfId="10181" xr:uid="{C0E5D1BF-8B1D-4A6E-9631-D22221F4DB1E}"/>
    <cellStyle name="Вывод 3 3 3" xfId="10182" xr:uid="{DEBC67CB-1406-4B4D-A9BE-B022F8A05E6F}"/>
    <cellStyle name="Вывод 3 4" xfId="10183" xr:uid="{44AEE72E-BD28-433E-8D97-B30C4CE85F80}"/>
    <cellStyle name="Вывод 3 4 2" xfId="10184" xr:uid="{A1C64B18-E60C-4C25-BAA5-8B5B6A273FD7}"/>
    <cellStyle name="Вывод 3 5" xfId="10185" xr:uid="{AB194FC3-A16E-47F2-8AE3-95B17CCD1323}"/>
    <cellStyle name="Вывод 4" xfId="10186" xr:uid="{FABC121A-AE9B-42A3-8E0A-BB6998AB2CD9}"/>
    <cellStyle name="Вывод 4 2" xfId="10187" xr:uid="{7B317077-E388-443A-A118-2F360622E296}"/>
    <cellStyle name="Вывод 4 2 2" xfId="10188" xr:uid="{CC0A2E17-5A5A-468B-AA98-3C7D11ED63D1}"/>
    <cellStyle name="Вывод 4 2 2 2" xfId="10189" xr:uid="{1AEDE6CC-D30F-4E70-A3C1-5E4B1BB4E6E7}"/>
    <cellStyle name="Вывод 4 2 3" xfId="10190" xr:uid="{5695E912-B9F2-40B7-89AF-C001D8A67E22}"/>
    <cellStyle name="Вывод 4 3" xfId="10191" xr:uid="{12621C34-5E19-48E6-85EE-AA6EB0B05E14}"/>
    <cellStyle name="Вывод 4 3 2" xfId="10192" xr:uid="{3A7CF960-1942-46CF-AC22-D6F8379BD3D8}"/>
    <cellStyle name="Вывод 4 4" xfId="10193" xr:uid="{2C3B684E-C8AF-47EF-B6EC-805098CC629A}"/>
    <cellStyle name="Вывод 5" xfId="10194" xr:uid="{2A4903EE-D180-4CD9-852E-472CF049BE01}"/>
    <cellStyle name="Вывод 5 2" xfId="10195" xr:uid="{BAE1C272-EDE9-4F20-B26D-530F879B8E10}"/>
    <cellStyle name="Вывод 5 2 2" xfId="10196" xr:uid="{0EE1FC8C-9EFD-4138-BA25-038EEF97AB82}"/>
    <cellStyle name="Вывод 5 2 2 2" xfId="10197" xr:uid="{D50263C2-B59A-4F3A-9162-B8EA1FAE71DC}"/>
    <cellStyle name="Вывод 5 2 2 2 2" xfId="10198" xr:uid="{71EB130A-2D19-4C77-BA2C-647F0AC85F21}"/>
    <cellStyle name="Вывод 5 2 2 3" xfId="10199" xr:uid="{572F5109-00FC-4F68-97BB-4B69D8C2850A}"/>
    <cellStyle name="Вывод 5 2 3" xfId="10200" xr:uid="{3503C2BA-F5A6-442E-BD01-9CBC75E06785}"/>
    <cellStyle name="Вывод 5 2 3 2" xfId="10201" xr:uid="{14BD4F23-332D-4B7F-BB95-7823CD5F8B36}"/>
    <cellStyle name="Вывод 5 2 4" xfId="10202" xr:uid="{77B46A65-0695-4869-83A3-0652B7CE311D}"/>
    <cellStyle name="Вывод 5 3" xfId="10203" xr:uid="{E314BB1F-0A32-4EF6-A180-F8F6A5CB9F53}"/>
    <cellStyle name="Вывод 5 3 2" xfId="10204" xr:uid="{F9FA1110-5A42-4757-81AB-74BB05B4015B}"/>
    <cellStyle name="Вывод 5 3 2 2" xfId="10205" xr:uid="{2A0F222F-5078-45E9-8593-4BE9666F3A61}"/>
    <cellStyle name="Вывод 5 3 3" xfId="10206" xr:uid="{6ADB6919-CC7B-4F1E-86EA-B5D039FAB195}"/>
    <cellStyle name="Вывод 5 4" xfId="10207" xr:uid="{6AD4277C-4303-43DD-9A9B-A53FFEB26203}"/>
    <cellStyle name="Вывод 5 4 2" xfId="10208" xr:uid="{9D506A29-088C-40E1-BF6A-6193348C9A32}"/>
    <cellStyle name="Вывод 5 5" xfId="10209" xr:uid="{7F7C3293-7AEF-4641-B64E-A3CE69F4851B}"/>
    <cellStyle name="Вывод 6" xfId="10210" xr:uid="{37E89F69-D5D6-4E65-B849-9F32E88E956F}"/>
    <cellStyle name="Вывод 6 2" xfId="10211" xr:uid="{2BE55D07-AC91-4037-8CF9-2E748CF851F8}"/>
    <cellStyle name="Вывод 6 2 2" xfId="10212" xr:uid="{55323E8D-F7DA-4801-9D06-4C4B74BAFA78}"/>
    <cellStyle name="Вывод 6 3" xfId="10213" xr:uid="{BA32262D-DF3B-47E8-AB70-0A3D9B96B436}"/>
    <cellStyle name="Вывод 7" xfId="10214" xr:uid="{4BF4D0FE-427E-4E03-8396-17EE5594A6DB}"/>
    <cellStyle name="Вывод 7 2" xfId="10215" xr:uid="{496BFAFA-F556-426E-9D41-5AB36FCE207E}"/>
    <cellStyle name="Вывод 8" xfId="10216" xr:uid="{006DDDDA-7930-4BFE-8C6F-28BCA65EBC8F}"/>
    <cellStyle name="Вычисление 2" xfId="10217" xr:uid="{2C11571E-F092-4718-BD70-58B208263643}"/>
    <cellStyle name="Вычисление 2 2" xfId="10218" xr:uid="{B486C7D6-549E-4787-A652-8CDF1F588A33}"/>
    <cellStyle name="Вычисление 2 2 2" xfId="10219" xr:uid="{A0C90A9B-92F0-4375-8CDB-24BCAE1837A4}"/>
    <cellStyle name="Вычисление 2 2 2 2" xfId="10220" xr:uid="{37C1E9E7-5F54-4E01-A393-19BA415BA738}"/>
    <cellStyle name="Вычисление 2 2 2 2 2" xfId="10221" xr:uid="{76E6954F-16F4-4706-A57F-80128F79D985}"/>
    <cellStyle name="Вычисление 2 2 2 2 2 2" xfId="10222" xr:uid="{5B03FD8F-CA92-44F0-8D99-2C8476246C6F}"/>
    <cellStyle name="Вычисление 2 2 2 2 3" xfId="10223" xr:uid="{C4EDFFDD-84A3-49B2-B932-F8C185613381}"/>
    <cellStyle name="Вычисление 2 2 2 3" xfId="10224" xr:uid="{25115E92-A898-49BC-8DEE-DD94AB386B45}"/>
    <cellStyle name="Вычисление 2 2 2 3 2" xfId="10225" xr:uid="{BAFF08AD-7F51-49AD-88CD-2896E4CA5461}"/>
    <cellStyle name="Вычисление 2 2 2 4" xfId="10226" xr:uid="{20637855-09D9-450B-B5EE-65C10A01CF7C}"/>
    <cellStyle name="Вычисление 2 2 3" xfId="10227" xr:uid="{1244E257-CD3F-4F8F-AA3F-FA8D6E7B9196}"/>
    <cellStyle name="Вычисление 2 2 3 2" xfId="10228" xr:uid="{921E90AF-A6C4-4EA7-821A-BDB3CF3E77AB}"/>
    <cellStyle name="Вычисление 2 2 3 2 2" xfId="10229" xr:uid="{BF13AD47-D017-4D75-A3AA-695F0B2C17D2}"/>
    <cellStyle name="Вычисление 2 2 3 3" xfId="10230" xr:uid="{1790DE2B-E61A-480A-95DD-357AA7E8AAF9}"/>
    <cellStyle name="Вычисление 2 2 4" xfId="10231" xr:uid="{8DF441FF-D746-403A-9C36-5EEC66C9041F}"/>
    <cellStyle name="Вычисление 2 2 4 2" xfId="10232" xr:uid="{24FEBA69-11D2-4C91-815E-3631B93A28D2}"/>
    <cellStyle name="Вычисление 2 2 5" xfId="10233" xr:uid="{332A6625-7789-4143-ACB3-DE525B4A26C6}"/>
    <cellStyle name="Вычисление 2 3" xfId="10234" xr:uid="{874A169C-A5D1-4660-85B1-9B075E65530A}"/>
    <cellStyle name="Вычисление 2 3 2" xfId="10235" xr:uid="{9EA1DBB3-AC95-43B6-B8E4-B90AA4018F71}"/>
    <cellStyle name="Вычисление 2 3 2 2" xfId="10236" xr:uid="{76943B15-E7F8-45F1-99C9-35034611C56A}"/>
    <cellStyle name="Вычисление 2 3 2 2 2" xfId="10237" xr:uid="{5B88951D-AF48-4AB8-92E2-205A3CA072DF}"/>
    <cellStyle name="Вычисление 2 3 2 3" xfId="10238" xr:uid="{5B31243D-6485-4AB4-AEF1-3E93DAC4BDCB}"/>
    <cellStyle name="Вычисление 2 3 3" xfId="10239" xr:uid="{9E982649-FA30-4295-9DD4-FCE604FA52AA}"/>
    <cellStyle name="Вычисление 2 3 3 2" xfId="10240" xr:uid="{88134CAD-85FF-4BB8-B5F2-D9728BF6B711}"/>
    <cellStyle name="Вычисление 2 3 4" xfId="10241" xr:uid="{FB400B08-B6CD-4CFA-9E33-F6C5564CEF2D}"/>
    <cellStyle name="Вычисление 2 4" xfId="10242" xr:uid="{DFA46AE0-AC8F-46C6-8932-2494A35D86D0}"/>
    <cellStyle name="Вычисление 2 4 2" xfId="10243" xr:uid="{DC445676-BCB0-4119-87AA-5F91BD3F395F}"/>
    <cellStyle name="Вычисление 2 4 2 2" xfId="10244" xr:uid="{5AD803AE-B749-44A9-A0A9-A58132C74388}"/>
    <cellStyle name="Вычисление 2 4 2 2 2" xfId="10245" xr:uid="{EB96B2C2-25C5-4DFF-A3A1-2F640223E730}"/>
    <cellStyle name="Вычисление 2 4 2 2 2 2" xfId="10246" xr:uid="{E442F833-7E77-4C75-B3EB-B7612CE17D1B}"/>
    <cellStyle name="Вычисление 2 4 2 2 3" xfId="10247" xr:uid="{6FA4196E-9767-4487-8D82-DEEC5FDB3FD8}"/>
    <cellStyle name="Вычисление 2 4 2 3" xfId="10248" xr:uid="{7D49DDEC-C237-4C85-87D9-47306B81A2C3}"/>
    <cellStyle name="Вычисление 2 4 2 3 2" xfId="10249" xr:uid="{3D461712-A7F5-407A-8534-A368E8D688BC}"/>
    <cellStyle name="Вычисление 2 4 2 4" xfId="10250" xr:uid="{49EBA1CB-FC82-47EA-938D-9FBBA076A644}"/>
    <cellStyle name="Вычисление 2 4 3" xfId="10251" xr:uid="{D3B49E2B-3048-4D3D-8E66-5AE68D87F283}"/>
    <cellStyle name="Вычисление 2 4 3 2" xfId="10252" xr:uid="{098B344B-FF31-41DF-AC55-510B31D87123}"/>
    <cellStyle name="Вычисление 2 4 3 2 2" xfId="10253" xr:uid="{ADC4EF9C-A5C6-4178-9B96-FCEDC5DA0C4A}"/>
    <cellStyle name="Вычисление 2 4 3 3" xfId="10254" xr:uid="{A240FFCE-A272-48AD-A7EF-4A5DCF320600}"/>
    <cellStyle name="Вычисление 2 4 4" xfId="10255" xr:uid="{F66AFD0A-8341-4864-AD88-F6EA893A16D4}"/>
    <cellStyle name="Вычисление 2 4 4 2" xfId="10256" xr:uid="{BBAD02BF-F9B0-43A2-831E-31BD82121F30}"/>
    <cellStyle name="Вычисление 2 4 5" xfId="10257" xr:uid="{E436574B-E3E7-4972-B485-26DBD0DC9432}"/>
    <cellStyle name="Вычисление 2 5" xfId="10258" xr:uid="{73A5A981-9536-4DB3-8559-5E6D2C629ACB}"/>
    <cellStyle name="Вычисление 2 5 2" xfId="10259" xr:uid="{4591F09E-7CF7-46E4-B11A-394C2EE26935}"/>
    <cellStyle name="Вычисление 2 5 2 2" xfId="10260" xr:uid="{1864A0F0-D251-467F-9DD6-BCD05C804E7E}"/>
    <cellStyle name="Вычисление 2 5 3" xfId="10261" xr:uid="{F23436A1-95BF-4201-ABBD-10692635ABB9}"/>
    <cellStyle name="Вычисление 2 6" xfId="10262" xr:uid="{C139F691-FA4C-49CA-88DF-CDF3F4FA7B53}"/>
    <cellStyle name="Вычисление 2 6 2" xfId="10263" xr:uid="{BC476847-0AD2-468B-BC60-E91DBFCA03BC}"/>
    <cellStyle name="Вычисление 2 7" xfId="10264" xr:uid="{EAC7EF02-D54D-43DA-AE5F-C0BBB62E3EF6}"/>
    <cellStyle name="Вычисление 3" xfId="10265" xr:uid="{805C98EF-C1DA-4FC5-9110-5E75F0AEDCD5}"/>
    <cellStyle name="Вычисление 3 2" xfId="10266" xr:uid="{27DF21BE-0F77-4956-A185-D47CC3BC697A}"/>
    <cellStyle name="Вычисление 3 2 2" xfId="10267" xr:uid="{327310DC-6092-4CFF-B52C-1823B9A8917F}"/>
    <cellStyle name="Вычисление 3 2 2 2" xfId="10268" xr:uid="{EAC66D99-A57D-46AB-A25A-94B8E13CEDE7}"/>
    <cellStyle name="Вычисление 3 2 2 2 2" xfId="10269" xr:uid="{823A7CEF-092F-444F-8F4E-48124293B064}"/>
    <cellStyle name="Вычисление 3 2 2 3" xfId="10270" xr:uid="{6974C44A-4DC6-4E50-9C30-C9DB687E974C}"/>
    <cellStyle name="Вычисление 3 2 3" xfId="10271" xr:uid="{00589ECE-9665-45FF-8C52-8D117E698323}"/>
    <cellStyle name="Вычисление 3 2 3 2" xfId="10272" xr:uid="{3414A99F-3C9A-4C9E-BA41-1ED65BF65E27}"/>
    <cellStyle name="Вычисление 3 2 4" xfId="10273" xr:uid="{2A8E3ED4-3879-4D7F-B676-7CE4889999D9}"/>
    <cellStyle name="Вычисление 3 3" xfId="10274" xr:uid="{DB9154CF-C923-45B1-9A3A-B992DAF07D71}"/>
    <cellStyle name="Вычисление 3 3 2" xfId="10275" xr:uid="{A783C28F-2FD7-4F5D-9D57-D43D159B77CA}"/>
    <cellStyle name="Вычисление 3 3 2 2" xfId="10276" xr:uid="{2E5120E6-7656-4362-B839-3051911E41A9}"/>
    <cellStyle name="Вычисление 3 3 3" xfId="10277" xr:uid="{43A6ACC8-40C4-4652-AF35-EE3862945247}"/>
    <cellStyle name="Вычисление 3 4" xfId="10278" xr:uid="{1E7C935A-B29E-49D1-9899-7C79F7ADFD29}"/>
    <cellStyle name="Вычисление 3 4 2" xfId="10279" xr:uid="{C522D92B-BD66-4C2C-955D-870CC01376C1}"/>
    <cellStyle name="Вычисление 3 5" xfId="10280" xr:uid="{2E9914B3-839B-4FE1-957B-22945505F857}"/>
    <cellStyle name="Вычисление 4" xfId="10281" xr:uid="{E931ACD9-B4EC-4748-B330-EDC800D80827}"/>
    <cellStyle name="Вычисление 4 2" xfId="10282" xr:uid="{B067E4C2-366B-467B-84E9-B42803A2B950}"/>
    <cellStyle name="Вычисление 4 2 2" xfId="10283" xr:uid="{9114F547-4ED6-4D2D-8C7B-C65C80D100AD}"/>
    <cellStyle name="Вычисление 4 2 2 2" xfId="10284" xr:uid="{6437C1E3-6860-4226-8DF4-91ACF38A3019}"/>
    <cellStyle name="Вычисление 4 2 3" xfId="10285" xr:uid="{19AC356E-F74E-4A8D-A1BA-70DB133B6D94}"/>
    <cellStyle name="Вычисление 4 3" xfId="10286" xr:uid="{C0494BBA-BD21-4EF3-BB2E-DD83018AE1AB}"/>
    <cellStyle name="Вычисление 4 3 2" xfId="10287" xr:uid="{FC9C748D-7F97-468C-8B2D-9AA2EFE56D0A}"/>
    <cellStyle name="Вычисление 4 4" xfId="10288" xr:uid="{6371F033-E745-4F20-BB0B-C223FF8EF6A7}"/>
    <cellStyle name="Вычисление 5" xfId="10289" xr:uid="{A47B0846-90F6-40B1-99CF-DBAE663CEB90}"/>
    <cellStyle name="Вычисление 5 2" xfId="10290" xr:uid="{00138E3E-023A-4E4C-BEE7-E9FEE0681D39}"/>
    <cellStyle name="Вычисление 5 2 2" xfId="10291" xr:uid="{F7BD2D2E-B368-48E5-A090-A0D421F2CBE5}"/>
    <cellStyle name="Вычисление 5 2 2 2" xfId="10292" xr:uid="{40F8D34B-D3DE-4FF9-8D00-AE83CC8F44E3}"/>
    <cellStyle name="Вычисление 5 2 2 2 2" xfId="10293" xr:uid="{461EB319-3079-4895-9F9B-CCC2EE07D034}"/>
    <cellStyle name="Вычисление 5 2 2 3" xfId="10294" xr:uid="{6C018666-C130-43C2-84AC-490D3F9E4ADC}"/>
    <cellStyle name="Вычисление 5 2 3" xfId="10295" xr:uid="{425762AA-6AF2-4996-8083-BC6CA0DDA777}"/>
    <cellStyle name="Вычисление 5 2 3 2" xfId="10296" xr:uid="{3E425C7D-9D86-447C-AE8F-9B3ADB8A3B3E}"/>
    <cellStyle name="Вычисление 5 2 4" xfId="10297" xr:uid="{F4E7B474-F71B-4F5C-833F-64630EEAE27F}"/>
    <cellStyle name="Вычисление 5 3" xfId="10298" xr:uid="{B63D7369-E277-44F5-A473-50078CB59FF4}"/>
    <cellStyle name="Вычисление 5 3 2" xfId="10299" xr:uid="{CFFAD246-EB34-4F25-BFA9-A1340A28E4DD}"/>
    <cellStyle name="Вычисление 5 3 2 2" xfId="10300" xr:uid="{F39FCA83-2A06-4698-96E7-EC82017AABEC}"/>
    <cellStyle name="Вычисление 5 3 3" xfId="10301" xr:uid="{FF4B19AC-7F73-49CC-9BF8-926A026A2522}"/>
    <cellStyle name="Вычисление 5 4" xfId="10302" xr:uid="{8F6A1459-93EE-429B-BDDE-769C3477B578}"/>
    <cellStyle name="Вычисление 5 4 2" xfId="10303" xr:uid="{E50D4032-22ED-4647-9E5D-9472E87541C7}"/>
    <cellStyle name="Вычисление 5 5" xfId="10304" xr:uid="{824C5C16-CDA2-4AD1-A5C8-8C14C0BE0AF5}"/>
    <cellStyle name="Вычисление 6" xfId="10305" xr:uid="{0B83132E-F1BA-439D-BCE3-9341D1EC7795}"/>
    <cellStyle name="Вычисление 6 2" xfId="10306" xr:uid="{C49B218A-071A-463A-92B2-EE183B24910A}"/>
    <cellStyle name="Вычисление 6 2 2" xfId="10307" xr:uid="{969A4834-D045-44A7-B490-A03A62621E8B}"/>
    <cellStyle name="Вычисление 6 3" xfId="10308" xr:uid="{6A85B931-A289-4891-A965-5D790477CEFE}"/>
    <cellStyle name="Вычисление 7" xfId="10309" xr:uid="{E92095AB-A82E-484B-81DC-DABB4F2E636A}"/>
    <cellStyle name="Вычисление 7 2" xfId="10310" xr:uid="{A39E4F03-BFA6-4828-B7F0-2FA35DD9D1CD}"/>
    <cellStyle name="Вычисление 8" xfId="10311" xr:uid="{D8B7C255-9E58-49CD-AA07-19FD6ED71D94}"/>
    <cellStyle name="Гиперссылка 2" xfId="10312" xr:uid="{3B35A33F-D95D-48E3-BD2B-07077386C1F6}"/>
    <cellStyle name="Группа" xfId="10313" xr:uid="{D2A61629-BA6A-483D-BF43-23974F05F30F}"/>
    <cellStyle name="Группа 0" xfId="10314" xr:uid="{AC28A57D-8EF9-4346-AF10-39C5CCCCE996}"/>
    <cellStyle name="Группа 0 2" xfId="10315" xr:uid="{0336C12B-A4A9-4620-97F1-A9C77EDA54E9}"/>
    <cellStyle name="Группа 0 2 2" xfId="10316" xr:uid="{756D952A-97B4-41F2-87DC-002F9E9A8540}"/>
    <cellStyle name="Группа 0 2 2 2" xfId="10317" xr:uid="{73B83049-50A5-47C0-A2AA-003D9E6D8964}"/>
    <cellStyle name="Группа 0 2 2 3" xfId="10318" xr:uid="{B84AD70A-23D7-492E-8474-E8364C82DF4C}"/>
    <cellStyle name="Группа 0 2 3" xfId="10319" xr:uid="{51205163-78CA-4DF0-9B8D-EFEBF756AD0C}"/>
    <cellStyle name="Группа 0 2 4" xfId="10320" xr:uid="{7D3C1270-42AD-44A7-8591-EFF8BA556743}"/>
    <cellStyle name="Группа 0 3" xfId="10321" xr:uid="{375A2887-2C1F-4F0B-9DDC-67180906697E}"/>
    <cellStyle name="Группа 0 4" xfId="10322" xr:uid="{4C6929F3-61A1-4BF6-A6EC-7F95F0015FD8}"/>
    <cellStyle name="Группа 1" xfId="10323" xr:uid="{BD8DA8E8-2E89-4233-BB9D-BC513F44C4DF}"/>
    <cellStyle name="Группа 1 2" xfId="10324" xr:uid="{E70F66EA-9D26-4D1A-BFFF-8B3C1A06B567}"/>
    <cellStyle name="Группа 1 2 2" xfId="10325" xr:uid="{8903D23D-F98A-4AB2-8F2A-8B063BAE329B}"/>
    <cellStyle name="Группа 1 2 2 2" xfId="10326" xr:uid="{700EEA80-D367-4B9B-BD9E-27578E3AB125}"/>
    <cellStyle name="Группа 1 2 2 3" xfId="10327" xr:uid="{5D2AA9B5-01D8-4449-BF69-9C0DEDB37345}"/>
    <cellStyle name="Группа 1 2 3" xfId="10328" xr:uid="{83AA54FC-4951-4FC8-A6CD-70ADA0A8A393}"/>
    <cellStyle name="Группа 1 2 4" xfId="10329" xr:uid="{4CF30D1E-D8EB-446D-ABE5-F872F1FF6F38}"/>
    <cellStyle name="Группа 1 3" xfId="10330" xr:uid="{E1D5B836-E449-4B55-86EA-44B06BF36F74}"/>
    <cellStyle name="Группа 1 4" xfId="10331" xr:uid="{B8031A47-5204-4F37-AA14-9D7E2833B03E}"/>
    <cellStyle name="Группа 2" xfId="10332" xr:uid="{4489B80D-EDB4-4971-9ECB-36FE6A212A02}"/>
    <cellStyle name="Группа 2 2" xfId="10333" xr:uid="{E71B9AF2-1B8C-41D5-B7C8-7CEA5CD216EE}"/>
    <cellStyle name="Группа 2 2 2" xfId="10334" xr:uid="{E2A5D9BD-A56A-42C7-B01E-6C5D8B0E8172}"/>
    <cellStyle name="Группа 2 2 2 2" xfId="10335" xr:uid="{FAE55606-AB4C-4790-A6E8-D35CA157E8C4}"/>
    <cellStyle name="Группа 2 2 2 3" xfId="10336" xr:uid="{A0341C88-5603-43F1-A7E3-2FB868632BE2}"/>
    <cellStyle name="Группа 2 2 3" xfId="10337" xr:uid="{E7C48E54-0BBF-4C9C-9A1A-AEDE7AF80785}"/>
    <cellStyle name="Группа 2 2 4" xfId="10338" xr:uid="{C7512015-0831-4082-A9F9-AE76A0BEF78C}"/>
    <cellStyle name="Группа 2 3" xfId="10339" xr:uid="{EC297437-3CD3-45A2-811F-DEABE59D38B2}"/>
    <cellStyle name="Группа 2 4" xfId="10340" xr:uid="{AAA5624B-96EB-46FD-A845-93FBD3C48E86}"/>
    <cellStyle name="Группа 3" xfId="10341" xr:uid="{D84BD033-D449-4EB1-A9BB-20B992B75631}"/>
    <cellStyle name="Группа 3 2" xfId="10342" xr:uid="{4470D94B-ED21-4F3C-8B1B-027E806D6EE2}"/>
    <cellStyle name="Группа 3 2 2" xfId="10343" xr:uid="{A17C3E04-551E-4544-A38B-DFF9B5966F06}"/>
    <cellStyle name="Группа 3 2 2 2" xfId="10344" xr:uid="{0048B3FB-BC99-41E8-A2AA-79446173E721}"/>
    <cellStyle name="Группа 3 2 2 3" xfId="10345" xr:uid="{A9880E80-4B29-4A72-9CA6-7431EAEDB34B}"/>
    <cellStyle name="Группа 3 2 3" xfId="10346" xr:uid="{393A103A-FD7F-4BF3-AA17-4EEADBD5E37A}"/>
    <cellStyle name="Группа 3 2 4" xfId="10347" xr:uid="{FD61F9ED-FB7C-4D64-90CD-722BDC6FEFE8}"/>
    <cellStyle name="Группа 3 3" xfId="10348" xr:uid="{56EEA23F-B941-4CE4-BE8A-62B37BFFAA1C}"/>
    <cellStyle name="Группа 3 4" xfId="10349" xr:uid="{AECBB3BE-561D-4FF0-81E6-93516D480298}"/>
    <cellStyle name="Группа 4" xfId="10350" xr:uid="{21BCD880-A71B-4C10-AD1C-80517C27B295}"/>
    <cellStyle name="Группа 4 2" xfId="10351" xr:uid="{646D7ED1-EB8A-4C4A-B7A9-AB7B9F638E2D}"/>
    <cellStyle name="Группа 4 2 2" xfId="10352" xr:uid="{AA0C9B7C-006D-4403-9F3D-9E1B72F1F251}"/>
    <cellStyle name="Группа 4 2 2 2" xfId="10353" xr:uid="{922314CE-F05D-48B5-84E2-F14723B59DC6}"/>
    <cellStyle name="Группа 4 2 2 3" xfId="10354" xr:uid="{3E5402B5-C76C-41F3-842C-48DCA8D26241}"/>
    <cellStyle name="Группа 4 2 3" xfId="10355" xr:uid="{9F0D1CD9-DD92-46EA-8E6C-AE867F9761A2}"/>
    <cellStyle name="Группа 4 2 4" xfId="10356" xr:uid="{7D522E3A-F683-4D2B-BA8F-686DE7C55E89}"/>
    <cellStyle name="Группа 4 3" xfId="10357" xr:uid="{CB0476BF-7EA3-43A0-AE34-99D8298A1DF5}"/>
    <cellStyle name="Группа 4 4" xfId="10358" xr:uid="{3D6CD8DE-8D96-4646-A692-7ED3E4ECD2AE}"/>
    <cellStyle name="Группа_C.10" xfId="10359" xr:uid="{F2F6B938-F2CB-49E3-898E-E87781ED1267}"/>
    <cellStyle name="Дата" xfId="10360" xr:uid="{713CE61E-3EB1-438F-B99F-92B25ABAC307}"/>
    <cellStyle name="Заголовок" xfId="10361" xr:uid="{F5AF255E-AC69-4E83-A7A7-E8CDF6BD9094}"/>
    <cellStyle name="Заголовок 3 2" xfId="10362" xr:uid="{031EA3E4-E41B-46D1-97DF-4AA8F09212DD}"/>
    <cellStyle name="Защитный" xfId="10363" xr:uid="{4B840808-01B8-4D82-8B5A-393EF967276C}"/>
    <cellStyle name="Защитный 2" xfId="10364" xr:uid="{F689CBC0-B410-4B67-8AC0-79770780185C}"/>
    <cellStyle name="Защитный 3" xfId="10365" xr:uid="{C47B44F6-CBEB-4DCD-8352-6CE2696A268B}"/>
    <cellStyle name="Защитный 4" xfId="10366" xr:uid="{4E20460C-CF61-4CD0-AC99-1B81A1E459C9}"/>
    <cellStyle name="Звезды" xfId="10367" xr:uid="{24AD3D63-C9DF-4F85-A7CF-01FD295F51F2}"/>
    <cellStyle name="Звезды 10" xfId="10368" xr:uid="{847DCD88-2C86-4BF8-8ACE-46EAF830B394}"/>
    <cellStyle name="Звезды 10 2" xfId="10369" xr:uid="{3B4229B9-6A87-4EB7-889F-3E7C1D4B29CF}"/>
    <cellStyle name="Звезды 10 2 2" xfId="10370" xr:uid="{B8511553-9F67-4BD3-9C82-D60C388EA1FD}"/>
    <cellStyle name="Звезды 10 2 2 2" xfId="10371" xr:uid="{EEF11371-09D2-4B15-9DC4-624E5B63B710}"/>
    <cellStyle name="Звезды 10 2 2 3" xfId="10372" xr:uid="{FEB65201-917D-4B08-9B9F-DEEEBB13A4F0}"/>
    <cellStyle name="Звезды 10 2 3" xfId="10373" xr:uid="{A4D6BB02-3E29-40DE-8734-D7404F6A5D32}"/>
    <cellStyle name="Звезды 10 2 4" xfId="10374" xr:uid="{CB463ABB-29F6-4D71-8C0A-A6FA3AA1A863}"/>
    <cellStyle name="Звезды 10 3" xfId="10375" xr:uid="{39A32787-51F6-45B8-B1E5-EFFBD82FC816}"/>
    <cellStyle name="Звезды 10 4" xfId="10376" xr:uid="{A44BE4C4-56B2-48D6-B5F7-DC1C5DFC3AA8}"/>
    <cellStyle name="Звезды 11" xfId="10377" xr:uid="{C8B867F0-2FE8-48D5-9B86-289F0524C8C5}"/>
    <cellStyle name="Звезды 11 2" xfId="10378" xr:uid="{A275E05B-D59B-40F2-B5C9-D5C374DD33F1}"/>
    <cellStyle name="Звезды 11 2 2" xfId="10379" xr:uid="{EC16A0B3-9A9E-4D0F-8D06-0830AFA74B54}"/>
    <cellStyle name="Звезды 11 2 3" xfId="10380" xr:uid="{171477E3-823B-48E1-B2AF-61EF8ED627BA}"/>
    <cellStyle name="Звезды 11 3" xfId="10381" xr:uid="{DF734830-0395-46E3-A183-9686A6C3C56A}"/>
    <cellStyle name="Звезды 11 4" xfId="10382" xr:uid="{CC13278B-E52B-45C9-AD56-FCD0F444A939}"/>
    <cellStyle name="Звезды 12" xfId="10383" xr:uid="{843E9749-C945-4239-9CA1-92CFB03A5C87}"/>
    <cellStyle name="Звезды 13" xfId="10384" xr:uid="{985E84D2-46ED-4194-9610-049126C7EFE2}"/>
    <cellStyle name="Звезды 2" xfId="10385" xr:uid="{00D555C3-2A3E-420A-92DC-CDA2BABD514A}"/>
    <cellStyle name="Звезды 2 2" xfId="10386" xr:uid="{BF21A4FD-9B95-41F1-9364-0116DFDDCBD2}"/>
    <cellStyle name="Звезды 2 2 2" xfId="10387" xr:uid="{F9C74FE5-70ED-4F93-98EC-168A2EDFE518}"/>
    <cellStyle name="Звезды 2 2 2 2" xfId="10388" xr:uid="{63552217-0DFD-4843-B1DD-B930118597A5}"/>
    <cellStyle name="Звезды 2 2 2 3" xfId="10389" xr:uid="{84F7EBAF-3CBD-47AC-9E74-D4ED496F16A4}"/>
    <cellStyle name="Звезды 2 2 3" xfId="10390" xr:uid="{26A169BC-D986-4071-A378-4FBF4E2D539E}"/>
    <cellStyle name="Звезды 2 2 4" xfId="10391" xr:uid="{B64D9879-2CA5-41D1-A356-F701DF5D477D}"/>
    <cellStyle name="Звезды 2 3" xfId="10392" xr:uid="{995CD6AD-7B91-41DD-BF01-DDB4D6B080F5}"/>
    <cellStyle name="Звезды 2 4" xfId="10393" xr:uid="{31EFB8C6-72AB-44D3-B8D2-610BAC67B267}"/>
    <cellStyle name="Звезды 3" xfId="10394" xr:uid="{FCF3FD48-752A-40E4-BE6B-6C9B5C22B9E4}"/>
    <cellStyle name="Звезды 3 2" xfId="10395" xr:uid="{A321F4C1-0586-4EA6-91DE-E22345822CAD}"/>
    <cellStyle name="Звезды 3 2 2" xfId="10396" xr:uid="{B24A6913-7BA3-4845-A6AF-2CC63269BF4B}"/>
    <cellStyle name="Звезды 3 2 2 2" xfId="10397" xr:uid="{6FB700C9-5B52-405B-8057-5CF3FC497B14}"/>
    <cellStyle name="Звезды 3 2 2 3" xfId="10398" xr:uid="{D256DD21-E8ED-45B6-BF31-1CD801697221}"/>
    <cellStyle name="Звезды 3 2 3" xfId="10399" xr:uid="{8F3BFA8B-4D8D-49F1-A1BE-B3576E9D0A7F}"/>
    <cellStyle name="Звезды 3 2 4" xfId="10400" xr:uid="{2BB2EC4A-9EC4-4D81-83FE-7B05AD523016}"/>
    <cellStyle name="Звезды 3 3" xfId="10401" xr:uid="{4B50F599-F1E2-4B71-85E4-30303B87DB07}"/>
    <cellStyle name="Звезды 3 4" xfId="10402" xr:uid="{5FA93868-2D2F-4D18-BBFB-FCEF2906EA96}"/>
    <cellStyle name="Звезды 4" xfId="10403" xr:uid="{6B22EE72-5E20-43FF-97F0-93C8242F6604}"/>
    <cellStyle name="Звезды 4 2" xfId="10404" xr:uid="{6E46C37E-4CC2-40E5-957B-A11C5F1BBE2F}"/>
    <cellStyle name="Звезды 4 2 2" xfId="10405" xr:uid="{F42679B0-B6B1-4E53-8431-336295B77C79}"/>
    <cellStyle name="Звезды 4 2 2 2" xfId="10406" xr:uid="{827BE2D5-7EC3-431D-A2D9-D02E2429CA1F}"/>
    <cellStyle name="Звезды 4 2 2 3" xfId="10407" xr:uid="{CAE182A8-5973-45CA-AEDD-C9335BF6F8B7}"/>
    <cellStyle name="Звезды 4 2 3" xfId="10408" xr:uid="{19DFC87C-5602-42A6-B028-B75690332C07}"/>
    <cellStyle name="Звезды 4 2 4" xfId="10409" xr:uid="{08D72588-0CF6-4BF2-AB2D-143A2C5C32E1}"/>
    <cellStyle name="Звезды 4 3" xfId="10410" xr:uid="{14B6B288-C2E2-41DB-BF98-39596A295FE1}"/>
    <cellStyle name="Звезды 4 4" xfId="10411" xr:uid="{AC6E12E4-F668-446C-95D7-CF291B33B857}"/>
    <cellStyle name="Звезды 5" xfId="10412" xr:uid="{A3736C53-89EE-4B10-9613-55FC38816C49}"/>
    <cellStyle name="Звезды 5 2" xfId="10413" xr:uid="{180C559A-62B9-491F-AE87-458DB560A003}"/>
    <cellStyle name="Звезды 5 2 2" xfId="10414" xr:uid="{F9FCFF03-B4B9-4A93-968D-973B6C52F517}"/>
    <cellStyle name="Звезды 5 2 2 2" xfId="10415" xr:uid="{5CC2A701-2CF1-4B76-9625-62FCB58C49C5}"/>
    <cellStyle name="Звезды 5 2 2 3" xfId="10416" xr:uid="{2F45460A-73CA-461F-A179-CF2A493FD2A3}"/>
    <cellStyle name="Звезды 5 2 3" xfId="10417" xr:uid="{C875CE5C-5FB7-4A99-ABE5-D6C240C6A0C2}"/>
    <cellStyle name="Звезды 5 2 4" xfId="10418" xr:uid="{F6310A7D-7D31-455C-8637-BBCD785B5960}"/>
    <cellStyle name="Звезды 5 3" xfId="10419" xr:uid="{BCD0CCCE-88DE-4F87-BCF4-08ED2A5064F5}"/>
    <cellStyle name="Звезды 5 4" xfId="10420" xr:uid="{57FDECAE-836C-458E-A159-D4FB823AC9AD}"/>
    <cellStyle name="Звезды 6" xfId="10421" xr:uid="{686A9CED-7815-4CAD-8A73-BC81BB7381AB}"/>
    <cellStyle name="Звезды 6 2" xfId="10422" xr:uid="{8875F2C2-9B15-41B5-A62C-02CC6FC0ABE0}"/>
    <cellStyle name="Звезды 6 2 2" xfId="10423" xr:uid="{8CE2D36E-19EA-4D00-B988-65E9ECBE7C4C}"/>
    <cellStyle name="Звезды 6 2 2 2" xfId="10424" xr:uid="{D8679128-662E-4210-AD80-1573ED658F7E}"/>
    <cellStyle name="Звезды 6 2 2 3" xfId="10425" xr:uid="{963AA8C8-191D-4438-9FFA-39047E3B867B}"/>
    <cellStyle name="Звезды 6 2 3" xfId="10426" xr:uid="{00D49E25-B793-4B5F-8269-D9F0F24FF6D3}"/>
    <cellStyle name="Звезды 6 2 4" xfId="10427" xr:uid="{E3A068BE-C064-4E7F-9B8B-3098D2AA3203}"/>
    <cellStyle name="Звезды 6 3" xfId="10428" xr:uid="{E383281B-D448-4380-8420-3CEE5AE55933}"/>
    <cellStyle name="Звезды 6 4" xfId="10429" xr:uid="{E0320758-7123-45CB-8E20-0313F8E8CA1D}"/>
    <cellStyle name="Звезды 7" xfId="10430" xr:uid="{48CD4064-AD86-41BE-A537-EC216B89FF60}"/>
    <cellStyle name="Звезды 7 2" xfId="10431" xr:uid="{694A914E-8B2B-4B41-B751-96DDE5E1D8BD}"/>
    <cellStyle name="Звезды 7 2 2" xfId="10432" xr:uid="{84C8B065-9D5F-40BE-9B8A-7AE1E40C3A18}"/>
    <cellStyle name="Звезды 7 2 2 2" xfId="10433" xr:uid="{39A1263C-7725-405F-A476-EC3FD8CC9F74}"/>
    <cellStyle name="Звезды 7 2 2 3" xfId="10434" xr:uid="{DEA18A1C-8166-4F50-952F-A60C35269C26}"/>
    <cellStyle name="Звезды 7 2 3" xfId="10435" xr:uid="{ABFD28E0-A7F8-4155-A377-9F38EA81A3B0}"/>
    <cellStyle name="Звезды 7 2 4" xfId="10436" xr:uid="{D84FDDDF-1C72-45C7-8246-2B667B350D86}"/>
    <cellStyle name="Звезды 7 3" xfId="10437" xr:uid="{E4E4E86A-7165-4B2B-8CC3-1AF0885D85C1}"/>
    <cellStyle name="Звезды 7 4" xfId="10438" xr:uid="{45B0F71F-910E-4845-A06B-7319DB103F35}"/>
    <cellStyle name="Звезды 8" xfId="10439" xr:uid="{98BFB8AC-06D4-4C54-934D-621292985758}"/>
    <cellStyle name="Звезды 8 2" xfId="10440" xr:uid="{8558BD43-A476-48BD-AB0D-0845A421B442}"/>
    <cellStyle name="Звезды 8 2 2" xfId="10441" xr:uid="{AC58B5A9-EB36-40B1-9E37-6562D8660A07}"/>
    <cellStyle name="Звезды 8 2 2 2" xfId="10442" xr:uid="{C432A22B-1D9C-44D6-A83D-3A049C0E3514}"/>
    <cellStyle name="Звезды 8 2 2 3" xfId="10443" xr:uid="{14B859D0-C946-4585-8023-E8101335321D}"/>
    <cellStyle name="Звезды 8 2 3" xfId="10444" xr:uid="{089B2BC7-1B77-4183-B082-0C8E3951C9FC}"/>
    <cellStyle name="Звезды 8 2 4" xfId="10445" xr:uid="{28A25806-4F2E-42E9-89B7-0DDAA037FF17}"/>
    <cellStyle name="Звезды 8 3" xfId="10446" xr:uid="{15883FF1-691C-49A2-8753-BAF8D192B085}"/>
    <cellStyle name="Звезды 8 4" xfId="10447" xr:uid="{C17FB4B3-E668-47BC-8471-BADF350E1B92}"/>
    <cellStyle name="Звезды 9" xfId="10448" xr:uid="{FEF7B503-EC84-42FD-96D9-79A77A7E724A}"/>
    <cellStyle name="Звезды 9 2" xfId="10449" xr:uid="{2DF3B88F-FF65-47B9-9325-57F07C3338E5}"/>
    <cellStyle name="Звезды 9 2 2" xfId="10450" xr:uid="{F54704BB-DD63-4DD2-813D-B02A623BF7CC}"/>
    <cellStyle name="Звезды 9 2 2 2" xfId="10451" xr:uid="{A37A308D-B420-4A06-83D9-97BFD41E5279}"/>
    <cellStyle name="Звезды 9 2 2 3" xfId="10452" xr:uid="{EB843027-40B2-40D7-A617-9FD4F0769B65}"/>
    <cellStyle name="Звезды 9 2 3" xfId="10453" xr:uid="{3D3A69CD-4BF4-4B1F-B122-67D9E025EEAF}"/>
    <cellStyle name="Звезды 9 2 4" xfId="10454" xr:uid="{48BB77CD-C500-47C6-A11C-D30DB0E67149}"/>
    <cellStyle name="Звезды 9 3" xfId="10455" xr:uid="{780C0F5C-F42B-4D25-A5D2-F51023C54D09}"/>
    <cellStyle name="Звезды 9 4" xfId="10456" xr:uid="{2D173E95-1CDE-4166-84D5-C97398E474E4}"/>
    <cellStyle name="Звезды_1. Финансовая отчетность" xfId="10457" xr:uid="{2610E171-D501-4704-A331-712E80D05C31}"/>
    <cellStyle name="Итог 2" xfId="10458" xr:uid="{FA792B7F-4230-418C-88E8-4043155851EE}"/>
    <cellStyle name="Итог 2 2" xfId="10459" xr:uid="{1B2F8A59-11BF-4705-813F-3EB21147C311}"/>
    <cellStyle name="Итог 2 2 2" xfId="10460" xr:uid="{6EC5E3A4-3264-4214-A085-0C645C732956}"/>
    <cellStyle name="Итог 2 2 2 2" xfId="10461" xr:uid="{A2F8837F-70EC-4B69-AE52-479A6B359E16}"/>
    <cellStyle name="Итог 2 2 2 2 2" xfId="10462" xr:uid="{93BC464F-6DB2-48C5-90FF-F14EFC1ED8C7}"/>
    <cellStyle name="Итог 2 2 2 2 2 2" xfId="10463" xr:uid="{684C0FEB-5EBE-4037-9215-E4C3254AC748}"/>
    <cellStyle name="Итог 2 2 2 2 3" xfId="10464" xr:uid="{0126CD0C-0E3F-46F3-819C-47FB80D57218}"/>
    <cellStyle name="Итог 2 2 2 3" xfId="10465" xr:uid="{543ECECC-FCF0-490C-8879-F1F2679FEF39}"/>
    <cellStyle name="Итог 2 2 2 3 2" xfId="10466" xr:uid="{9CE90130-36B6-4DA3-8969-555B049AC491}"/>
    <cellStyle name="Итог 2 2 2 4" xfId="10467" xr:uid="{6229627A-372D-4594-AC18-F553F93C6A8A}"/>
    <cellStyle name="Итог 2 2 3" xfId="10468" xr:uid="{D275AB92-B4BC-4CC5-8EE5-3EFDFD82861D}"/>
    <cellStyle name="Итог 2 2 3 2" xfId="10469" xr:uid="{E0BBBBD9-0B99-4689-A5A9-6EA49E156355}"/>
    <cellStyle name="Итог 2 2 3 2 2" xfId="10470" xr:uid="{E22A17FA-2212-40FD-9CA2-93DCB4F0FF9C}"/>
    <cellStyle name="Итог 2 2 3 3" xfId="10471" xr:uid="{7538B861-7AEB-4C9A-96E2-2BB0746E13D5}"/>
    <cellStyle name="Итог 2 2 4" xfId="10472" xr:uid="{643C6140-2005-49B8-814A-8ECE978C510E}"/>
    <cellStyle name="Итог 2 2 4 2" xfId="10473" xr:uid="{B9E939E2-F080-4640-B871-3B0AE01999A3}"/>
    <cellStyle name="Итог 2 2 5" xfId="10474" xr:uid="{B2A8C1FA-4160-4353-8B0B-A9C37108562F}"/>
    <cellStyle name="Итог 2 3" xfId="10475" xr:uid="{4E516BF3-BDD5-4AD1-8C2C-288C2D1C1855}"/>
    <cellStyle name="Итог 2 3 2" xfId="10476" xr:uid="{7650D57A-50A4-4679-A421-02EB83F407A7}"/>
    <cellStyle name="Итог 2 3 2 2" xfId="10477" xr:uid="{23FC9BB3-D768-4E27-BF89-F347CE1419B9}"/>
    <cellStyle name="Итог 2 3 2 2 2" xfId="10478" xr:uid="{416C04C1-1570-493C-BEF6-AF79298629BF}"/>
    <cellStyle name="Итог 2 3 2 3" xfId="10479" xr:uid="{FD2FC1E7-9633-4A39-B5A1-42CF0549A98A}"/>
    <cellStyle name="Итог 2 3 3" xfId="10480" xr:uid="{65E73034-6BAF-4E8C-A6EF-2B091025F0A7}"/>
    <cellStyle name="Итог 2 3 3 2" xfId="10481" xr:uid="{9B383E29-B670-40BE-965F-0FABD104ADB1}"/>
    <cellStyle name="Итог 2 3 4" xfId="10482" xr:uid="{F518D93A-A8DF-469F-BF43-EC9AADB21A74}"/>
    <cellStyle name="Итог 2 4" xfId="10483" xr:uid="{8404A887-40C2-470C-80FA-2DBCE04BBCEC}"/>
    <cellStyle name="Итог 2 4 2" xfId="10484" xr:uid="{29F79B18-F2C0-4E14-AC06-3F00E6DE0FDA}"/>
    <cellStyle name="Итог 2 4 2 2" xfId="10485" xr:uid="{9CE74D3B-DCD5-400D-86F1-AF52FF1EDC68}"/>
    <cellStyle name="Итог 2 4 2 2 2" xfId="10486" xr:uid="{6BC9E63C-348B-40FD-8FB0-7843AE6D3E9C}"/>
    <cellStyle name="Итог 2 4 2 2 2 2" xfId="10487" xr:uid="{13350A0C-7DE4-434C-8F63-1D9E5A80FC42}"/>
    <cellStyle name="Итог 2 4 2 2 3" xfId="10488" xr:uid="{2E2A848B-9A83-44D6-A1CA-E2F8BCFF83E6}"/>
    <cellStyle name="Итог 2 4 2 3" xfId="10489" xr:uid="{A856CEA2-1F0F-4A73-93D3-68CBE01463ED}"/>
    <cellStyle name="Итог 2 4 2 3 2" xfId="10490" xr:uid="{84A81EC5-0863-4285-841E-046AC254FF22}"/>
    <cellStyle name="Итог 2 4 2 4" xfId="10491" xr:uid="{7C81D7C7-214F-4D67-9237-904905191E83}"/>
    <cellStyle name="Итог 2 4 3" xfId="10492" xr:uid="{F3446064-FF07-4FE5-A83B-2E167014B139}"/>
    <cellStyle name="Итог 2 4 3 2" xfId="10493" xr:uid="{A4035E25-90E0-48C4-96CD-472019C6421B}"/>
    <cellStyle name="Итог 2 4 3 2 2" xfId="10494" xr:uid="{4BF4F188-C211-495E-90B9-7BBA8A0262B8}"/>
    <cellStyle name="Итог 2 4 3 3" xfId="10495" xr:uid="{3ACAE55D-844D-437E-9486-6AF49B6F99E3}"/>
    <cellStyle name="Итог 2 4 4" xfId="10496" xr:uid="{4D83A2A9-EE6A-41C0-A1A9-D2EC9680B1F2}"/>
    <cellStyle name="Итог 2 4 4 2" xfId="10497" xr:uid="{9B92C69E-0929-4D8A-97AC-C29453F5B8A2}"/>
    <cellStyle name="Итог 2 4 5" xfId="10498" xr:uid="{0BE0B89E-343F-462B-96D2-4354F2A73CA5}"/>
    <cellStyle name="Итог 2 5" xfId="10499" xr:uid="{58C216AF-DFDC-41FC-8116-396F8DCA1CE3}"/>
    <cellStyle name="Итог 2 5 2" xfId="10500" xr:uid="{480B8F1A-1FB3-4621-ACD7-96089F6DDC06}"/>
    <cellStyle name="Итог 2 5 2 2" xfId="10501" xr:uid="{F9D2B98B-F583-414C-8D86-7788DD610DE0}"/>
    <cellStyle name="Итог 2 5 3" xfId="10502" xr:uid="{9A2B3471-0CCC-4D7A-A6AE-E3B891BB162C}"/>
    <cellStyle name="Итог 2 6" xfId="10503" xr:uid="{666B1369-45E7-44F8-80F0-3FAB092DCF78}"/>
    <cellStyle name="Итог 2 6 2" xfId="10504" xr:uid="{248629D2-F37C-4A84-92D5-09635D8185DF}"/>
    <cellStyle name="Итог 2 7" xfId="10505" xr:uid="{B06D232F-3728-4EB7-A276-A0333A2B70A3}"/>
    <cellStyle name="Итог 3" xfId="10506" xr:uid="{BFBEC624-D3B2-4AE2-8F14-FF55E419A661}"/>
    <cellStyle name="Итог 3 2" xfId="10507" xr:uid="{678E9C4D-57A9-49A0-B08B-F97D74A0AC4E}"/>
    <cellStyle name="Итог 3 2 2" xfId="10508" xr:uid="{0E1E5430-3181-4A4E-8EA7-A2C4FB80C688}"/>
    <cellStyle name="Итог 3 2 2 2" xfId="10509" xr:uid="{40C98C74-CF9A-4B2D-8335-0C2EC09C0C70}"/>
    <cellStyle name="Итог 3 2 2 2 2" xfId="10510" xr:uid="{032521B0-5B5B-4E82-B8DC-9FC483763AED}"/>
    <cellStyle name="Итог 3 2 2 3" xfId="10511" xr:uid="{6163DF70-5010-41D4-827D-501DFCDEA501}"/>
    <cellStyle name="Итог 3 2 3" xfId="10512" xr:uid="{28B33BF0-FEC8-4564-89C3-0272CD4DFD11}"/>
    <cellStyle name="Итог 3 2 3 2" xfId="10513" xr:uid="{39B42968-21FC-474A-B25A-C763AA6B6BB7}"/>
    <cellStyle name="Итог 3 2 4" xfId="10514" xr:uid="{0BD4F170-16F5-46B8-8412-072AEEA44A0C}"/>
    <cellStyle name="Итог 3 3" xfId="10515" xr:uid="{408BD4CF-2B4E-47DB-A227-B85A1ED00224}"/>
    <cellStyle name="Итог 3 3 2" xfId="10516" xr:uid="{F7191CEE-8CB8-40BE-B774-A4D74440C8BE}"/>
    <cellStyle name="Итог 3 3 2 2" xfId="10517" xr:uid="{4A21E530-AD47-4666-B63B-CB18CA4E2AEB}"/>
    <cellStyle name="Итог 3 3 3" xfId="10518" xr:uid="{CEB36DCE-7E8C-46A9-A419-70B460D2EA83}"/>
    <cellStyle name="Итог 3 4" xfId="10519" xr:uid="{334CD859-DCA2-4940-AB09-A5DF78C45568}"/>
    <cellStyle name="Итог 3 4 2" xfId="10520" xr:uid="{2457324D-9346-413F-B197-7318ED26A100}"/>
    <cellStyle name="Итог 3 5" xfId="10521" xr:uid="{CCA9A58D-ACCC-40CC-BC10-5AE6002E6224}"/>
    <cellStyle name="Итог 4" xfId="10522" xr:uid="{02369E82-F665-47DF-8309-A2E3C5E50816}"/>
    <cellStyle name="Итог 4 2" xfId="10523" xr:uid="{D460CA89-510E-4BEE-A16D-849CC5C46446}"/>
    <cellStyle name="Итог 4 2 2" xfId="10524" xr:uid="{5225FB94-E19F-4118-91E8-C13963BBB151}"/>
    <cellStyle name="Итог 4 2 2 2" xfId="10525" xr:uid="{63D1D610-3AA3-48B7-9E45-CF8850935DA0}"/>
    <cellStyle name="Итог 4 2 3" xfId="10526" xr:uid="{94E3AF4D-8AC1-43BF-A897-A42C7149C78A}"/>
    <cellStyle name="Итог 4 3" xfId="10527" xr:uid="{EF47A9A9-40F6-43C1-95EE-1AC2811DF586}"/>
    <cellStyle name="Итог 4 3 2" xfId="10528" xr:uid="{7015B570-F8CB-4C9B-97A3-AD19A1BE7229}"/>
    <cellStyle name="Итог 4 4" xfId="10529" xr:uid="{6D60DF30-6CE6-437F-8C7E-82479DA6FC21}"/>
    <cellStyle name="Итог 5" xfId="10530" xr:uid="{903D0A25-587F-4195-969C-FA00E5800EBD}"/>
    <cellStyle name="Итог 5 2" xfId="10531" xr:uid="{76125660-5E06-4080-B623-2915155AF201}"/>
    <cellStyle name="Итог 5 2 2" xfId="10532" xr:uid="{63FF5DD1-0B6C-4F7E-9756-94462350056F}"/>
    <cellStyle name="Итог 5 2 2 2" xfId="10533" xr:uid="{0EFE7CC6-64AA-49CF-B158-4AD5F30579A8}"/>
    <cellStyle name="Итог 5 2 2 2 2" xfId="10534" xr:uid="{28AAE123-826F-4CA4-8A7B-61C5AC77D73F}"/>
    <cellStyle name="Итог 5 2 2 3" xfId="10535" xr:uid="{8D153ACB-E3FE-49F1-9ADB-4C3344E95E21}"/>
    <cellStyle name="Итог 5 2 3" xfId="10536" xr:uid="{8B93B86A-6CBC-47AE-8257-3CBBA7AB38A0}"/>
    <cellStyle name="Итог 5 2 3 2" xfId="10537" xr:uid="{491C7533-B1D0-4307-98F3-5E1D556D2FA0}"/>
    <cellStyle name="Итог 5 2 4" xfId="10538" xr:uid="{6729800F-632A-4EC1-9DD0-AC3A5C49C988}"/>
    <cellStyle name="Итог 5 3" xfId="10539" xr:uid="{EEB4B257-AA28-4546-B9BF-267A833D099A}"/>
    <cellStyle name="Итог 5 3 2" xfId="10540" xr:uid="{FEF7A1A4-1C10-4AB8-82A3-189F907B8AD5}"/>
    <cellStyle name="Итог 5 3 2 2" xfId="10541" xr:uid="{F1DB02F8-04A3-458C-A833-0BD176B4E201}"/>
    <cellStyle name="Итог 5 3 3" xfId="10542" xr:uid="{8F6F9EF9-7F49-4ED4-94C1-1B06345C0188}"/>
    <cellStyle name="Итог 5 4" xfId="10543" xr:uid="{0E72C6FA-61BF-4881-9665-E8DAF0508815}"/>
    <cellStyle name="Итог 5 4 2" xfId="10544" xr:uid="{BD17EF24-26DD-46B7-A95C-43FEEDB8BB57}"/>
    <cellStyle name="Итог 5 5" xfId="10545" xr:uid="{9B02FAFF-278F-44D8-93EC-4AC750984560}"/>
    <cellStyle name="Итог 6" xfId="10546" xr:uid="{CB4C689E-C6F1-41EE-BF4B-226B75DB2BF9}"/>
    <cellStyle name="Итог 6 2" xfId="10547" xr:uid="{FE1DB748-B0CE-41B9-8F5E-AAB0DA5402CE}"/>
    <cellStyle name="Итог 6 2 2" xfId="10548" xr:uid="{75D4305E-94A3-422D-920E-4BB09D6CFEAF}"/>
    <cellStyle name="Итог 6 3" xfId="10549" xr:uid="{5A4594C1-D9B9-48D4-9F80-695E72407F0B}"/>
    <cellStyle name="Итог 7" xfId="10550" xr:uid="{0D59B59F-2DA2-4F7C-B6A5-201F6DCD1EF2}"/>
    <cellStyle name="Итог 7 2" xfId="10551" xr:uid="{49D3CF05-1F54-4E8D-8F88-B40754710C49}"/>
    <cellStyle name="Итог 8" xfId="10552" xr:uid="{52CD5C5B-811E-46D2-AC86-5D962A4F9940}"/>
    <cellStyle name="Итого" xfId="10553" xr:uid="{960654C2-331E-4A98-8DD4-FFEC17459E4D}"/>
    <cellStyle name="Итого 2" xfId="10554" xr:uid="{37BEEAFA-C769-419D-8437-542AEFDD18C8}"/>
    <cellStyle name="Итого 2 2" xfId="10555" xr:uid="{05C4310F-053C-4289-99EF-9163C8D04D40}"/>
    <cellStyle name="Итого 2 2 2" xfId="10556" xr:uid="{69F22966-86BA-47AE-BCBE-D543501DD1E4}"/>
    <cellStyle name="Итого 2 2 3" xfId="10557" xr:uid="{C388E8D3-E101-441F-8EE8-CB45FBC893A2}"/>
    <cellStyle name="Итого 2 3" xfId="10558" xr:uid="{18900D06-A95A-4E86-B98C-53BEE884A3B8}"/>
    <cellStyle name="Итого 2 4" xfId="10559" xr:uid="{61458D91-F4AE-4015-B051-D7A587016366}"/>
    <cellStyle name="Итого 3" xfId="10560" xr:uid="{54803827-8930-416A-A2CC-6D9C45B68431}"/>
    <cellStyle name="Итого 4" xfId="10561" xr:uid="{240DFBAE-96FC-486D-83ED-96B1ACE85889}"/>
    <cellStyle name="КАНДАГАЧ тел3-33-96" xfId="10562" xr:uid="{A0968571-23F1-47EA-A749-337DC1ADE2D4}"/>
    <cellStyle name="КАНДАГАЧ тел3-33-96 10" xfId="10563" xr:uid="{D13E02FA-D8F8-40DF-9D52-D9D6386D2BAD}"/>
    <cellStyle name="КАНДАГАЧ тел3-33-96 11" xfId="10564" xr:uid="{AD5A6ACE-59EF-4AB9-9FDE-3A0BACA235FE}"/>
    <cellStyle name="КАНДАГАЧ тел3-33-96 12" xfId="10565" xr:uid="{BDF2DF17-AF34-48C2-9507-031F722A2F08}"/>
    <cellStyle name="КАНДАГАЧ тел3-33-96 2" xfId="10566" xr:uid="{04BF0C74-6EDA-4363-B304-D890BB104551}"/>
    <cellStyle name="КАНДАГАЧ тел3-33-96 3" xfId="10567" xr:uid="{DCD4A027-4F39-4B25-AD5D-D315CCABE1AA}"/>
    <cellStyle name="КАНДАГАЧ тел3-33-96 4" xfId="10568" xr:uid="{7544A9B0-F272-4462-8831-A89168851F1A}"/>
    <cellStyle name="КАНДАГАЧ тел3-33-96 5" xfId="10569" xr:uid="{D457C34C-93FC-43AA-A6AE-8C8922266E59}"/>
    <cellStyle name="КАНДАГАЧ тел3-33-96 6" xfId="10570" xr:uid="{655B9A04-A394-4277-939C-14A432DF4326}"/>
    <cellStyle name="КАНДАГАЧ тел3-33-96 7" xfId="10571" xr:uid="{69F6F90C-A4E6-4A4B-A9EE-3244E12FAE9B}"/>
    <cellStyle name="КАНДАГАЧ тел3-33-96 8" xfId="10572" xr:uid="{F4A229EB-C343-491A-852F-898009E99EF9}"/>
    <cellStyle name="КАНДАГАЧ тел3-33-96 9" xfId="10573" xr:uid="{155208DD-F2BF-4BB0-B200-F72159345710}"/>
    <cellStyle name="КАНДАГАЧ тел3-33-96_1. Финансовая отчетность" xfId="10574" xr:uid="{6E49E0DD-7167-466F-B5DE-79C686199DF2}"/>
    <cellStyle name="Мбычный_Регламент 2000 проект1" xfId="10575" xr:uid="{5341FE25-CC74-46BB-BA03-293CE3EE6E2D}"/>
    <cellStyle name="Мой" xfId="10576" xr:uid="{C602F853-9684-438F-BE4A-7F234403170E}"/>
    <cellStyle name="Название 10" xfId="10577" xr:uid="{8DE9EFE7-12AF-4C90-B08B-6FD09ECCE4DB}"/>
    <cellStyle name="Название 10 2" xfId="10578" xr:uid="{7E9CCF4C-956D-4720-A038-F7D93CCCB321}"/>
    <cellStyle name="Название 10 2 2" xfId="10579" xr:uid="{F298E38E-FE05-4F45-A0AD-67A0DE08CA24}"/>
    <cellStyle name="Название 10 2 2 2" xfId="10580" xr:uid="{3AAF94F4-CF2F-49D8-80F5-20B548CE4189}"/>
    <cellStyle name="Название 10 2 2 2 2" xfId="10581" xr:uid="{5238F191-FF6A-4F2F-9815-F85BA67FC11C}"/>
    <cellStyle name="Название 10 2 2 2 3" xfId="10582" xr:uid="{0B24D666-4A3B-4A3D-BD41-4A5E367E926C}"/>
    <cellStyle name="Название 10 2 2 3" xfId="10583" xr:uid="{9609AEBB-2ED8-4FA2-ACA2-A7EA98F769E8}"/>
    <cellStyle name="Название 10 2 2 4" xfId="10584" xr:uid="{3FD1CF0A-7AB9-47DC-B5CA-78FB0FC9760E}"/>
    <cellStyle name="Название 10 2 3" xfId="10585" xr:uid="{5E9371E3-E5E9-4D4B-8A21-48CA2E9AC763}"/>
    <cellStyle name="Название 10 2 4" xfId="10586" xr:uid="{9E93ADA0-2F27-4642-B36B-056A5AAEC84D}"/>
    <cellStyle name="Название 11" xfId="10587" xr:uid="{1905A0A9-06D0-4FA8-8E3C-9CCDA8CC93A8}"/>
    <cellStyle name="Название 12" xfId="10588" xr:uid="{191AD60A-D772-4F6F-A24A-2D5346D89FB7}"/>
    <cellStyle name="Название 12 2" xfId="10589" xr:uid="{DB19BBC2-A129-44B4-88C0-176E3FBA575E}"/>
    <cellStyle name="Название 12 2 2" xfId="10590" xr:uid="{FAD832A3-1291-4071-8D9B-25F9A0FCB8CE}"/>
    <cellStyle name="Название 12 2 3" xfId="10591" xr:uid="{029E4A3E-F586-4A49-A977-C7603239FD28}"/>
    <cellStyle name="Название 12 3" xfId="10592" xr:uid="{89F93A39-ABF2-47B9-84FC-87A6410E3284}"/>
    <cellStyle name="Название 12 4" xfId="10593" xr:uid="{5A8B015F-B441-4C53-B596-74B4FB837AB6}"/>
    <cellStyle name="Название 13" xfId="10594" xr:uid="{5CEC4A01-8B2A-47E9-8F8D-4A602FA12268}"/>
    <cellStyle name="Название 14" xfId="10595" xr:uid="{8BA891A7-C7E5-4AD9-9846-D4BC8EA15A67}"/>
    <cellStyle name="Название 2" xfId="10596" xr:uid="{5D86659F-9B46-4B96-801D-DD64E0134CC0}"/>
    <cellStyle name="Название 2 2" xfId="10597" xr:uid="{BD33364C-CFEB-4CD8-8AEC-C75123EF36D3}"/>
    <cellStyle name="Название 2 2 2" xfId="10598" xr:uid="{CED9E904-7082-46BD-9AA1-43A4B530DAEB}"/>
    <cellStyle name="Название 2 2 2 2" xfId="10599" xr:uid="{8DF32BB6-0CEF-4058-835B-838395539E7C}"/>
    <cellStyle name="Название 2 2 2 2 2" xfId="10600" xr:uid="{77F71BC6-E4D5-4AE2-9A09-6856BD4EFA6D}"/>
    <cellStyle name="Название 2 2 2 2 3" xfId="10601" xr:uid="{B50D195D-B49C-4BE0-9CBB-EE3D72EBBEF6}"/>
    <cellStyle name="Название 2 2 2 3" xfId="10602" xr:uid="{956A7412-19C2-47ED-BDD8-80A3CAF16D63}"/>
    <cellStyle name="Название 2 2 2 4" xfId="10603" xr:uid="{BBC8CBBD-942C-49AF-835B-3825FBE23671}"/>
    <cellStyle name="Название 2 2 3" xfId="10604" xr:uid="{5D7E032F-A9A3-4721-AC87-BFDFE7192573}"/>
    <cellStyle name="Название 2 2 4" xfId="10605" xr:uid="{EBC811F1-7A60-49DF-9013-C202EEB89D3D}"/>
    <cellStyle name="Название 2 3" xfId="10606" xr:uid="{C1610741-D1CC-472D-902B-C5882246CCDF}"/>
    <cellStyle name="Название 2 4" xfId="10607" xr:uid="{AF2F2742-0232-493E-906C-C1E48A83A2CC}"/>
    <cellStyle name="Название 3" xfId="10608" xr:uid="{FA269A7E-617A-4A40-AB72-07E5F7F7DB1C}"/>
    <cellStyle name="Название 3 2" xfId="10609" xr:uid="{72B38263-5C4D-448F-A960-6445F1142641}"/>
    <cellStyle name="Название 3 2 2" xfId="10610" xr:uid="{BDC18C13-04DA-4B17-AC95-FA6E0BED9196}"/>
    <cellStyle name="Название 3 2 2 2" xfId="10611" xr:uid="{13052166-7401-4A10-B300-A7D9591FCFC3}"/>
    <cellStyle name="Название 3 2 2 2 2" xfId="10612" xr:uid="{ED956397-28B1-4825-9543-C76678C4BB1E}"/>
    <cellStyle name="Название 3 2 2 2 3" xfId="10613" xr:uid="{23261A7F-1E77-4E35-BC1F-4DE8B515318F}"/>
    <cellStyle name="Название 3 2 2 3" xfId="10614" xr:uid="{6E6AD15C-E4F2-4D83-BBBF-3241101B3DB7}"/>
    <cellStyle name="Название 3 2 2 4" xfId="10615" xr:uid="{054F0958-05FA-4CF7-B3F6-D74B9AA14071}"/>
    <cellStyle name="Название 3 2 3" xfId="10616" xr:uid="{274E099B-89ED-4BAC-8BFB-C84AB8E5E35C}"/>
    <cellStyle name="Название 3 2 4" xfId="10617" xr:uid="{450A9F52-0CC6-4472-9960-C9DEE9C02FFE}"/>
    <cellStyle name="Название 4" xfId="10618" xr:uid="{2C078054-83A0-4E14-B301-DF6E1218E99E}"/>
    <cellStyle name="Название 4 2" xfId="10619" xr:uid="{763E6999-2D06-4F04-AE36-EAEB98CE50F9}"/>
    <cellStyle name="Название 4 2 2" xfId="10620" xr:uid="{8366E06A-CBC5-455A-A1DB-B1EF8DDFFEB8}"/>
    <cellStyle name="Название 4 2 2 2" xfId="10621" xr:uid="{6B118DE8-4DA9-4131-B3D3-32E9BAC05E3A}"/>
    <cellStyle name="Название 4 2 2 2 2" xfId="10622" xr:uid="{DF97FBAE-153A-4E2F-968A-72320DC73B64}"/>
    <cellStyle name="Название 4 2 2 2 3" xfId="10623" xr:uid="{958227C0-CDCB-439A-9958-872226F88C86}"/>
    <cellStyle name="Название 4 2 2 3" xfId="10624" xr:uid="{28E75546-981B-41A5-823A-CDD2AA95C479}"/>
    <cellStyle name="Название 4 2 2 4" xfId="10625" xr:uid="{4FB4EAF9-B3FE-4E2A-8E58-0ADE989A82CF}"/>
    <cellStyle name="Название 4 2 3" xfId="10626" xr:uid="{1C2FE3E4-C72A-4357-AA8B-005AF196D5FE}"/>
    <cellStyle name="Название 4 2 4" xfId="10627" xr:uid="{80509F80-416D-4B79-A1EE-1D1CCF41668E}"/>
    <cellStyle name="Название 5" xfId="10628" xr:uid="{4A861E90-B224-4947-A871-5F25DB1E53CA}"/>
    <cellStyle name="Название 5 2" xfId="10629" xr:uid="{F9482DAC-3552-4B79-8792-3386F51943C7}"/>
    <cellStyle name="Название 5 2 2" xfId="10630" xr:uid="{1DB150F0-426D-4A07-801E-CD6534B472F3}"/>
    <cellStyle name="Название 5 2 2 2" xfId="10631" xr:uid="{86074A82-926B-424A-8795-68484F5BF512}"/>
    <cellStyle name="Название 5 2 2 2 2" xfId="10632" xr:uid="{BE8F3C72-D7BA-4983-A8C1-A92490CD50F5}"/>
    <cellStyle name="Название 5 2 2 2 3" xfId="10633" xr:uid="{6AADFA64-2DE6-46F4-9E01-35F169AE39AE}"/>
    <cellStyle name="Название 5 2 2 3" xfId="10634" xr:uid="{066583A6-4AD2-4B22-BE50-53B07E016573}"/>
    <cellStyle name="Название 5 2 2 4" xfId="10635" xr:uid="{9F9A0CA1-227C-4B5A-A38C-4514EF3DE3F6}"/>
    <cellStyle name="Название 5 2 3" xfId="10636" xr:uid="{8B90AF9B-ECFB-4E14-AC72-405FEA7DE419}"/>
    <cellStyle name="Название 5 2 4" xfId="10637" xr:uid="{1B6AD138-FDCD-4D1F-9667-CF82A0FC650C}"/>
    <cellStyle name="Название 6" xfId="10638" xr:uid="{4B5ED4A0-DF2D-46C0-9FF1-398557E549B7}"/>
    <cellStyle name="Название 6 2" xfId="10639" xr:uid="{03A4BD40-6999-4C12-B3A6-3127B0EC44B6}"/>
    <cellStyle name="Название 6 2 2" xfId="10640" xr:uid="{3EF7AE11-04D1-45A9-B694-CD325AB8F18F}"/>
    <cellStyle name="Название 6 2 2 2" xfId="10641" xr:uid="{CC2EE7D1-F1AA-470A-94DC-9A603E546153}"/>
    <cellStyle name="Название 6 2 2 2 2" xfId="10642" xr:uid="{DEC2F287-C28F-4F85-BF94-B333DC4F5282}"/>
    <cellStyle name="Название 6 2 2 2 3" xfId="10643" xr:uid="{27352D92-8B36-49B6-AC94-2A9C18800844}"/>
    <cellStyle name="Название 6 2 2 3" xfId="10644" xr:uid="{2399891B-283C-4D76-B032-CFD4E9CC5BB5}"/>
    <cellStyle name="Название 6 2 2 4" xfId="10645" xr:uid="{11CC36D8-D7C1-4B87-90C7-3F8B87E9D558}"/>
    <cellStyle name="Название 6 2 3" xfId="10646" xr:uid="{C9178694-0CC2-4219-86CB-D80BE06937FB}"/>
    <cellStyle name="Название 6 2 4" xfId="10647" xr:uid="{E6601A39-9C1D-4E54-B782-CBA832AC7DCF}"/>
    <cellStyle name="Название 7" xfId="10648" xr:uid="{7EA6A492-ACA4-42A8-9153-9B41756C1160}"/>
    <cellStyle name="Название 7 2" xfId="10649" xr:uid="{901CD091-775A-4999-BFF2-3AABCE226598}"/>
    <cellStyle name="Название 7 2 2" xfId="10650" xr:uid="{D72A69F3-5DD3-4B3D-918B-A2086DAB93FD}"/>
    <cellStyle name="Название 7 2 2 2" xfId="10651" xr:uid="{59FA67B6-1819-409E-8CBB-20598B5A9446}"/>
    <cellStyle name="Название 7 2 2 2 2" xfId="10652" xr:uid="{CFEC2F8A-7949-4F82-90A4-B0DF2EF1FEC7}"/>
    <cellStyle name="Название 7 2 2 2 3" xfId="10653" xr:uid="{B713BAB9-2EC8-4A64-A37B-56BA731A0C3D}"/>
    <cellStyle name="Название 7 2 2 3" xfId="10654" xr:uid="{8805E13F-3C0F-413B-8E03-88902BAC4064}"/>
    <cellStyle name="Название 7 2 2 4" xfId="10655" xr:uid="{0242B807-2D15-4E57-9770-5F00635B4C69}"/>
    <cellStyle name="Название 7 2 3" xfId="10656" xr:uid="{3DBADC20-F157-4C9C-ADB7-4C38EA528823}"/>
    <cellStyle name="Название 7 2 4" xfId="10657" xr:uid="{9BA50D33-DEB4-4E06-86E2-4698DF899669}"/>
    <cellStyle name="Название 8" xfId="10658" xr:uid="{6D29E8DB-08AE-49BE-AC97-E0B03813DC09}"/>
    <cellStyle name="Название 8 2" xfId="10659" xr:uid="{944EAA0B-857C-4789-B505-AF4BC6FF529D}"/>
    <cellStyle name="Название 8 2 2" xfId="10660" xr:uid="{65F9778C-D430-41E6-A6F5-D6C2712DF25E}"/>
    <cellStyle name="Название 8 2 2 2" xfId="10661" xr:uid="{56B5F577-137B-4949-BA6B-F01E3C52B9BF}"/>
    <cellStyle name="Название 8 2 2 2 2" xfId="10662" xr:uid="{49CEF9FF-3EB4-4692-8702-12CE1738D7A9}"/>
    <cellStyle name="Название 8 2 2 2 3" xfId="10663" xr:uid="{5C921D37-3FC2-49C4-8258-32E79AC9B5C6}"/>
    <cellStyle name="Название 8 2 2 3" xfId="10664" xr:uid="{303E5451-E7A4-4F2D-A2B2-40EBFB41B58E}"/>
    <cellStyle name="Название 8 2 2 4" xfId="10665" xr:uid="{05FCCAAA-FEEE-4E9E-88E0-73CD3F07F122}"/>
    <cellStyle name="Название 8 2 3" xfId="10666" xr:uid="{BB149D54-C381-4DC0-AC46-79EAE818DA0F}"/>
    <cellStyle name="Название 8 2 4" xfId="10667" xr:uid="{5F46C3C4-9C39-47FC-BF5D-E3E27378986D}"/>
    <cellStyle name="Название 9" xfId="10668" xr:uid="{B88392D7-3505-4ABB-A76B-E173EAAC6E1F}"/>
    <cellStyle name="Название 9 2" xfId="10669" xr:uid="{0DC256F2-6A92-4DBB-B059-38EF963EDAB1}"/>
    <cellStyle name="Название 9 2 2" xfId="10670" xr:uid="{01AA6DF8-B82E-422E-9654-D4A1B5D61643}"/>
    <cellStyle name="Название 9 2 2 2" xfId="10671" xr:uid="{9FB5EB50-3269-4C52-9F7A-129D21C293C4}"/>
    <cellStyle name="Название 9 2 2 2 2" xfId="10672" xr:uid="{918482BD-7A2C-4EC3-8AEE-41BC5C012BC3}"/>
    <cellStyle name="Название 9 2 2 2 3" xfId="10673" xr:uid="{DF6B82B7-F8B7-4614-819A-13A1D74C5A35}"/>
    <cellStyle name="Название 9 2 2 3" xfId="10674" xr:uid="{F3AFE14B-0A3C-4D09-A003-20011B02F48A}"/>
    <cellStyle name="Название 9 2 2 4" xfId="10675" xr:uid="{F351722B-6F7F-4DDE-886C-9CB5D39B41AA}"/>
    <cellStyle name="Название 9 2 3" xfId="10676" xr:uid="{5AF85224-986E-4B7D-80F9-75D4378D4DAA}"/>
    <cellStyle name="Название 9 2 4" xfId="10677" xr:uid="{6C550C15-9F65-4705-A69E-A2260608A9E5}"/>
    <cellStyle name="Невидимый" xfId="10678" xr:uid="{4678D5B1-E21A-42DD-AD4F-9D93983EF5ED}"/>
    <cellStyle name="Низ1" xfId="10679" xr:uid="{C8E53388-ACAB-4900-90E7-64A15D12AE56}"/>
    <cellStyle name="Низ1 2" xfId="10680" xr:uid="{FEFC68F7-4C49-462B-859F-14F1E5D58557}"/>
    <cellStyle name="Низ1 2 2" xfId="10681" xr:uid="{92DB3466-D685-4D49-9A71-F0F26431C12C}"/>
    <cellStyle name="Низ1 2 2 2" xfId="10682" xr:uid="{B2976A13-6DBD-446A-B5F0-8A59D948EC03}"/>
    <cellStyle name="Низ1 2 2 3" xfId="10683" xr:uid="{039E497A-1627-4962-A006-54622824A46A}"/>
    <cellStyle name="Низ1 2 3" xfId="10684" xr:uid="{E0DDA1EC-527F-4202-AEA4-BF16C6DF6823}"/>
    <cellStyle name="Низ1 2 4" xfId="10685" xr:uid="{C816012E-ACAE-4461-B7B7-C0181473C460}"/>
    <cellStyle name="Низ1 3" xfId="10686" xr:uid="{DC115B4D-5C0D-4198-A88C-7DA448891397}"/>
    <cellStyle name="Низ1 4" xfId="10687" xr:uid="{D7FFD426-5AA2-4063-9ED6-A2E37E82BA18}"/>
    <cellStyle name="Низ2" xfId="10688" xr:uid="{939EDCA8-E839-437C-992B-6C8E282AB7BD}"/>
    <cellStyle name="Обычный" xfId="0" builtinId="0"/>
    <cellStyle name="Обычный 10" xfId="10689" xr:uid="{DE951DC2-ED54-4866-B8BB-AD1D018438E9}"/>
    <cellStyle name="Обычный 11" xfId="10690" xr:uid="{B62C251C-4168-4062-B049-496ACED437ED}"/>
    <cellStyle name="Обычный 12" xfId="10691" xr:uid="{51246C80-9DAA-40D9-BF12-BAA2D304B5B5}"/>
    <cellStyle name="Обычный 13" xfId="10692" xr:uid="{638B0136-2D5C-44B5-A46A-F73C65A4C33F}"/>
    <cellStyle name="Обычный 14" xfId="10693" xr:uid="{A3B25F65-DFB5-48EE-9E1A-07EEAA3B94E0}"/>
    <cellStyle name="Обычный 15" xfId="10694" xr:uid="{EA8CC4AC-E711-4562-9C94-C4066CF07AEC}"/>
    <cellStyle name="Обычный 16" xfId="10695" xr:uid="{506D8555-33C3-44EA-9E82-9CF80AD7F7B9}"/>
    <cellStyle name="Обычный 17" xfId="10696" xr:uid="{E58BEC3B-F867-48D4-A2EB-EC22E8D4B0D1}"/>
    <cellStyle name="Обычный 18" xfId="10697" xr:uid="{BEE90A1E-8A09-4B7E-9BF6-07FC9338163A}"/>
    <cellStyle name="Обычный 19" xfId="10698" xr:uid="{111CC5A8-492E-4711-90BC-FC1487131A18}"/>
    <cellStyle name="Обычный 2" xfId="10699" xr:uid="{484D04EB-BE70-451A-AC0A-5DE6A9B38315}"/>
    <cellStyle name="Обычный 2 10" xfId="10700" xr:uid="{5E86DAFB-5237-47A2-9F0F-3B77DD990E49}"/>
    <cellStyle name="Обычный 2 11" xfId="10701" xr:uid="{86451CE9-35EA-4FFF-8E03-6A9C306A6246}"/>
    <cellStyle name="Обычный 2 12" xfId="10702" xr:uid="{AA95153E-B7AD-451F-875C-2C4E628171E0}"/>
    <cellStyle name="Обычный 2 13" xfId="10703" xr:uid="{012637CA-2C62-4177-BEFB-C81ABE1E8C08}"/>
    <cellStyle name="Обычный 2 14" xfId="10704" xr:uid="{EF858987-6C7E-4D4F-80B2-BA39AF271A89}"/>
    <cellStyle name="Обычный 2 15" xfId="10705" xr:uid="{3B10D57F-B513-477F-B092-030A4DCC968C}"/>
    <cellStyle name="Обычный 2 16" xfId="10706" xr:uid="{26C0E181-CD1B-46CD-865E-B91481875C0D}"/>
    <cellStyle name="Обычный 2 17" xfId="10707" xr:uid="{CBFC5EF1-1D73-4410-AFA9-9143CF2EA04B}"/>
    <cellStyle name="Обычный 2 18" xfId="10708" xr:uid="{BA010EB5-FA64-4867-9134-1DB400EE5782}"/>
    <cellStyle name="Обычный 2 19" xfId="10709" xr:uid="{3879B39A-E41A-42D9-B95D-F2D8DB2BDAB4}"/>
    <cellStyle name="Обычный 2 2" xfId="10710" xr:uid="{58734EB5-E0F3-4842-B655-27FE136A3B98}"/>
    <cellStyle name="Обычный 2 2 2" xfId="10711" xr:uid="{41044364-3B03-4E8E-80F5-61103DF9A18A}"/>
    <cellStyle name="Обычный 2 2 3" xfId="10712" xr:uid="{42029ECA-277A-4059-B70C-3E39F0437631}"/>
    <cellStyle name="Обычный 2 2 4" xfId="10713" xr:uid="{E6CBF9E6-6ECA-47E1-9435-7A8B2F2FB07E}"/>
    <cellStyle name="Обычный 2 2 5" xfId="10714" xr:uid="{93A7C454-A5A8-4246-8073-8FFA676DA8AC}"/>
    <cellStyle name="Обычный 2 2 6" xfId="10715" xr:uid="{C171DEE1-BFB3-4E1C-974A-819A48BACD5A}"/>
    <cellStyle name="Обычный 2 20" xfId="10716" xr:uid="{0627B3FD-3441-40AB-9260-0067978C4DF6}"/>
    <cellStyle name="Обычный 2 21" xfId="10717" xr:uid="{1B412C1B-2662-4582-8665-9673B98C66E7}"/>
    <cellStyle name="Обычный 2 22" xfId="10718" xr:uid="{B1E6CFD9-EC1B-41C7-9473-A47BBD33A3ED}"/>
    <cellStyle name="Обычный 2 23" xfId="10719" xr:uid="{0A3F9F56-64AC-417F-BDAC-9BF5CE8F5860}"/>
    <cellStyle name="Обычный 2 24" xfId="10720" xr:uid="{BD1F7688-0DB8-4F0A-AC07-74D17EDF938F}"/>
    <cellStyle name="Обычный 2 25" xfId="10721" xr:uid="{2B72B29C-421D-4BA5-9828-78446AB33DFB}"/>
    <cellStyle name="Обычный 2 26" xfId="10722" xr:uid="{07E809A9-4676-4A4D-B9EE-5BFDED836FF9}"/>
    <cellStyle name="Обычный 2 27" xfId="10723" xr:uid="{F9A6BB99-0363-4B39-B28E-472090D1C909}"/>
    <cellStyle name="Обычный 2 28" xfId="10724" xr:uid="{9408DDC2-BF35-427A-ACC9-7D93687F098F}"/>
    <cellStyle name="Обычный 2 29" xfId="10725" xr:uid="{1FFEDDD1-C907-4A15-BEFD-0BF99E6966E6}"/>
    <cellStyle name="Обычный 2 3" xfId="10726" xr:uid="{EE40F8EF-CB73-4F3E-B84E-9D6219741C97}"/>
    <cellStyle name="Обычный 2 30" xfId="10727" xr:uid="{0005C5F4-8617-43BA-BBFB-DAC14F0C24AA}"/>
    <cellStyle name="Обычный 2 31" xfId="10728" xr:uid="{A304BC75-B90C-4110-B2DE-363CDD9E99CA}"/>
    <cellStyle name="Обычный 2 32" xfId="10729" xr:uid="{5635A04B-9859-4EDA-AEF3-F5AFAFDE3661}"/>
    <cellStyle name="Обычный 2 33" xfId="10730" xr:uid="{F1EBF89F-A030-479D-B9B5-83EDD94A5B40}"/>
    <cellStyle name="Обычный 2 34" xfId="10731" xr:uid="{8DB77CC1-C23F-4F31-A3B6-D06709E1B796}"/>
    <cellStyle name="Обычный 2 35" xfId="10732" xr:uid="{9A1C4565-8681-41C0-B208-E9FA64AC2361}"/>
    <cellStyle name="Обычный 2 36" xfId="10733" xr:uid="{7D70FFEE-09F9-4EE4-A839-152911EC7EC0}"/>
    <cellStyle name="Обычный 2 37" xfId="10734" xr:uid="{532B384C-E4F1-4312-935A-5F10A3C73906}"/>
    <cellStyle name="Обычный 2 38" xfId="10735" xr:uid="{99DE4723-A9C7-4A2E-B91A-8A3BD175C0E1}"/>
    <cellStyle name="Обычный 2 39" xfId="10736" xr:uid="{D66DD3CE-0D1F-4B97-8A57-1B0DEA8E4648}"/>
    <cellStyle name="Обычный 2 4" xfId="10737" xr:uid="{E0BAD963-9DD9-4A1A-B72C-AEFBEC1CBE86}"/>
    <cellStyle name="Обычный 2 40" xfId="10738" xr:uid="{CFFFCFB8-579A-48D4-AE19-F5898827C2BE}"/>
    <cellStyle name="Обычный 2 41" xfId="10739" xr:uid="{26B3AAA1-4E0D-419B-A3EF-0994345124F2}"/>
    <cellStyle name="Обычный 2 42" xfId="10740" xr:uid="{775DB4A5-D4DC-451E-8C3F-713038BE12D4}"/>
    <cellStyle name="Обычный 2 43" xfId="10741" xr:uid="{CA061A05-CDE7-4912-AF26-979F2AA91C71}"/>
    <cellStyle name="Обычный 2 44" xfId="10742" xr:uid="{AB658AAB-2B89-4765-BCC5-88B4CB0C582E}"/>
    <cellStyle name="Обычный 2 45" xfId="10743" xr:uid="{0977F0EC-2D7E-454C-A19B-5F3CEE24B0B3}"/>
    <cellStyle name="Обычный 2 46" xfId="10744" xr:uid="{84A419E1-528E-4013-8744-5C9B102E75E2}"/>
    <cellStyle name="Обычный 2 47" xfId="10745" xr:uid="{7694212E-30FC-4F8A-A730-288031532342}"/>
    <cellStyle name="Обычный 2 48" xfId="10746" xr:uid="{3232B65A-8AF7-4B7F-BAC2-59817C60E4C3}"/>
    <cellStyle name="Обычный 2 49" xfId="10747" xr:uid="{22CE49D0-0249-4085-B7BC-E2F8660E0ED2}"/>
    <cellStyle name="Обычный 2 5" xfId="10748" xr:uid="{400BC769-9B13-4535-BF5D-1C483D17B684}"/>
    <cellStyle name="Обычный 2 50" xfId="10749" xr:uid="{3F12A872-EB11-41D0-B134-BEA0A9604ACD}"/>
    <cellStyle name="Обычный 2 51" xfId="10750" xr:uid="{D04ED245-2000-4E31-AB4D-64D529637557}"/>
    <cellStyle name="Обычный 2 52" xfId="10751" xr:uid="{02221E38-3740-4D6F-8CD0-62AD2EC2BA8F}"/>
    <cellStyle name="Обычный 2 53" xfId="10752" xr:uid="{C4BCBC31-1483-49F6-AAAA-B114EE68A32B}"/>
    <cellStyle name="Обычный 2 54" xfId="10753" xr:uid="{6EEE22A7-07E9-412C-84C6-2D90B0BA0C6D}"/>
    <cellStyle name="Обычный 2 55" xfId="10754" xr:uid="{E5E7AF64-0D01-4A8C-84E3-C7305C61AF34}"/>
    <cellStyle name="Обычный 2 56" xfId="10755" xr:uid="{2F0D2F57-A42B-4700-B749-178229D82742}"/>
    <cellStyle name="Обычный 2 57" xfId="10756" xr:uid="{A0955F7D-BDB4-4466-9765-3885FE7318E8}"/>
    <cellStyle name="Обычный 2 58" xfId="10757" xr:uid="{18152F9E-6B15-40DD-9CDC-2C2A17422AE7}"/>
    <cellStyle name="Обычный 2 59" xfId="10758" xr:uid="{409613D8-F693-4A59-9CA6-88A809A766B3}"/>
    <cellStyle name="Обычный 2 6" xfId="10759" xr:uid="{DFD224F3-5F09-47B6-9A59-DFA4EFCEDCB6}"/>
    <cellStyle name="Обычный 2 60" xfId="10760" xr:uid="{BFE48317-CEA4-477C-B849-75A7F5E928BB}"/>
    <cellStyle name="Обычный 2 61" xfId="10761" xr:uid="{1A3BA411-08AA-4318-ACFE-835411093D19}"/>
    <cellStyle name="Обычный 2 62" xfId="10762" xr:uid="{4C20D663-00D1-4AC4-B23F-644B66F79441}"/>
    <cellStyle name="Обычный 2 63" xfId="10763" xr:uid="{4EA1A9AD-A764-4FA0-830E-5250920B3841}"/>
    <cellStyle name="Обычный 2 64" xfId="10764" xr:uid="{6568DEEB-3ABD-4822-8482-A522BCAE3101}"/>
    <cellStyle name="Обычный 2 65" xfId="10765" xr:uid="{FFBA24FE-06E7-4A48-A3E4-AD00F0D37369}"/>
    <cellStyle name="Обычный 2 7" xfId="10766" xr:uid="{BFBFAF5A-A006-46F7-B8C5-33461196CDE8}"/>
    <cellStyle name="Обычный 2 8" xfId="10767" xr:uid="{B117D835-87F9-46FC-9BEA-D7D9F9878EED}"/>
    <cellStyle name="Обычный 2 9" xfId="10768" xr:uid="{64B8CFC7-73B0-44D0-A46D-FD7B61F2980D}"/>
    <cellStyle name="Обычный 20" xfId="10769" xr:uid="{199334B5-7F7B-4C27-8E61-AB028D823BD8}"/>
    <cellStyle name="Обычный 21" xfId="10770" xr:uid="{A7C9A430-55C4-4208-9052-7E6775839C18}"/>
    <cellStyle name="Обычный 22" xfId="10771" xr:uid="{FB1A2D0B-12F3-4A6B-9722-60A05DEB03A5}"/>
    <cellStyle name="Обычный 23" xfId="10772" xr:uid="{FCCB2461-F1F4-4CAC-B9CC-0F72DC6597C2}"/>
    <cellStyle name="Обычный 24" xfId="10773" xr:uid="{498792EA-864C-468B-A970-E7DB9D38A719}"/>
    <cellStyle name="Обычный 25" xfId="10774" xr:uid="{CABB9EFF-11F9-4441-8A4A-550FFCDA1F04}"/>
    <cellStyle name="Обычный 26" xfId="10775" xr:uid="{026D953D-F4D0-481E-A1C8-D2CC323854AE}"/>
    <cellStyle name="Обычный 27" xfId="10776" xr:uid="{4342F3C3-63B8-42DA-870D-C0119225BBCF}"/>
    <cellStyle name="Обычный 28" xfId="10777" xr:uid="{1FF96B2A-C633-419A-886E-BE30963B1435}"/>
    <cellStyle name="Обычный 29" xfId="10778" xr:uid="{393B2D66-0B49-486D-8BDE-5AC26965566D}"/>
    <cellStyle name="Обычный 3" xfId="10779" xr:uid="{DB5BC624-F7BF-456A-84A3-1B96FB7FEE85}"/>
    <cellStyle name="Обычный 3 2" xfId="10780" xr:uid="{4CAECA49-5CA3-4EC1-A830-CA9CBAC50D95}"/>
    <cellStyle name="Обычный 30" xfId="10781" xr:uid="{519772CD-AD98-43BB-A689-D742993F124A}"/>
    <cellStyle name="Обычный 31" xfId="10782" xr:uid="{612570B7-D8D2-4BC4-8ECC-C88FA702AE2D}"/>
    <cellStyle name="Обычный 32" xfId="10783" xr:uid="{EF71E719-B593-41BC-975C-5027DAFB08A8}"/>
    <cellStyle name="Обычный 33" xfId="10784" xr:uid="{27FD1472-0AFD-435F-92F0-C921F3D0A68A}"/>
    <cellStyle name="Обычный 34" xfId="10785" xr:uid="{3B3F634D-EC4A-4D88-93D3-5F239B38F367}"/>
    <cellStyle name="Обычный 35" xfId="10786" xr:uid="{294EB876-F061-4ACC-B12F-875B1E63A36B}"/>
    <cellStyle name="Обычный 38" xfId="10787" xr:uid="{41E2BF98-BCDB-4403-891D-7D8D2FD9C315}"/>
    <cellStyle name="Обычный 4" xfId="10788" xr:uid="{B19ECC36-59A4-4C82-8B16-86FAE4267430}"/>
    <cellStyle name="Обычный 4 2" xfId="10789" xr:uid="{86C3462A-0FE7-46BF-AFE4-CA032BCDAEB8}"/>
    <cellStyle name="Обычный 4 3" xfId="10790" xr:uid="{964AB4C4-9549-4246-9D1B-44CA673B2C15}"/>
    <cellStyle name="Обычный 47" xfId="10791" xr:uid="{C7CA9C92-05F2-4551-BA8C-8DE329E1406D}"/>
    <cellStyle name="Обычный 49" xfId="10792" xr:uid="{936B5608-4BAC-496D-AF2D-28705EF9065C}"/>
    <cellStyle name="Обычный 5" xfId="10793" xr:uid="{4ABA9D06-98FA-4FE5-A954-A38B1A166DB7}"/>
    <cellStyle name="Обычный 5 2" xfId="10794" xr:uid="{AE1AAEB1-49C5-4C88-99B4-52722437F829}"/>
    <cellStyle name="Обычный 5 2 2" xfId="10795" xr:uid="{D923C0FB-AEC8-4AFC-9E60-77A62C5C8B9B}"/>
    <cellStyle name="Обычный 50" xfId="10796" xr:uid="{584D2929-C85A-49E8-8B9D-A1444F9D09B8}"/>
    <cellStyle name="Обычный 51" xfId="10797" xr:uid="{7F53D0DC-AB69-4336-8AFC-5FB4BA3BDE1D}"/>
    <cellStyle name="Обычный 52" xfId="10798" xr:uid="{6BD55B83-833C-49D5-BE5B-72FA16B3CEDD}"/>
    <cellStyle name="Обычный 53" xfId="10799" xr:uid="{3D920B54-3A90-458A-BF81-7E2674A598A8}"/>
    <cellStyle name="Обычный 54" xfId="10800" xr:uid="{5C176037-FCA9-4FAD-8930-CEFB44C6DBF5}"/>
    <cellStyle name="Обычный 55" xfId="10801" xr:uid="{5BC91C35-F82E-4BC1-AFC1-5E75E9B23C9A}"/>
    <cellStyle name="Обычный 6" xfId="10802" xr:uid="{F527244B-7239-4014-B63F-9925530397C0}"/>
    <cellStyle name="Обычный 7" xfId="10803" xr:uid="{9B16CB15-A856-4500-A080-718A39B723A8}"/>
    <cellStyle name="Обычный 8" xfId="10804" xr:uid="{2D1A84D6-F5E6-4F06-8D0C-6C0098761DCF}"/>
    <cellStyle name="Обычный 9" xfId="10805" xr:uid="{1704A87A-BA7E-47CF-B0F8-8B91E2B872C3}"/>
    <cellStyle name="Обычный 9 2" xfId="10806" xr:uid="{11B96D3E-5E4C-43D9-B269-545DD06E0C3E}"/>
    <cellStyle name="Обычнын_Ф2.тыс.руб" xfId="10807" xr:uid="{B1D1A725-C839-45F6-A4B8-A8A6DF2647A1}"/>
    <cellStyle name="Открывавшаяся гиперссылка" xfId="10808" xr:uid="{38C6A1D8-4932-41D1-B685-C55AB35554B5}"/>
    <cellStyle name="Подгруппа" xfId="10809" xr:uid="{EAF23D1D-478F-4309-8173-86275781259D}"/>
    <cellStyle name="Подгруппа 2" xfId="10810" xr:uid="{1ED29879-181E-4759-A4CA-341180847C44}"/>
    <cellStyle name="Подгруппа 2 2" xfId="10811" xr:uid="{64CCF278-46B6-480F-BA39-E29C79D3F28E}"/>
    <cellStyle name="Подгруппа 2 2 2" xfId="10812" xr:uid="{568B20CD-03D3-4ED5-9CC7-50AFA37D8DE0}"/>
    <cellStyle name="Подгруппа 2 2 3" xfId="10813" xr:uid="{3B187E7A-186C-4352-BA01-B9B8023FF2D9}"/>
    <cellStyle name="Подгруппа 2 3" xfId="10814" xr:uid="{EE82C424-F1A5-4972-8B16-35F8AAE44524}"/>
    <cellStyle name="Подгруппа 2 4" xfId="10815" xr:uid="{D76EA315-498A-426D-808B-EEF7C6F170CF}"/>
    <cellStyle name="Подгруппа 3" xfId="10816" xr:uid="{BC144714-2DD4-419B-93C7-C2A9ECD15CB1}"/>
    <cellStyle name="Подгруппа 4" xfId="10817" xr:uid="{CE3F2871-1727-4DFE-A42C-0D81389847EE}"/>
    <cellStyle name="Примечание 10" xfId="10818" xr:uid="{4E573130-B47B-464B-9988-61EF3B4BC209}"/>
    <cellStyle name="Примечание 10 2" xfId="10819" xr:uid="{B81F9373-3FD5-448F-9349-3A2466190BD8}"/>
    <cellStyle name="Примечание 10 3" xfId="10820" xr:uid="{D8B6FD38-3D10-4B63-86F4-3E57A8026E91}"/>
    <cellStyle name="Примечание 11" xfId="10821" xr:uid="{6F71A1C5-2653-4C47-8E9F-EEC72E10FEBA}"/>
    <cellStyle name="Примечание 11 2" xfId="10822" xr:uid="{2B21A43F-14C4-4035-BA3F-CA5493E22ECC}"/>
    <cellStyle name="Примечание 12" xfId="10823" xr:uid="{7347CF08-9BB8-4A70-9BEC-784500535CB7}"/>
    <cellStyle name="Примечание 2" xfId="10824" xr:uid="{97EE90B4-556E-45AB-B03F-828DC3ADAE0A}"/>
    <cellStyle name="Примечание 2 2" xfId="10825" xr:uid="{329BC202-CA52-4449-98E3-6E05403CA2B0}"/>
    <cellStyle name="Примечание 2 2 2" xfId="10826" xr:uid="{4D788DC4-11CF-47E4-A684-0C0AF682E717}"/>
    <cellStyle name="Примечание 2 2 2 2" xfId="10827" xr:uid="{65D4BAEE-54CE-436D-B2B4-89AA51317F96}"/>
    <cellStyle name="Примечание 2 2 2 2 2" xfId="10828" xr:uid="{FA1D85AF-81A1-4C0C-989B-2B4F9A6A3ED0}"/>
    <cellStyle name="Примечание 2 2 2 2 2 2" xfId="10829" xr:uid="{ACF5FF30-2F51-47CA-9D08-4EAC8C7FF61E}"/>
    <cellStyle name="Примечание 2 2 2 2 3" xfId="10830" xr:uid="{F211A38B-27AC-4E49-8E5F-2B184248E7EB}"/>
    <cellStyle name="Примечание 2 2 2 3" xfId="10831" xr:uid="{D8295969-5A1D-42AC-9868-BB24A65D8DFC}"/>
    <cellStyle name="Примечание 2 2 2 3 2" xfId="10832" xr:uid="{08AFB8B1-CFA2-4BAF-9189-ECA1C201217D}"/>
    <cellStyle name="Примечание 2 2 2 4" xfId="10833" xr:uid="{64FE8F3E-5E68-4F62-B337-1FC77DAE3E76}"/>
    <cellStyle name="Примечание 2 2 3" xfId="10834" xr:uid="{97D9103C-671C-497D-A52E-660A0645AFFC}"/>
    <cellStyle name="Примечание 2 2 3 2" xfId="10835" xr:uid="{817E37D7-AD93-4185-8082-D983E8F7DBE6}"/>
    <cellStyle name="Примечание 2 2 3 2 2" xfId="10836" xr:uid="{3DFA8E09-FBD4-4C92-A00B-5400789D284C}"/>
    <cellStyle name="Примечание 2 2 3 3" xfId="10837" xr:uid="{09B3EA79-A86B-443B-AD3B-ECD214343DDD}"/>
    <cellStyle name="Примечание 2 2 4" xfId="10838" xr:uid="{83252ED8-3D17-4960-AA0B-227946DA2885}"/>
    <cellStyle name="Примечание 2 2 4 2" xfId="10839" xr:uid="{447ACCCD-67B2-43DD-9E1B-8DB750F50E89}"/>
    <cellStyle name="Примечание 2 2 5" xfId="10840" xr:uid="{B1D7BC4C-0BE7-4E08-A142-997D23E9AAAF}"/>
    <cellStyle name="Примечание 2 3" xfId="10841" xr:uid="{F748D1D2-0650-45FD-901A-7894DDA54884}"/>
    <cellStyle name="Примечание 2 3 2" xfId="10842" xr:uid="{C63EF8C3-F63A-4596-B6B4-7837582C9F5A}"/>
    <cellStyle name="Примечание 2 3 2 2" xfId="10843" xr:uid="{7E108375-0470-4704-AD8D-D506B44FE477}"/>
    <cellStyle name="Примечание 2 3 2 2 2" xfId="10844" xr:uid="{5FA18CC3-0FE8-403E-8005-BCAFF45A5EE1}"/>
    <cellStyle name="Примечание 2 3 2 3" xfId="10845" xr:uid="{2D86AF79-DFB5-4F92-803B-05BBDD5995C6}"/>
    <cellStyle name="Примечание 2 3 3" xfId="10846" xr:uid="{7C9CDF0F-1656-43EC-9110-56DD3A5A9028}"/>
    <cellStyle name="Примечание 2 3 3 2" xfId="10847" xr:uid="{CACE6B62-27DD-45F0-B391-9A1B2040A6D1}"/>
    <cellStyle name="Примечание 2 3 4" xfId="10848" xr:uid="{DAC08F96-DF96-48A2-A045-2D499A149301}"/>
    <cellStyle name="Примечание 2 4" xfId="10849" xr:uid="{8185AF37-5EC0-4083-983E-E9A0EC95510D}"/>
    <cellStyle name="Примечание 2 4 2" xfId="10850" xr:uid="{CA1FE3D3-A46B-4F10-A0F5-A43D6FBE20C1}"/>
    <cellStyle name="Примечание 2 4 2 2" xfId="10851" xr:uid="{BE9D84A0-B0D6-4EC1-8103-34DD2D3A6169}"/>
    <cellStyle name="Примечание 2 4 2 2 2" xfId="10852" xr:uid="{6A044FD9-E779-4E01-83D1-B9EF0B836269}"/>
    <cellStyle name="Примечание 2 4 2 2 2 2" xfId="10853" xr:uid="{697DDC8E-863E-4D69-AC7C-7B01970142FA}"/>
    <cellStyle name="Примечание 2 4 2 2 3" xfId="10854" xr:uid="{27C4F10C-FA13-4EAC-AB6D-49866F4CC8C3}"/>
    <cellStyle name="Примечание 2 4 2 3" xfId="10855" xr:uid="{698C50D6-CF3F-493D-9E9D-0D1431D5F638}"/>
    <cellStyle name="Примечание 2 4 2 3 2" xfId="10856" xr:uid="{0AE2A9B1-BA08-4178-9EF1-2D697189057A}"/>
    <cellStyle name="Примечание 2 4 2 4" xfId="10857" xr:uid="{44E3A1AF-8CCD-4895-8F33-15DAAA8DE517}"/>
    <cellStyle name="Примечание 2 4 3" xfId="10858" xr:uid="{41CFEB5C-B6C0-48CD-A589-80074DB26553}"/>
    <cellStyle name="Примечание 2 4 3 2" xfId="10859" xr:uid="{D3848F44-A5EF-4D15-AF8C-4F86C99C59E2}"/>
    <cellStyle name="Примечание 2 4 3 2 2" xfId="10860" xr:uid="{C455846F-B3F2-4D8D-84D6-2CAEE6C8E9B6}"/>
    <cellStyle name="Примечание 2 4 3 3" xfId="10861" xr:uid="{B5002AD4-E7A0-4B94-A813-AB7F8ED99C5B}"/>
    <cellStyle name="Примечание 2 4 4" xfId="10862" xr:uid="{4138FCC2-6384-4530-9B31-F5D3DAC849D5}"/>
    <cellStyle name="Примечание 2 4 4 2" xfId="10863" xr:uid="{AAFFDB9F-6314-4167-B17A-697BF3D9F02D}"/>
    <cellStyle name="Примечание 2 4 5" xfId="10864" xr:uid="{A421A512-CA31-4819-B2E2-46BF0FA1C1F3}"/>
    <cellStyle name="Примечание 2 5" xfId="10865" xr:uid="{2E7A7556-BB6E-4B7E-AC63-8426D3C4C0D5}"/>
    <cellStyle name="Примечание 2 5 2" xfId="10866" xr:uid="{03B30EEA-057E-471E-86CF-4A897F626521}"/>
    <cellStyle name="Примечание 2 5 2 2" xfId="10867" xr:uid="{D9A78568-0F3B-4F48-A1BF-F9AAE880C09F}"/>
    <cellStyle name="Примечание 2 5 3" xfId="10868" xr:uid="{762B3745-2AC3-4456-914B-305F6AF3D609}"/>
    <cellStyle name="Примечание 2 6" xfId="10869" xr:uid="{2373E2C0-44B6-4322-8B8A-F50EA043FA9B}"/>
    <cellStyle name="Примечание 2 6 2" xfId="10870" xr:uid="{34D25EFF-7F52-40E4-B2D8-AF41B2DC2325}"/>
    <cellStyle name="Примечание 2 7" xfId="10871" xr:uid="{344FC5F8-6B7B-4984-9883-4FA985EECAAF}"/>
    <cellStyle name="Примечание 3" xfId="10872" xr:uid="{FCE2C08D-3DDA-4B00-98C0-8C9D26DCCADD}"/>
    <cellStyle name="Примечание 3 2" xfId="10873" xr:uid="{1195C1B2-6233-472D-850B-C095288730AD}"/>
    <cellStyle name="Примечание 3 2 2" xfId="10874" xr:uid="{4201F9CF-42EC-4723-A0BA-D5740AADDA37}"/>
    <cellStyle name="Примечание 3 2 2 2" xfId="10875" xr:uid="{A841F0BF-4160-43B1-B1EE-984DF8821B7A}"/>
    <cellStyle name="Примечание 3 2 2 2 2" xfId="10876" xr:uid="{DD5EDACD-3735-4404-8865-0903B95682E6}"/>
    <cellStyle name="Примечание 3 2 2 3" xfId="10877" xr:uid="{DD40FDA1-0D0F-47F2-8962-73B7E36B8E2A}"/>
    <cellStyle name="Примечание 3 2 3" xfId="10878" xr:uid="{69B4747D-4BBB-4063-A060-C8C99D454BAA}"/>
    <cellStyle name="Примечание 3 2 3 2" xfId="10879" xr:uid="{1DDC4078-40B7-4C60-B409-563CD96BC5D3}"/>
    <cellStyle name="Примечание 3 2 4" xfId="10880" xr:uid="{C9BB64A1-6586-4EF6-8A3B-B0DE32C85417}"/>
    <cellStyle name="Примечание 3 3" xfId="10881" xr:uid="{85DA5533-197B-4572-B179-CC8BC9312D0F}"/>
    <cellStyle name="Примечание 3 3 2" xfId="10882" xr:uid="{B6DD5E48-B41C-46E5-996B-6B6219D132C0}"/>
    <cellStyle name="Примечание 3 3 2 2" xfId="10883" xr:uid="{63666CAB-CB47-439E-87FC-17762C1B6AC0}"/>
    <cellStyle name="Примечание 3 3 3" xfId="10884" xr:uid="{752412ED-39D8-45A0-BA26-41BFA7BB6488}"/>
    <cellStyle name="Примечание 3 4" xfId="10885" xr:uid="{4C0C3492-58E1-4629-B34F-89D475F30A4E}"/>
    <cellStyle name="Примечание 3 4 2" xfId="10886" xr:uid="{40B56759-F2D6-4945-AD9E-9D60E4E7AF68}"/>
    <cellStyle name="Примечание 3 5" xfId="10887" xr:uid="{AA97E036-3E26-40CF-96E1-626E3C733BAC}"/>
    <cellStyle name="Примечание 4" xfId="10888" xr:uid="{2A6DB545-001B-4200-B232-75ED3E650875}"/>
    <cellStyle name="Примечание 4 2" xfId="10889" xr:uid="{2A918E02-6B79-44CF-BF04-1E77B6272342}"/>
    <cellStyle name="Примечание 4 2 2" xfId="10890" xr:uid="{263B4781-ADA0-433F-BEEA-B277DF92F852}"/>
    <cellStyle name="Примечание 4 2 2 2" xfId="10891" xr:uid="{69545E25-1D76-418A-9665-C64BBDA1B70F}"/>
    <cellStyle name="Примечание 4 2 2 2 2" xfId="10892" xr:uid="{C64A66C3-A65B-4AA1-A2E8-231F023B74DD}"/>
    <cellStyle name="Примечание 4 2 2 3" xfId="10893" xr:uid="{68D4DD03-8369-49FC-94FA-5B140ADC27F8}"/>
    <cellStyle name="Примечание 4 2 3" xfId="10894" xr:uid="{7143460D-938B-440C-8E40-924CF9D41D45}"/>
    <cellStyle name="Примечание 4 2 3 2" xfId="10895" xr:uid="{B46E3F8C-28AE-4340-B7C0-29A43E0A5901}"/>
    <cellStyle name="Примечание 4 2 4" xfId="10896" xr:uid="{F134382C-5B5E-4B76-AC3F-90FE2C5A6FC0}"/>
    <cellStyle name="Примечание 4 3" xfId="10897" xr:uid="{62886836-03F1-41C1-9ED8-34B4CD45D840}"/>
    <cellStyle name="Примечание 4 3 2" xfId="10898" xr:uid="{80218197-08A4-401D-AB19-7B99F0A9EF25}"/>
    <cellStyle name="Примечание 4 3 2 2" xfId="10899" xr:uid="{0E829C32-8FF0-4B49-A1F5-44B439EDE406}"/>
    <cellStyle name="Примечание 4 3 3" xfId="10900" xr:uid="{9198F719-0468-4BC0-9AF7-FC7496CBA7AF}"/>
    <cellStyle name="Примечание 4 4" xfId="10901" xr:uid="{A4CEF067-5974-485E-8635-DEBCBB884677}"/>
    <cellStyle name="Примечание 4 4 2" xfId="10902" xr:uid="{E703F63E-FDF8-4A02-8517-5DC11BCEA8DF}"/>
    <cellStyle name="Примечание 4 5" xfId="10903" xr:uid="{97376A7D-B14E-42D1-8A90-AF12DAFD82A5}"/>
    <cellStyle name="Примечание 5" xfId="10904" xr:uid="{6EF65D62-896E-4B38-B1E0-C62DE82537B0}"/>
    <cellStyle name="Примечание 5 2" xfId="10905" xr:uid="{E70EBEEE-1C78-465B-A45F-EDFA6BE3269F}"/>
    <cellStyle name="Примечание 5 2 2" xfId="10906" xr:uid="{99751B8B-2446-40E7-B77D-7D98A572F210}"/>
    <cellStyle name="Примечание 5 2 2 2" xfId="10907" xr:uid="{63F0251D-6149-428F-ADC1-6A3B4A89CF21}"/>
    <cellStyle name="Примечание 5 2 3" xfId="10908" xr:uid="{510FE668-B733-4FE5-8E5E-6C7337D309FE}"/>
    <cellStyle name="Примечание 5 3" xfId="10909" xr:uid="{47CDF3FD-E52D-415A-9200-B5DCEC488C4C}"/>
    <cellStyle name="Примечание 5 3 2" xfId="10910" xr:uid="{90E94233-458F-41CD-8076-27C98B682A0D}"/>
    <cellStyle name="Примечание 5 4" xfId="10911" xr:uid="{B912B008-F67D-4AC0-9932-EC2AB665572D}"/>
    <cellStyle name="Примечание 6" xfId="10912" xr:uid="{F78D3A5A-80FF-4B4F-B292-90FD66005841}"/>
    <cellStyle name="Примечание 6 2" xfId="10913" xr:uid="{0D360E3C-D93D-4CD9-A6E4-240F0DF8BB82}"/>
    <cellStyle name="Примечание 6 2 2" xfId="10914" xr:uid="{BAFBDB10-06BA-4632-87BD-B2829A7C3C94}"/>
    <cellStyle name="Примечание 6 2 2 2" xfId="10915" xr:uid="{FE6D863D-6119-414F-A6F2-036B3DE4F6CC}"/>
    <cellStyle name="Примечание 6 2 2 2 2" xfId="10916" xr:uid="{D7A67111-7495-4134-8A8B-BF2F26AB9ED8}"/>
    <cellStyle name="Примечание 6 2 2 3" xfId="10917" xr:uid="{A97B6D7D-DC58-4D02-8207-87D8BF3D6BD6}"/>
    <cellStyle name="Примечание 6 2 3" xfId="10918" xr:uid="{0FEB28D2-C76A-4CB1-9DDD-7CB42FB40C06}"/>
    <cellStyle name="Примечание 6 2 3 2" xfId="10919" xr:uid="{67AC0003-1E1E-4972-9E6D-E6C2755733AE}"/>
    <cellStyle name="Примечание 6 2 4" xfId="10920" xr:uid="{FD896513-D503-4990-9A94-0DD92ABBC146}"/>
    <cellStyle name="Примечание 6 3" xfId="10921" xr:uid="{701D86C9-7D13-49FC-B555-B45896D02E8E}"/>
    <cellStyle name="Примечание 6 3 2" xfId="10922" xr:uid="{52E34DC4-6493-4841-9A99-2C0B546CA366}"/>
    <cellStyle name="Примечание 6 3 2 2" xfId="10923" xr:uid="{DF0E41A9-C76E-4933-B4D4-E992C471F64D}"/>
    <cellStyle name="Примечание 6 3 3" xfId="10924" xr:uid="{F71C4605-E9D5-4EF8-A846-1A9C5C572CB1}"/>
    <cellStyle name="Примечание 6 4" xfId="10925" xr:uid="{4FC15F74-84B8-457E-BE67-4084D0193590}"/>
    <cellStyle name="Примечание 6 4 2" xfId="10926" xr:uid="{3C1B5F13-8781-425C-91D0-3617EF127360}"/>
    <cellStyle name="Примечание 6 5" xfId="10927" xr:uid="{BB9B0DC6-FC4F-4E4C-950A-FE3308CD800F}"/>
    <cellStyle name="Примечание 7" xfId="10928" xr:uid="{660BA99F-C68F-4CE4-8C94-9E9DDB2B410A}"/>
    <cellStyle name="Примечание 7 2" xfId="10929" xr:uid="{E272AEFF-C4CA-45B9-9A0E-77A9467F3A48}"/>
    <cellStyle name="Примечание 7 2 2" xfId="10930" xr:uid="{79F4BD11-AD3C-48CC-B440-7CFCF800DFBC}"/>
    <cellStyle name="Примечание 7 2 2 2" xfId="10931" xr:uid="{EDD605C5-533E-4737-B8F1-882DFADF060B}"/>
    <cellStyle name="Примечание 7 2 3" xfId="10932" xr:uid="{CC7A2C73-5D23-45A9-8510-CCEC9747AEF2}"/>
    <cellStyle name="Примечание 7 3" xfId="10933" xr:uid="{ACFD5557-906E-4EC1-A135-BC6A4A2E24E5}"/>
    <cellStyle name="Примечание 7 3 2" xfId="10934" xr:uid="{07A52D1E-C356-4EB5-9FF1-5CB11CE02CE9}"/>
    <cellStyle name="Примечание 7 4" xfId="10935" xr:uid="{361075E1-83FC-486A-9EBD-D20F0BD81C34}"/>
    <cellStyle name="Примечание 8" xfId="10936" xr:uid="{791791A2-1451-4D2E-9C71-53D15C12BB1A}"/>
    <cellStyle name="Примечание 8 2" xfId="10937" xr:uid="{A997DD6D-86C3-47E0-B0A0-994FB8505AFD}"/>
    <cellStyle name="Примечание 8 2 2" xfId="10938" xr:uid="{50CE4511-9F04-4A29-9975-1EF1B6B507D6}"/>
    <cellStyle name="Примечание 8 2 2 2" xfId="10939" xr:uid="{404F2B20-1289-438C-905D-45411FA608EE}"/>
    <cellStyle name="Примечание 8 2 3" xfId="10940" xr:uid="{06A86896-4A04-4411-8876-6965B7A149B1}"/>
    <cellStyle name="Примечание 8 3" xfId="10941" xr:uid="{982F9A91-FA5D-47AC-A3D2-9DE75406B3C9}"/>
    <cellStyle name="Примечание 8 3 2" xfId="10942" xr:uid="{8D4FBC97-89AE-485D-9366-6CE18A9E558B}"/>
    <cellStyle name="Примечание 8 4" xfId="10943" xr:uid="{48BD20E1-7905-4AD8-A4B5-8E84DF1F04B5}"/>
    <cellStyle name="Примечание 9" xfId="10944" xr:uid="{28A654C4-0364-4A14-ACA0-03B6DBEA402E}"/>
    <cellStyle name="Примечание 9 2" xfId="10945" xr:uid="{29342A28-BF8C-4ED3-8A43-BBEDC7A1FB01}"/>
    <cellStyle name="Примечание 9 2 2" xfId="10946" xr:uid="{137D78A8-BD51-4491-93AE-57325414451D}"/>
    <cellStyle name="Примечание 9 3" xfId="10947" xr:uid="{EDD89207-64F5-4A11-BBF3-E8BB84CA841F}"/>
    <cellStyle name="Продукт" xfId="10948" xr:uid="{777EF203-7E59-4D2E-BD07-00B562740891}"/>
    <cellStyle name="Процентный 2" xfId="10949" xr:uid="{875E4802-36DC-4B1E-8980-46DEB85FF20A}"/>
    <cellStyle name="Процентный 2 2" xfId="10950" xr:uid="{DBCE56C6-060D-490C-BD75-C94829E9CB0B}"/>
    <cellStyle name="Процентный 2 3" xfId="10951" xr:uid="{F4008475-31E9-418B-AC74-6A84F69B1DA1}"/>
    <cellStyle name="Процентный 2 4" xfId="10952" xr:uid="{1524BC5D-28A8-4542-8DAA-942DF5AAC80D}"/>
    <cellStyle name="Процентный 2 5" xfId="10953" xr:uid="{43A753A0-FA39-49CF-99EA-CEF0AAB3E00D}"/>
    <cellStyle name="Процентный 2 6" xfId="10954" xr:uid="{4A1A1F00-0B68-4A9E-99EA-B5529E89FC90}"/>
    <cellStyle name="Процентный 3" xfId="10955" xr:uid="{207C04E1-0253-41AE-9B07-3C65EB20D89A}"/>
    <cellStyle name="Разница" xfId="10956" xr:uid="{4A1BF511-F711-4BBD-BF38-BF4A79146737}"/>
    <cellStyle name="Разница 2" xfId="10957" xr:uid="{D6A82B13-0F72-4C07-A4E9-71D4B09D5154}"/>
    <cellStyle name="Разница 2 2" xfId="10958" xr:uid="{60428DF5-379C-4448-BE74-3D941C558E0F}"/>
    <cellStyle name="Разница 2 2 2" xfId="10959" xr:uid="{A5EED069-95A3-4F2A-ADE5-35CA99798EB8}"/>
    <cellStyle name="Разница 2 2 3" xfId="10960" xr:uid="{087BE2DA-DE51-4354-9DFE-789D7838CF67}"/>
    <cellStyle name="Разница 2 3" xfId="10961" xr:uid="{745F9E5E-DC92-4FD9-93CA-58CA8AE8E22E}"/>
    <cellStyle name="Разница 2 4" xfId="10962" xr:uid="{2C9F8D4C-0CFA-495C-A461-0FE09D938443}"/>
    <cellStyle name="Разница 3" xfId="10963" xr:uid="{17FCD0AC-D25C-40FE-864C-8E842CBF5E8F}"/>
    <cellStyle name="Разница 4" xfId="10964" xr:uid="{FB897BFE-49A5-4EB1-81B9-22C5CCADD97A}"/>
    <cellStyle name="руб. (0)" xfId="10965" xr:uid="{6103CEB8-6750-488E-90B6-F5995A646056}"/>
    <cellStyle name="Стиль 1" xfId="10966" xr:uid="{B976A822-2C3D-442C-83A9-B1250C5A49AB}"/>
    <cellStyle name="Стиль 1 2" xfId="10967" xr:uid="{2AFCCD99-968D-49D2-935C-EFD102B8409F}"/>
    <cellStyle name="Стиль 10" xfId="10968" xr:uid="{DD38D4F2-57C0-449E-8023-B1F38FDAB1E8}"/>
    <cellStyle name="Стиль 11" xfId="10969" xr:uid="{6989E014-B06C-41B1-B46B-B4AF3D8D0568}"/>
    <cellStyle name="Стиль 12" xfId="10970" xr:uid="{449442A8-E14B-460A-A1CA-4003FFCAF00A}"/>
    <cellStyle name="Стиль 13" xfId="10971" xr:uid="{F6E65B4D-5EA7-4751-B909-A39DCC63AD0A}"/>
    <cellStyle name="Стиль 14" xfId="10972" xr:uid="{B52F83E9-0745-4996-8915-717DECD8A5CB}"/>
    <cellStyle name="Стиль 15" xfId="10973" xr:uid="{4E7D432A-79A1-42DD-BA20-AB02D2302C22}"/>
    <cellStyle name="Стиль 16" xfId="10974" xr:uid="{FF822B2F-832B-476F-B15B-63F1CC1B58F2}"/>
    <cellStyle name="Стиль 17" xfId="10975" xr:uid="{C9E80622-53D3-4842-85C1-EDE691C9A6B6}"/>
    <cellStyle name="Стиль 18" xfId="10976" xr:uid="{D78CAFD7-55FB-4426-8CF6-59A1D22ABA36}"/>
    <cellStyle name="Стиль 19" xfId="10977" xr:uid="{6742F664-AC28-4285-A1E1-64556E4A647E}"/>
    <cellStyle name="Стиль 2" xfId="10978" xr:uid="{7B4E4EBC-0160-4044-B75F-81D7BEC832B2}"/>
    <cellStyle name="Стиль 2 2" xfId="10979" xr:uid="{7446D33F-C966-435D-A05E-9E8206018886}"/>
    <cellStyle name="Стиль 2 3" xfId="10980" xr:uid="{B9EC3B03-EBE7-4B3B-8DCB-4AAC75D4374B}"/>
    <cellStyle name="Стиль 2 4" xfId="10981" xr:uid="{E1A6F43D-8AC0-4207-81EF-9877ECBA45C6}"/>
    <cellStyle name="Стиль 2 5" xfId="10982" xr:uid="{3E1E26D4-1885-4B4B-8918-242684D077B0}"/>
    <cellStyle name="Стиль 20" xfId="10983" xr:uid="{4A83D733-6DD0-4776-9E8F-2677BECDA29A}"/>
    <cellStyle name="Стиль 21" xfId="10984" xr:uid="{04EB1E43-E6FD-47D8-8079-769887F78E71}"/>
    <cellStyle name="Стиль 22" xfId="10985" xr:uid="{67B33E17-B731-41FA-84AE-55C6A8BA9216}"/>
    <cellStyle name="Стиль 23" xfId="10986" xr:uid="{76CADBFA-3462-454B-B35C-FD7C52528D4D}"/>
    <cellStyle name="Стиль 24" xfId="10987" xr:uid="{FD2ED7A3-4340-425F-860B-B7DA85602583}"/>
    <cellStyle name="Стиль 25" xfId="10988" xr:uid="{233BD47D-EDC9-4108-AA77-3BAE1DD5922A}"/>
    <cellStyle name="Стиль 26" xfId="10989" xr:uid="{68F8DEAF-E7A0-47E2-9CAF-C743DC554C2D}"/>
    <cellStyle name="Стиль 27" xfId="10990" xr:uid="{619D17A2-9ABC-478F-92E5-6E7797019BC7}"/>
    <cellStyle name="Стиль 28" xfId="10991" xr:uid="{1C28395D-4EC6-44DD-A62F-A3C124E81AAE}"/>
    <cellStyle name="Стиль 29" xfId="10992" xr:uid="{D652A4AC-8C24-4324-A4E6-A85F5A91D7D9}"/>
    <cellStyle name="Стиль 3" xfId="10993" xr:uid="{3A91CFE2-7F21-470E-BD44-09875B6ADB77}"/>
    <cellStyle name="Стиль 30" xfId="10994" xr:uid="{397B8EE4-2DC7-434B-91CB-52D48004D97F}"/>
    <cellStyle name="Стиль 31" xfId="10995" xr:uid="{D5539F44-01D5-4254-BB9B-B3EF49C22A0C}"/>
    <cellStyle name="Стиль 32" xfId="10996" xr:uid="{EA35AAC8-80EA-49A9-9E98-F9093A267D44}"/>
    <cellStyle name="Стиль 33" xfId="10997" xr:uid="{9CBAD5FE-2157-46A6-9AB7-7D478EE85C89}"/>
    <cellStyle name="Стиль 34" xfId="10998" xr:uid="{A716F831-A54C-43FA-B575-3591E908CCD3}"/>
    <cellStyle name="Стиль 4" xfId="10999" xr:uid="{C4A9CF84-59BF-4310-AEBB-D3F867BA63EA}"/>
    <cellStyle name="Стиль 5" xfId="11000" xr:uid="{ECF8CFB0-ED28-4B39-A647-14A6FC9AAB1A}"/>
    <cellStyle name="Стиль 6" xfId="11001" xr:uid="{C28D13B7-F7FE-4C7A-81EE-742B5F7683B7}"/>
    <cellStyle name="Стиль 7" xfId="11002" xr:uid="{75BAB843-262E-41FF-8A3B-E598D981991F}"/>
    <cellStyle name="Стиль 8" xfId="11003" xr:uid="{9CB886EB-F20F-49A9-B45D-CB20314DD289}"/>
    <cellStyle name="Стиль 9" xfId="11004" xr:uid="{2BC32396-270A-45C4-B79A-49431B5F7C7B}"/>
    <cellStyle name="Стиль_названий" xfId="11005" xr:uid="{BE9361BB-0DAB-4A99-9F82-99232DBA9936}"/>
    <cellStyle name="Строка нечётная" xfId="11006" xr:uid="{6416F1AF-D3EF-49E4-AB36-6F3173C6B425}"/>
    <cellStyle name="Строка нечётная 10" xfId="11007" xr:uid="{DFFFC65D-5931-44F3-8F72-192250AE774A}"/>
    <cellStyle name="Строка нечётная 2" xfId="11008" xr:uid="{8D43583E-D437-4B6F-8A41-99D64809D04C}"/>
    <cellStyle name="Строка нечётная 2 2" xfId="11009" xr:uid="{E0A2DF05-B826-4E1F-A87D-240DECC1062E}"/>
    <cellStyle name="Строка нечётная 2 2 2" xfId="11010" xr:uid="{6CBC89F0-A80B-463D-86D5-571530E49D1A}"/>
    <cellStyle name="Строка нечётная 2 2 2 2" xfId="11011" xr:uid="{79ECBC50-E7B6-4238-8A3B-B1D865CFAAA7}"/>
    <cellStyle name="Строка нечётная 2 2 2 2 2" xfId="11012" xr:uid="{94F78FBA-5458-4C56-9742-26ED0E1849FC}"/>
    <cellStyle name="Строка нечётная 2 2 2 2 3" xfId="11013" xr:uid="{50624BA1-089E-42BD-9C49-9D2E67F2E953}"/>
    <cellStyle name="Строка нечётная 2 2 2 3" xfId="11014" xr:uid="{05A0CBC2-66A3-414C-9719-DC78EF2F0CBE}"/>
    <cellStyle name="Строка нечётная 2 2 2 4" xfId="11015" xr:uid="{67C3BBE3-68C8-4700-90B6-03BA03892B5D}"/>
    <cellStyle name="Строка нечётная 2 2 3" xfId="11016" xr:uid="{12A0F012-D019-40A7-9334-E6A75E4E4111}"/>
    <cellStyle name="Строка нечётная 2 2 3 2" xfId="11017" xr:uid="{023178E1-7F8D-46B3-9CDF-B2232D756D4B}"/>
    <cellStyle name="Строка нечётная 2 2 3 2 2" xfId="11018" xr:uid="{EB0ED066-AD5A-41D8-9781-51A2E46594E2}"/>
    <cellStyle name="Строка нечётная 2 2 3 3" xfId="11019" xr:uid="{37CEAF7E-6B45-4396-96B1-CBFC2EAD5FE0}"/>
    <cellStyle name="Строка нечётная 2 2 4" xfId="11020" xr:uid="{5F0AAF64-F362-46B5-949E-FE2FE1A304F3}"/>
    <cellStyle name="Строка нечётная 2 2 5" xfId="11021" xr:uid="{B2C6D534-08E8-418B-932C-4AB1A70965C6}"/>
    <cellStyle name="Строка нечётная 2 3" xfId="11022" xr:uid="{CAF1D345-945C-4A83-ABFE-2F54102EF372}"/>
    <cellStyle name="Строка нечётная 2 3 2" xfId="11023" xr:uid="{CE086FA2-75A9-425F-9550-6A9E67E0158B}"/>
    <cellStyle name="Строка нечётная 2 3 2 2" xfId="11024" xr:uid="{D5FD8369-563D-470F-9923-652FD5DD808D}"/>
    <cellStyle name="Строка нечётная 2 3 2 3" xfId="11025" xr:uid="{C14847B3-9437-4CFC-9AAD-703A9B3F3848}"/>
    <cellStyle name="Строка нечётная 2 3 3" xfId="11026" xr:uid="{28FCC361-0CB0-4EA9-AE4F-96A7B8FE890B}"/>
    <cellStyle name="Строка нечётная 2 3 3 2" xfId="11027" xr:uid="{958B6F81-40D5-48D1-B4AE-D02E93A9D29D}"/>
    <cellStyle name="Строка нечётная 2 3 3 2 2" xfId="11028" xr:uid="{9967DF47-4D6D-4A6C-B5C2-4BDA8B27415E}"/>
    <cellStyle name="Строка нечётная 2 3 3 3" xfId="11029" xr:uid="{B6A320BD-7DE5-4703-B4E8-D68736B97C23}"/>
    <cellStyle name="Строка нечётная 2 3 4" xfId="11030" xr:uid="{EB6B1E38-3A1F-4F7A-89B8-BC010EEF72C7}"/>
    <cellStyle name="Строка нечётная 2 3 5" xfId="11031" xr:uid="{843FF535-649C-4230-A247-E286C4A0E81D}"/>
    <cellStyle name="Строка нечётная 2 4" xfId="11032" xr:uid="{4920D163-9DD7-47C3-A491-975BDBD5CD1A}"/>
    <cellStyle name="Строка нечётная 2 4 2" xfId="11033" xr:uid="{CE39C838-261F-4CCF-94F0-10A394BA0A0B}"/>
    <cellStyle name="Строка нечётная 2 4 2 2" xfId="11034" xr:uid="{1CE76CF8-6BF8-4AAF-AC79-40AEDE17294B}"/>
    <cellStyle name="Строка нечётная 2 4 2 2 2" xfId="11035" xr:uid="{B5B9DDC8-8439-474D-86EA-A2780742E08D}"/>
    <cellStyle name="Строка нечётная 2 4 2 2 3" xfId="11036" xr:uid="{3BF7E17D-779E-43C3-A369-E69131F33B3B}"/>
    <cellStyle name="Строка нечётная 2 4 2 3" xfId="11037" xr:uid="{3381AED7-BF26-428F-8845-12BDF472C049}"/>
    <cellStyle name="Строка нечётная 2 4 2 4" xfId="11038" xr:uid="{A3C388F7-D480-42BB-BEE4-AB7D705005F3}"/>
    <cellStyle name="Строка нечётная 2 4 3" xfId="11039" xr:uid="{79C5D69F-93B1-4691-91F2-323DD7EB86D7}"/>
    <cellStyle name="Строка нечётная 2 5" xfId="11040" xr:uid="{A65FE142-A391-45AA-A9EB-44F31CE9206D}"/>
    <cellStyle name="Строка нечётная 2 5 2" xfId="11041" xr:uid="{6E2BFF8C-BD8F-4241-B886-4F5AB64E29C0}"/>
    <cellStyle name="Строка нечётная 2 5 2 2" xfId="11042" xr:uid="{97BE7CF9-E5A2-4CAE-85FA-37811A04C154}"/>
    <cellStyle name="Строка нечётная 2 5 3" xfId="11043" xr:uid="{44F44A2D-9E78-4A73-8B8E-2D1E7A254420}"/>
    <cellStyle name="Строка нечётная 2 6" xfId="11044" xr:uid="{2BBB352B-6DFA-4971-8AB6-FB2CCCB989FC}"/>
    <cellStyle name="Строка нечётная 2 6 2" xfId="11045" xr:uid="{62C5E573-0556-4FA7-AEBC-3F783851545A}"/>
    <cellStyle name="Строка нечётная 2 6 2 2" xfId="11046" xr:uid="{FAD0186B-BF58-4F3B-A5FD-A659D78F7A29}"/>
    <cellStyle name="Строка нечётная 2 6 3" xfId="11047" xr:uid="{4031C06C-40C2-4A22-B746-7B085CFA72F2}"/>
    <cellStyle name="Строка нечётная 2 7" xfId="11048" xr:uid="{CA7D7B4C-F9A0-418C-8014-1DB4520968A2}"/>
    <cellStyle name="Строка нечётная 2 7 2" xfId="11049" xr:uid="{805F0662-4D62-4A3D-85A4-0E97FEC09295}"/>
    <cellStyle name="Строка нечётная 2 8" xfId="11050" xr:uid="{6F152ECD-E132-468C-A5DF-4A5E6D964B84}"/>
    <cellStyle name="Строка нечётная 3" xfId="11051" xr:uid="{39842D09-D252-4198-A18F-E2E75DD4CE7A}"/>
    <cellStyle name="Строка нечётная 3 2" xfId="11052" xr:uid="{06B48546-1DE3-4550-B2F1-06F51FEDF4DC}"/>
    <cellStyle name="Строка нечётная 3 2 2" xfId="11053" xr:uid="{84DE9D12-8B97-49C1-A68C-2995817EF1DA}"/>
    <cellStyle name="Строка нечётная 3 2 2 2" xfId="11054" xr:uid="{F430E04B-9F5F-4369-A323-49B43DA05559}"/>
    <cellStyle name="Строка нечётная 3 2 2 3" xfId="11055" xr:uid="{BBAB99B6-3A39-43DB-8E0A-4DB0BF028EC4}"/>
    <cellStyle name="Строка нечётная 3 2 3" xfId="11056" xr:uid="{BC1F121C-0A8B-472D-BCDE-16DB7217AB43}"/>
    <cellStyle name="Строка нечётная 3 2 4" xfId="11057" xr:uid="{21F1ED9E-A660-4A34-B4B3-D953DA32DFAA}"/>
    <cellStyle name="Строка нечётная 3 3" xfId="11058" xr:uid="{309C46B8-0962-4166-B705-DBE48D62E74C}"/>
    <cellStyle name="Строка нечётная 4" xfId="11059" xr:uid="{C698F47D-98A1-4646-916E-8FF451204D4C}"/>
    <cellStyle name="Строка нечётная 4 2" xfId="11060" xr:uid="{DD183A4D-256D-4BFE-9565-F2CD05EC233F}"/>
    <cellStyle name="Строка нечётная 4 2 2" xfId="11061" xr:uid="{23AD31EA-F539-4F58-9799-E108A612DA41}"/>
    <cellStyle name="Строка нечётная 4 2 2 2" xfId="11062" xr:uid="{97CF0B31-A752-4BAF-B344-DAB46B43BFE5}"/>
    <cellStyle name="Строка нечётная 4 2 2 3" xfId="11063" xr:uid="{C2564332-E37C-4354-BEC0-4572B7D9271F}"/>
    <cellStyle name="Строка нечётная 4 2 3" xfId="11064" xr:uid="{DF318657-D845-4DA6-A701-3BB535074C2D}"/>
    <cellStyle name="Строка нечётная 4 2 4" xfId="11065" xr:uid="{C8E9CAEC-B400-4029-98BF-3F7CDD76B43C}"/>
    <cellStyle name="Строка нечётная 4 3" xfId="11066" xr:uid="{D5EE9508-0356-4386-9593-333E1D4B4D9F}"/>
    <cellStyle name="Строка нечётная 4 3 2" xfId="11067" xr:uid="{7C824A57-05BA-482E-97DA-5E6F1F6A0060}"/>
    <cellStyle name="Строка нечётная 4 3 2 2" xfId="11068" xr:uid="{54D855CB-C168-4C45-9037-38A1D8866438}"/>
    <cellStyle name="Строка нечётная 4 3 3" xfId="11069" xr:uid="{1833A7B4-EA76-462A-92E5-AB9E90A21D10}"/>
    <cellStyle name="Строка нечётная 4 4" xfId="11070" xr:uid="{CDEB443A-D497-43F0-9E0E-F688DEE6E789}"/>
    <cellStyle name="Строка нечётная 4 5" xfId="11071" xr:uid="{E92101AD-A9C4-42ED-92D6-BA6AA8E97360}"/>
    <cellStyle name="Строка нечётная 5" xfId="11072" xr:uid="{31A36DF7-925F-4260-86A8-BEE90F749DC6}"/>
    <cellStyle name="Строка нечётная 5 2" xfId="11073" xr:uid="{D6B57927-BC32-4515-A1DA-23290338EBA0}"/>
    <cellStyle name="Строка нечётная 5 2 2" xfId="11074" xr:uid="{B35B30DE-E038-49AF-B775-A3FA5E5BEB29}"/>
    <cellStyle name="Строка нечётная 5 2 3" xfId="11075" xr:uid="{FB5E8C7A-A80F-4A57-9174-0AC1F09AE5B8}"/>
    <cellStyle name="Строка нечётная 5 3" xfId="11076" xr:uid="{231BD041-EBEB-452D-AA3E-1301FCFD7CB7}"/>
    <cellStyle name="Строка нечётная 5 3 2" xfId="11077" xr:uid="{D2A36A0B-302E-4E3F-BC61-7595A725B80A}"/>
    <cellStyle name="Строка нечётная 5 3 2 2" xfId="11078" xr:uid="{A7A55B96-2926-4F10-85ED-8227FAA72B5A}"/>
    <cellStyle name="Строка нечётная 5 3 3" xfId="11079" xr:uid="{A07105A6-BA1E-4359-8507-58496EED5F91}"/>
    <cellStyle name="Строка нечётная 5 4" xfId="11080" xr:uid="{A69E832F-7396-4ECC-BB1D-C6518476861A}"/>
    <cellStyle name="Строка нечётная 5 5" xfId="11081" xr:uid="{7D229E42-1984-463D-B21E-E021CDE90D1A}"/>
    <cellStyle name="Строка нечётная 6" xfId="11082" xr:uid="{32203BC2-7EE1-41FE-B467-014C0A54DD7F}"/>
    <cellStyle name="Строка нечётная 6 2" xfId="11083" xr:uid="{90A999B0-1C2E-4E06-9694-8F16B911042F}"/>
    <cellStyle name="Строка нечётная 6 2 2" xfId="11084" xr:uid="{5E9582D4-9C4D-4E01-A0AC-D1BBCE2AF223}"/>
    <cellStyle name="Строка нечётная 6 2 2 2" xfId="11085" xr:uid="{D87849FC-FAE5-41BD-9729-D02D4F549135}"/>
    <cellStyle name="Строка нечётная 6 2 2 3" xfId="11086" xr:uid="{0321550E-FCFA-49FD-AF90-61E573F7C9BF}"/>
    <cellStyle name="Строка нечётная 6 2 3" xfId="11087" xr:uid="{780F1961-1E1E-44DD-A324-0D2B7323A95D}"/>
    <cellStyle name="Строка нечётная 6 2 4" xfId="11088" xr:uid="{9A668E61-D905-4DD2-AA0A-EB83ABB636AF}"/>
    <cellStyle name="Строка нечётная 6 3" xfId="11089" xr:uid="{442A849A-B7E0-469D-B987-C4C49916F699}"/>
    <cellStyle name="Строка нечётная 7" xfId="11090" xr:uid="{2ACFB2BB-56D3-435B-8D3A-B642BD06E6D5}"/>
    <cellStyle name="Строка нечётная 7 2" xfId="11091" xr:uid="{862D77B6-6B25-4250-9E04-0481708418DE}"/>
    <cellStyle name="Строка нечётная 7 2 2" xfId="11092" xr:uid="{35584CFC-C4D3-4951-9945-9574C6F337F2}"/>
    <cellStyle name="Строка нечётная 7 2 3" xfId="11093" xr:uid="{B58BBB55-84B6-4F36-A41C-BDA1B2E72F6C}"/>
    <cellStyle name="Строка нечётная 7 3" xfId="11094" xr:uid="{FBFE9E84-3831-4D5D-93BD-F0B897DFF5F2}"/>
    <cellStyle name="Строка нечётная 7 3 2" xfId="11095" xr:uid="{DEA134BF-7EB3-4902-A722-03DA211476E0}"/>
    <cellStyle name="Строка нечётная 7 3 2 2" xfId="11096" xr:uid="{91C82B71-62B1-4D3C-B0D6-5C4CF884FF75}"/>
    <cellStyle name="Строка нечётная 7 3 3" xfId="11097" xr:uid="{71C48657-FBCE-4F61-9D0F-8DA202B24649}"/>
    <cellStyle name="Строка нечётная 7 4" xfId="11098" xr:uid="{0894C596-1EB4-4AFD-A81F-D44A50D19F65}"/>
    <cellStyle name="Строка нечётная 7 5" xfId="11099" xr:uid="{E6477B23-0D03-4E23-A0B0-1274809FC719}"/>
    <cellStyle name="Строка нечётная 8" xfId="11100" xr:uid="{899AC5C1-5BDB-4251-ABBD-F4047CA72A44}"/>
    <cellStyle name="Строка нечётная 8 2" xfId="11101" xr:uid="{F8FFEEF8-CFAD-41F2-BA82-9A15DF800048}"/>
    <cellStyle name="Строка нечётная 8 2 2" xfId="11102" xr:uid="{FCA774AE-870D-4792-B594-5BA6C31AA37F}"/>
    <cellStyle name="Строка нечётная 8 3" xfId="11103" xr:uid="{D6E9A686-5580-40D9-ACDC-903F202B879D}"/>
    <cellStyle name="Строка нечётная 9" xfId="11104" xr:uid="{21D84BF5-F9C1-413D-BBF5-1084584EEFD3}"/>
    <cellStyle name="Строка нечётная 9 2" xfId="11105" xr:uid="{DD5D1C79-75FD-4C47-A571-0EA0C5093326}"/>
    <cellStyle name="Строка нечётная 9 3" xfId="11106" xr:uid="{EC8B6E1F-BD7D-4CF5-826C-AD05A1589336}"/>
    <cellStyle name="Строка чётная" xfId="11107" xr:uid="{17623DEA-5AF9-4ED5-A11A-AFEAEAC62BA0}"/>
    <cellStyle name="Строка чётная 10" xfId="11108" xr:uid="{85BD7D48-84CF-4BB2-B52F-E7E5238BFB84}"/>
    <cellStyle name="Строка чётная 2" xfId="11109" xr:uid="{45F3381C-221C-4EDE-A778-E5D67018142A}"/>
    <cellStyle name="Строка чётная 2 2" xfId="11110" xr:uid="{7F1A746D-9CB7-41C0-A642-A32C1EC10CA1}"/>
    <cellStyle name="Строка чётная 2 2 2" xfId="11111" xr:uid="{BD989043-9685-45EC-BCAD-24812E162288}"/>
    <cellStyle name="Строка чётная 2 2 2 2" xfId="11112" xr:uid="{66314A19-8148-43D3-A692-AC92846F2AAF}"/>
    <cellStyle name="Строка чётная 2 2 2 2 2" xfId="11113" xr:uid="{1C121DEC-D60A-4DD0-924B-1085EB572DB5}"/>
    <cellStyle name="Строка чётная 2 2 2 2 3" xfId="11114" xr:uid="{03B09012-42E9-4364-B723-06837C281ECE}"/>
    <cellStyle name="Строка чётная 2 2 2 3" xfId="11115" xr:uid="{D40092C5-8D74-4EF8-B2E3-9E4A7457C32D}"/>
    <cellStyle name="Строка чётная 2 2 2 4" xfId="11116" xr:uid="{2402A726-FCC7-4810-80F0-97D7811C09E4}"/>
    <cellStyle name="Строка чётная 2 2 3" xfId="11117" xr:uid="{BF92796D-F95F-4AF3-80E1-D2D58D2B2C00}"/>
    <cellStyle name="Строка чётная 2 2 3 2" xfId="11118" xr:uid="{E0210547-B76E-4644-B541-BDE96FFDF1EC}"/>
    <cellStyle name="Строка чётная 2 2 3 2 2" xfId="11119" xr:uid="{8D7A8870-6BCB-485B-82ED-C4CF70C6DBB3}"/>
    <cellStyle name="Строка чётная 2 2 3 3" xfId="11120" xr:uid="{DCCF0D90-A4B0-466C-9D34-2876B3979BBC}"/>
    <cellStyle name="Строка чётная 2 2 4" xfId="11121" xr:uid="{391FD441-6137-4574-B77E-7B2AB99DA4E3}"/>
    <cellStyle name="Строка чётная 2 2 5" xfId="11122" xr:uid="{2E8A8A28-BA44-42C3-AB2E-857463FA72D2}"/>
    <cellStyle name="Строка чётная 2 3" xfId="11123" xr:uid="{185D84EF-D5AB-4907-9C28-5C6D6270F8F8}"/>
    <cellStyle name="Строка чётная 2 3 2" xfId="11124" xr:uid="{8E2F7FC1-C57E-431E-A7DF-425DDF456A58}"/>
    <cellStyle name="Строка чётная 2 3 2 2" xfId="11125" xr:uid="{863D99D0-5DFD-4074-8373-6B9760CE6628}"/>
    <cellStyle name="Строка чётная 2 3 2 3" xfId="11126" xr:uid="{AD89FF5A-8288-49E5-95BE-BCC4E06FF873}"/>
    <cellStyle name="Строка чётная 2 3 3" xfId="11127" xr:uid="{CC2BFB34-CCE0-47CA-B320-2582DE0C853B}"/>
    <cellStyle name="Строка чётная 2 3 3 2" xfId="11128" xr:uid="{79625E14-5D53-44FF-B648-59DC569205E7}"/>
    <cellStyle name="Строка чётная 2 3 3 2 2" xfId="11129" xr:uid="{BD200272-3BD0-44EE-B03B-8D0DCBDCD54D}"/>
    <cellStyle name="Строка чётная 2 3 3 3" xfId="11130" xr:uid="{F9E8554B-7228-4A47-8369-C2800B728055}"/>
    <cellStyle name="Строка чётная 2 3 4" xfId="11131" xr:uid="{33044A8D-AEDF-426F-84F8-2E8417520AD7}"/>
    <cellStyle name="Строка чётная 2 3 5" xfId="11132" xr:uid="{D4F32633-C329-4B70-B976-744D01B60042}"/>
    <cellStyle name="Строка чётная 2 4" xfId="11133" xr:uid="{F1C83EA7-F217-4926-9FDA-24F70C6A5780}"/>
    <cellStyle name="Строка чётная 2 4 2" xfId="11134" xr:uid="{638CC7A6-586A-41A4-B32F-E66D91890D40}"/>
    <cellStyle name="Строка чётная 2 4 2 2" xfId="11135" xr:uid="{D52D38DD-0114-42C1-BE7A-806620F678F3}"/>
    <cellStyle name="Строка чётная 2 4 2 2 2" xfId="11136" xr:uid="{B7FAD69E-8267-403E-A3A9-FD83209AD2E3}"/>
    <cellStyle name="Строка чётная 2 4 2 2 3" xfId="11137" xr:uid="{4D8F35F9-70E7-491A-B2D5-CB8FA037C2BC}"/>
    <cellStyle name="Строка чётная 2 4 2 3" xfId="11138" xr:uid="{0BA85A49-80A6-4107-896D-44580318CAC9}"/>
    <cellStyle name="Строка чётная 2 4 2 4" xfId="11139" xr:uid="{427D7718-D45C-4642-A00E-4CDA57901AAC}"/>
    <cellStyle name="Строка чётная 2 4 3" xfId="11140" xr:uid="{E2CC296E-8349-4E53-A5CC-739D0B714555}"/>
    <cellStyle name="Строка чётная 2 5" xfId="11141" xr:uid="{62223516-BA8A-4A9B-832F-FC959A0301DD}"/>
    <cellStyle name="Строка чётная 2 5 2" xfId="11142" xr:uid="{B21E9099-3E74-4015-8B31-3CBB9EF24A4B}"/>
    <cellStyle name="Строка чётная 2 5 2 2" xfId="11143" xr:uid="{A34ABCB9-17EA-4E73-B7A7-CAAB254DACA6}"/>
    <cellStyle name="Строка чётная 2 5 3" xfId="11144" xr:uid="{F0A6E32B-3125-4110-9638-36AA620E12E9}"/>
    <cellStyle name="Строка чётная 2 6" xfId="11145" xr:uid="{7FA71CFB-9BA2-4529-B6D2-1A70FF25A8DC}"/>
    <cellStyle name="Строка чётная 2 6 2" xfId="11146" xr:uid="{493267C1-B90F-481B-B67F-5A86DDC83080}"/>
    <cellStyle name="Строка чётная 2 6 2 2" xfId="11147" xr:uid="{6659602A-80BF-4716-BC5F-1E958715DDA9}"/>
    <cellStyle name="Строка чётная 2 6 3" xfId="11148" xr:uid="{B5A4B719-3610-4ED5-A7A6-7B31B9975C3A}"/>
    <cellStyle name="Строка чётная 2 7" xfId="11149" xr:uid="{6023B6C8-6501-4014-9D78-E46E5CC2767E}"/>
    <cellStyle name="Строка чётная 2 7 2" xfId="11150" xr:uid="{93B99B83-BD20-44FC-9184-BBD43CF78C68}"/>
    <cellStyle name="Строка чётная 2 8" xfId="11151" xr:uid="{75785098-68AB-4F45-8A77-ED609BF6EADF}"/>
    <cellStyle name="Строка чётная 3" xfId="11152" xr:uid="{F3BCAA71-C5F1-4595-987E-121C1F55B592}"/>
    <cellStyle name="Строка чётная 3 2" xfId="11153" xr:uid="{4FF68BC1-2FE5-45AF-A70C-FC118314D55E}"/>
    <cellStyle name="Строка чётная 3 2 2" xfId="11154" xr:uid="{BD9A0628-E448-4364-821A-EB753CFC3F25}"/>
    <cellStyle name="Строка чётная 3 2 2 2" xfId="11155" xr:uid="{6B8090F6-0B34-400F-A28E-E937BB5EB1E9}"/>
    <cellStyle name="Строка чётная 3 2 2 3" xfId="11156" xr:uid="{9282256F-9518-4633-86CC-3CB5414B59CC}"/>
    <cellStyle name="Строка чётная 3 2 3" xfId="11157" xr:uid="{B30CE5DF-C839-4454-9908-DE7D4578933E}"/>
    <cellStyle name="Строка чётная 3 2 4" xfId="11158" xr:uid="{D5AC000F-8A08-4C01-936B-E17EFDFF5353}"/>
    <cellStyle name="Строка чётная 3 3" xfId="11159" xr:uid="{CE674242-33B3-4D63-BCE1-057F6A590FCB}"/>
    <cellStyle name="Строка чётная 4" xfId="11160" xr:uid="{681DE7D7-AA50-4D0B-A22C-37ECB477B5DF}"/>
    <cellStyle name="Строка чётная 4 2" xfId="11161" xr:uid="{B740E65E-6DF0-4836-B18A-EDBCA0904BB3}"/>
    <cellStyle name="Строка чётная 4 2 2" xfId="11162" xr:uid="{435797FB-AFD4-4A38-B526-4EECA862AD4C}"/>
    <cellStyle name="Строка чётная 4 2 2 2" xfId="11163" xr:uid="{A178D6DF-554D-42E3-AA17-6300DB67D2BB}"/>
    <cellStyle name="Строка чётная 4 2 2 3" xfId="11164" xr:uid="{86EA379B-1CDB-47E1-BFB4-6C264780B8EC}"/>
    <cellStyle name="Строка чётная 4 2 3" xfId="11165" xr:uid="{55E9F7D1-BD9E-42F4-81B0-7422ACB17FAA}"/>
    <cellStyle name="Строка чётная 4 2 4" xfId="11166" xr:uid="{E6012178-FA15-4CAB-8C8C-F664BD73BD6B}"/>
    <cellStyle name="Строка чётная 4 3" xfId="11167" xr:uid="{E3D480C5-F3B5-4F84-A374-C530D0CB1F64}"/>
    <cellStyle name="Строка чётная 4 3 2" xfId="11168" xr:uid="{11A33432-1B3A-4BB3-A822-BA49E8A67758}"/>
    <cellStyle name="Строка чётная 4 3 2 2" xfId="11169" xr:uid="{C509E6B4-5604-43E8-9F49-4C0F68BC59A5}"/>
    <cellStyle name="Строка чётная 4 3 3" xfId="11170" xr:uid="{808B5310-05CC-4A5C-BE87-105BEBEE6BAB}"/>
    <cellStyle name="Строка чётная 4 4" xfId="11171" xr:uid="{BE7AC838-86EC-4692-A3C3-A4D1A0B765F9}"/>
    <cellStyle name="Строка чётная 4 5" xfId="11172" xr:uid="{73D61FB7-63A0-46B1-86B2-756A83BD349D}"/>
    <cellStyle name="Строка чётная 5" xfId="11173" xr:uid="{8C30D996-5405-4D0D-B7AE-94371F5B4FFF}"/>
    <cellStyle name="Строка чётная 5 2" xfId="11174" xr:uid="{A21EA6F6-271C-4A21-91B3-07ADA88E6002}"/>
    <cellStyle name="Строка чётная 5 2 2" xfId="11175" xr:uid="{381E20F2-F591-4835-9A1B-B06BEC8B3A89}"/>
    <cellStyle name="Строка чётная 5 2 3" xfId="11176" xr:uid="{F2A183BB-F881-4D48-BEAA-58DD00B51DFF}"/>
    <cellStyle name="Строка чётная 5 3" xfId="11177" xr:uid="{A0E8596B-6E5A-4C98-AD23-7C7F376DE439}"/>
    <cellStyle name="Строка чётная 5 3 2" xfId="11178" xr:uid="{3FBE434E-C03A-44B2-AD25-7761C254E55A}"/>
    <cellStyle name="Строка чётная 5 3 2 2" xfId="11179" xr:uid="{A86B4993-C27A-4093-96A0-23EFDA921ADA}"/>
    <cellStyle name="Строка чётная 5 3 3" xfId="11180" xr:uid="{A85F3489-3608-49C5-B3D9-678E872B9002}"/>
    <cellStyle name="Строка чётная 5 4" xfId="11181" xr:uid="{9F68989B-15F0-43BF-9196-3BD5E7C20340}"/>
    <cellStyle name="Строка чётная 5 5" xfId="11182" xr:uid="{F953BDFB-C0E3-44E8-97D8-C0C07EE07CAC}"/>
    <cellStyle name="Строка чётная 6" xfId="11183" xr:uid="{6478BF9C-7F48-46E2-8AE0-E5CC8784DA16}"/>
    <cellStyle name="Строка чётная 6 2" xfId="11184" xr:uid="{B49FDC04-3A4C-4E2C-8DF6-701BB9665244}"/>
    <cellStyle name="Строка чётная 6 2 2" xfId="11185" xr:uid="{6EBD083C-1D29-41B0-A58E-4AF8203EF2C4}"/>
    <cellStyle name="Строка чётная 6 2 2 2" xfId="11186" xr:uid="{33945CC0-2F09-4D1D-85AF-05FA2125FB17}"/>
    <cellStyle name="Строка чётная 6 2 2 3" xfId="11187" xr:uid="{D0A81D58-4104-405C-AFB0-DC314AEE11F5}"/>
    <cellStyle name="Строка чётная 6 2 3" xfId="11188" xr:uid="{D1F809C3-2166-426A-9309-F4668FF17BC0}"/>
    <cellStyle name="Строка чётная 6 2 4" xfId="11189" xr:uid="{4A097911-3FE1-4090-90B2-B264A404FC62}"/>
    <cellStyle name="Строка чётная 6 3" xfId="11190" xr:uid="{F6271D64-A6B5-4742-82DE-AD14E3363BD1}"/>
    <cellStyle name="Строка чётная 7" xfId="11191" xr:uid="{1B246F4C-19CC-4632-B81F-189F8A050150}"/>
    <cellStyle name="Строка чётная 7 2" xfId="11192" xr:uid="{7CC74D75-4C85-4838-9366-38A04E7E2FFA}"/>
    <cellStyle name="Строка чётная 7 2 2" xfId="11193" xr:uid="{8FF323F7-2D29-4F56-A0BC-FC71E86EABEC}"/>
    <cellStyle name="Строка чётная 7 2 3" xfId="11194" xr:uid="{C505B0AE-5D47-4C4C-B289-CF7100DE1515}"/>
    <cellStyle name="Строка чётная 7 3" xfId="11195" xr:uid="{85CB5B92-FDBD-45F3-BFA9-903F59249FE1}"/>
    <cellStyle name="Строка чётная 7 3 2" xfId="11196" xr:uid="{DBFF1195-D9F3-4A3B-A2A4-84F6B5615182}"/>
    <cellStyle name="Строка чётная 7 3 2 2" xfId="11197" xr:uid="{7C1B90FE-F863-4291-87D6-DD9831FD8AB0}"/>
    <cellStyle name="Строка чётная 7 3 3" xfId="11198" xr:uid="{061E1710-5887-4BD1-8DD2-D01628ABE044}"/>
    <cellStyle name="Строка чётная 7 4" xfId="11199" xr:uid="{3091A192-11AA-4247-B03C-28C8EFC53F82}"/>
    <cellStyle name="Строка чётная 7 5" xfId="11200" xr:uid="{F2BB00E9-15EF-47A6-814C-AC1D80A1E939}"/>
    <cellStyle name="Строка чётная 8" xfId="11201" xr:uid="{304B80AD-611D-4792-8B4F-05E7E0E4D3D2}"/>
    <cellStyle name="Строка чётная 8 2" xfId="11202" xr:uid="{6F8E51A2-969E-4F44-A72C-97BEF29E1BDC}"/>
    <cellStyle name="Строка чётная 8 2 2" xfId="11203" xr:uid="{381ABB4A-B592-44E8-B7A1-3D8BA19B0589}"/>
    <cellStyle name="Строка чётная 8 3" xfId="11204" xr:uid="{BA3E6ED2-A9FE-4B72-A4B2-805AF71CDFBF}"/>
    <cellStyle name="Строка чётная 9" xfId="11205" xr:uid="{375C0270-8F1C-4226-8CE9-C46C19826447}"/>
    <cellStyle name="Строка чётная 9 2" xfId="11206" xr:uid="{7DEF3D7B-AF46-4E7D-9C43-51BF5B69B3D5}"/>
    <cellStyle name="Строка чётная 9 3" xfId="11207" xr:uid="{A4C1F927-BE71-4B92-B0F4-5797C4C03CF9}"/>
    <cellStyle name="Субсчет" xfId="11208" xr:uid="{15639BA7-ACB1-41EF-A9D4-835F6192D543}"/>
    <cellStyle name="Субсчет 2" xfId="11209" xr:uid="{2AB5D6A4-3B35-4830-835C-2A4226071B03}"/>
    <cellStyle name="Субсчет 2 2" xfId="11210" xr:uid="{9E2BB992-9EFA-40B4-9A9D-7D2D2EEC1833}"/>
    <cellStyle name="Субсчет 2 2 2" xfId="11211" xr:uid="{FFA90CBD-8F2F-4AB4-9513-A2433A39A9EE}"/>
    <cellStyle name="Субсчет 2 2 3" xfId="11212" xr:uid="{1A9625BD-7B74-4ED3-8C07-F0A15F7EB88B}"/>
    <cellStyle name="Субсчет 2 3" xfId="11213" xr:uid="{F42FD2DD-15A7-474B-A6E5-9AAA45740436}"/>
    <cellStyle name="Субсчет 2 4" xfId="11214" xr:uid="{22D7B67B-AC00-44AE-A5DF-A6E32254B6C6}"/>
    <cellStyle name="Субсчет 3" xfId="11215" xr:uid="{3DFB3E08-62E1-453D-BD34-45D619135D1E}"/>
    <cellStyle name="Субсчет 4" xfId="11216" xr:uid="{23B1887C-D000-495E-8A38-F288368C9220}"/>
    <cellStyle name="Счет" xfId="11217" xr:uid="{AFCB046D-7307-4625-A22B-DB0D8A412FE0}"/>
    <cellStyle name="Счет 2" xfId="11218" xr:uid="{F7FFEA4F-1BDE-48D6-973D-1169FAF0724F}"/>
    <cellStyle name="Счет 2 2" xfId="11219" xr:uid="{68ACED3C-C479-48F9-9D0D-C63B3E12752C}"/>
    <cellStyle name="Счет 2 2 2" xfId="11220" xr:uid="{D8ACED75-C418-40FB-AA4F-188EE89CE001}"/>
    <cellStyle name="Счет 2 2 3" xfId="11221" xr:uid="{8927CDEA-90B4-4482-BC20-CE0204C35DE8}"/>
    <cellStyle name="Счет 2 3" xfId="11222" xr:uid="{8CEED75C-FD65-4FE6-8AF0-09F653CB808C}"/>
    <cellStyle name="Счет 2 4" xfId="11223" xr:uid="{B9452C15-3E08-4524-B53E-A8293238B1CC}"/>
    <cellStyle name="Счет 3" xfId="11224" xr:uid="{E59B030E-C255-4A91-8721-E0CE79F04737}"/>
    <cellStyle name="Счет 4" xfId="11225" xr:uid="{4C54E409-B27B-442B-8FEC-E1AEC1A78FC2}"/>
    <cellStyle name="Текстовый" xfId="11226" xr:uid="{49A8963A-79B8-46E6-BA50-9C62071E0D97}"/>
    <cellStyle name="тонн (0)" xfId="11227" xr:uid="{B80E73DB-A3AB-4AB7-948E-CA283D9AA136}"/>
    <cellStyle name="Тыс $ (0)" xfId="11228" xr:uid="{ABA8B9B3-1F45-4B05-AC45-49AF5B5B1648}"/>
    <cellStyle name="Тыс (0)" xfId="11229" xr:uid="{0AC0C095-03C5-4D00-A72F-92BE45C8DDCC}"/>
    <cellStyle name="тыс. тонн (0)" xfId="11230" xr:uid="{C74A2C0F-6455-456D-A478-CBEB55EC29BE}"/>
    <cellStyle name="тыс. тонн (0) 10" xfId="11231" xr:uid="{864581AA-DFB0-41AC-BE4B-5D621D9D10F5}"/>
    <cellStyle name="тыс. тонн (0) 2" xfId="11232" xr:uid="{376E37C4-12CD-499F-9DE6-A1D7E123BC37}"/>
    <cellStyle name="тыс. тонн (0) 3" xfId="11233" xr:uid="{71D1E343-D283-490F-828B-63B86CEC26D5}"/>
    <cellStyle name="тыс. тонн (0) 4" xfId="11234" xr:uid="{FFE01456-6590-4836-BB52-D6E124265749}"/>
    <cellStyle name="тыс. тонн (0) 5" xfId="11235" xr:uid="{642B028B-048C-431B-B397-86040D176495}"/>
    <cellStyle name="тыс. тонн (0) 6" xfId="11236" xr:uid="{0CE6D882-18F7-4BAF-9FCF-77514B018096}"/>
    <cellStyle name="тыс. тонн (0) 7" xfId="11237" xr:uid="{21307572-B4F4-4BD9-8253-DF50AE2C5521}"/>
    <cellStyle name="тыс. тонн (0) 8" xfId="11238" xr:uid="{B24D7B2A-62B1-4574-83D2-3D5AF5F2CE09}"/>
    <cellStyle name="тыс. тонн (0) 9" xfId="11239" xr:uid="{30906A74-8420-4517-94AC-0F234C5DCDAC}"/>
    <cellStyle name="Тысячи [0]" xfId="11240" xr:uid="{C16034E8-C0A7-4441-A95C-25C350EABB7D}"/>
    <cellStyle name="Тысячи [0] 10" xfId="11241" xr:uid="{2C055191-6A94-4BD5-B9D5-F5A7C1431FF0}"/>
    <cellStyle name="Тысячи [0] 11" xfId="11242" xr:uid="{63A2DB70-34E0-4B0E-B6CE-15A61DC1F4E7}"/>
    <cellStyle name="Тысячи [0] 2" xfId="11243" xr:uid="{4F591FFB-D854-4FBF-BF02-F8842CFEC17A}"/>
    <cellStyle name="Тысячи [0] 3" xfId="11244" xr:uid="{65B9652D-DF8C-4EFD-8EE1-CFE1D1D1D490}"/>
    <cellStyle name="Тысячи [0] 4" xfId="11245" xr:uid="{8BD5D538-52C1-47EF-B743-E9FB96CDECA2}"/>
    <cellStyle name="Тысячи [0] 5" xfId="11246" xr:uid="{909DFCDD-39D3-4ED7-90D4-DA215B8BB723}"/>
    <cellStyle name="Тысячи [0] 6" xfId="11247" xr:uid="{E66966F7-5659-4791-BB21-9042A6574ED2}"/>
    <cellStyle name="Тысячи [0] 7" xfId="11248" xr:uid="{C292A1F8-656A-4E7E-80F4-9F295CFD738F}"/>
    <cellStyle name="Тысячи [0] 8" xfId="11249" xr:uid="{1470DA6B-DA97-40E1-A1A2-44EE9A6CA60F}"/>
    <cellStyle name="Тысячи [0] 9" xfId="11250" xr:uid="{5A0ED28F-7329-4517-8A7E-9A63AF44371A}"/>
    <cellStyle name="Тысячи [0]_Chart1 (Sales &amp; Costs)" xfId="11251" xr:uid="{46AF2370-4D35-4702-8ADB-709800429642}"/>
    <cellStyle name="Тысячи [а]" xfId="11252" xr:uid="{290DD482-9588-4ACC-99AD-BCD8C1C203D3}"/>
    <cellStyle name="Тысячи_010SN05" xfId="11253" xr:uid="{0631298C-57FC-424D-B253-B4E69F8B5AEC}"/>
    <cellStyle name="Финансовый [0] 2" xfId="11254" xr:uid="{495EDB2B-BF34-4D70-B044-DD250ED49EAE}"/>
    <cellStyle name="Финансовый 2" xfId="11255" xr:uid="{D940F93C-FE37-4177-978E-D16240D67D4A}"/>
    <cellStyle name="Финансовый 2 10" xfId="11256" xr:uid="{116A9A4C-910E-4DC6-88FD-51F2125EFF5E}"/>
    <cellStyle name="Финансовый 2 11" xfId="11257" xr:uid="{B79A5D4C-950F-41E0-B69E-D4DEFA007B26}"/>
    <cellStyle name="Финансовый 2 12" xfId="11258" xr:uid="{CB03509D-3AFD-43E1-B3AD-87A824B3B633}"/>
    <cellStyle name="Финансовый 2 13" xfId="11259" xr:uid="{F411B7FD-F48C-4D43-9BF5-4559DD60492F}"/>
    <cellStyle name="Финансовый 2 14" xfId="11260" xr:uid="{CB441DF7-F9F8-4F0C-9AFB-E36C6D0E73D7}"/>
    <cellStyle name="Финансовый 2 15" xfId="11261" xr:uid="{148776CA-23A4-4A77-9A39-06F81C4886DD}"/>
    <cellStyle name="Финансовый 2 16" xfId="11262" xr:uid="{D98D0E58-7903-430B-8524-95446687D88B}"/>
    <cellStyle name="Финансовый 2 17" xfId="11263" xr:uid="{E5B485A6-E444-45D8-92DA-87625FEF479D}"/>
    <cellStyle name="Финансовый 2 18" xfId="11264" xr:uid="{85A6566A-1611-4D07-8113-1BF2B39D2115}"/>
    <cellStyle name="Финансовый 2 19" xfId="11265" xr:uid="{0305048D-F0F2-456D-A056-1C01E3E32066}"/>
    <cellStyle name="Финансовый 2 2" xfId="11266" xr:uid="{34B1BE07-4165-4C97-8B02-6749F7445A57}"/>
    <cellStyle name="Финансовый 2 2 2" xfId="11267" xr:uid="{F42542F4-3324-441A-A99C-6E6035C758B6}"/>
    <cellStyle name="Финансовый 2 2 3" xfId="11268" xr:uid="{637B12B3-BB6E-4258-9F81-908C8C2C7A0B}"/>
    <cellStyle name="Финансовый 2 2 4" xfId="11269" xr:uid="{52C06F83-E96B-4A73-B18A-51C598AF2EE0}"/>
    <cellStyle name="Финансовый 2 2 5" xfId="11270" xr:uid="{41846513-41B1-4D19-B569-8968AAED6D97}"/>
    <cellStyle name="Финансовый 2 20" xfId="11271" xr:uid="{43B985C3-4C95-465F-AC8A-BC611535662F}"/>
    <cellStyle name="Финансовый 2 21" xfId="11272" xr:uid="{9B29AED7-4B34-467E-8C18-63CC5C4DEB0C}"/>
    <cellStyle name="Финансовый 2 22" xfId="11273" xr:uid="{93C42BF3-345A-4D3A-9DA6-0BB78B7A6C13}"/>
    <cellStyle name="Финансовый 2 23" xfId="11274" xr:uid="{988D1F92-D5E6-45AE-BF2C-053B337EE3A4}"/>
    <cellStyle name="Финансовый 2 24" xfId="11275" xr:uid="{0A76949E-D2F1-4E5E-B3D9-35281F8DFA71}"/>
    <cellStyle name="Финансовый 2 25" xfId="11276" xr:uid="{D00F7AA4-F782-4C15-A2F5-9EBAE062E687}"/>
    <cellStyle name="Финансовый 2 26" xfId="11277" xr:uid="{310100B7-F405-4E38-BB44-5E9D77C6B81E}"/>
    <cellStyle name="Финансовый 2 27" xfId="11278" xr:uid="{B0A07706-85E4-49E2-A72B-52F8C32EACEB}"/>
    <cellStyle name="Финансовый 2 28" xfId="11279" xr:uid="{1079234F-2427-422D-9EF8-AF80D5202DB4}"/>
    <cellStyle name="Финансовый 2 29" xfId="11280" xr:uid="{0395EE59-66B4-46D2-8706-822B318EE04F}"/>
    <cellStyle name="Финансовый 2 3" xfId="11281" xr:uid="{3B5AD0B2-E00E-45B5-9732-06A9B6EB02CA}"/>
    <cellStyle name="Финансовый 2 30" xfId="11282" xr:uid="{16FC02F0-E033-44EF-9EAA-E0E27DDA94DA}"/>
    <cellStyle name="Финансовый 2 31" xfId="11283" xr:uid="{5BEEFA40-6395-4D49-A361-ABFA40B1A96E}"/>
    <cellStyle name="Финансовый 2 32" xfId="11284" xr:uid="{B1114426-1035-4C5B-AF43-8A2C7EAC3B9F}"/>
    <cellStyle name="Финансовый 2 33" xfId="11285" xr:uid="{86D3BB5F-6EEF-4DFC-B6CC-4A90EE9DFC7E}"/>
    <cellStyle name="Финансовый 2 34" xfId="11286" xr:uid="{A4E81C65-442F-473C-B6A1-2EA069ED6F1B}"/>
    <cellStyle name="Финансовый 2 35" xfId="11287" xr:uid="{B12BEF17-621C-4819-B8DF-5BEFE70D5BBE}"/>
    <cellStyle name="Финансовый 2 36" xfId="11288" xr:uid="{397CDE69-5B3C-46DC-97F3-3483CD09E238}"/>
    <cellStyle name="Финансовый 2 37" xfId="11289" xr:uid="{174E5FE4-0989-45A3-AF3E-A97F3B595025}"/>
    <cellStyle name="Финансовый 2 38" xfId="11290" xr:uid="{34650A69-1F60-4328-9259-738E3889C7AA}"/>
    <cellStyle name="Финансовый 2 39" xfId="11291" xr:uid="{F9F4E642-22E5-435B-AA8E-368F4B98ACE6}"/>
    <cellStyle name="Финансовый 2 4" xfId="11292" xr:uid="{11B6BC14-BD63-4C3A-80CA-3D5D6C642653}"/>
    <cellStyle name="Финансовый 2 40" xfId="11293" xr:uid="{688A85A6-1FB5-49A0-BBAB-FC24950B8AA8}"/>
    <cellStyle name="Финансовый 2 41" xfId="11294" xr:uid="{29AECAF9-CACB-4CC9-A36B-0EBA012253BC}"/>
    <cellStyle name="Финансовый 2 42" xfId="11295" xr:uid="{6E89E8E3-775A-4A26-851A-9CE7FB65AB68}"/>
    <cellStyle name="Финансовый 2 43" xfId="11296" xr:uid="{125291A8-2C4E-43F8-84D0-86CDEAA59532}"/>
    <cellStyle name="Финансовый 2 44" xfId="11297" xr:uid="{F36427DE-9628-4CBD-8650-0D30652E49FC}"/>
    <cellStyle name="Финансовый 2 45" xfId="11298" xr:uid="{A85AF2C2-B263-47DC-BC45-3801EA02D626}"/>
    <cellStyle name="Финансовый 2 46" xfId="11299" xr:uid="{4CAFBFEA-1468-478B-A17D-702490F1290A}"/>
    <cellStyle name="Финансовый 2 47" xfId="11300" xr:uid="{EEB836D4-3C23-4940-8080-1863FED55A96}"/>
    <cellStyle name="Финансовый 2 48" xfId="11301" xr:uid="{26A5AC5B-801E-4DEC-AE37-731B4325D208}"/>
    <cellStyle name="Финансовый 2 49" xfId="11302" xr:uid="{E0FF770F-64BD-4FBB-9164-9DBE8854DB08}"/>
    <cellStyle name="Финансовый 2 5" xfId="11303" xr:uid="{21B9763B-D373-455B-9E2D-3D5D7A2C27C9}"/>
    <cellStyle name="Финансовый 2 50" xfId="11304" xr:uid="{DEBE9928-3425-40A7-9DBD-CB1ECDA45855}"/>
    <cellStyle name="Финансовый 2 51" xfId="11305" xr:uid="{644FD60B-607B-4BCA-B8B7-73A9D1CB9B93}"/>
    <cellStyle name="Финансовый 2 52" xfId="11306" xr:uid="{51DD02C9-BB84-43BC-8E2F-CCC723D455F4}"/>
    <cellStyle name="Финансовый 2 53" xfId="11307" xr:uid="{781E6132-3E3D-4964-99BD-7796477224E0}"/>
    <cellStyle name="Финансовый 2 54" xfId="11308" xr:uid="{4C977EEC-78CB-4707-8138-88581787029B}"/>
    <cellStyle name="Финансовый 2 55" xfId="11309" xr:uid="{B28E016E-681B-4048-ABDF-68E0AD5AF081}"/>
    <cellStyle name="Финансовый 2 56" xfId="11310" xr:uid="{A913C791-1528-411C-AB5E-268857A3DD47}"/>
    <cellStyle name="Финансовый 2 57" xfId="11311" xr:uid="{C6AC8D29-CBC2-4EF8-9E83-242D007328F6}"/>
    <cellStyle name="Финансовый 2 58" xfId="11312" xr:uid="{616C43CE-A79E-4421-B8B9-7F77FC368B0B}"/>
    <cellStyle name="Финансовый 2 59" xfId="11313" xr:uid="{49CEC3F2-4C22-4346-B280-08355DB82EDE}"/>
    <cellStyle name="Финансовый 2 6" xfId="11314" xr:uid="{D786F74A-A6FF-4005-A3ED-5ACA669B8715}"/>
    <cellStyle name="Финансовый 2 60" xfId="11315" xr:uid="{44947189-458D-41E8-8CD5-E71E9CC2E9FA}"/>
    <cellStyle name="Финансовый 2 61" xfId="11316" xr:uid="{5CD3166E-4F31-4878-853E-AC406054586A}"/>
    <cellStyle name="Финансовый 2 62" xfId="11317" xr:uid="{7A079E50-E2C2-438D-950E-792E567FC618}"/>
    <cellStyle name="Финансовый 2 63" xfId="11318" xr:uid="{677944D8-1AC9-4283-AC56-6D38B74757FB}"/>
    <cellStyle name="Финансовый 2 64" xfId="11319" xr:uid="{A92859C1-9208-4D74-B804-8B466CDF6448}"/>
    <cellStyle name="Финансовый 2 65" xfId="11320" xr:uid="{6B23EF17-08BA-40D5-ACE6-CF368FEF99EE}"/>
    <cellStyle name="Финансовый 2 66" xfId="11321" xr:uid="{14BD5342-4C08-4A98-927C-FC9AAF822B21}"/>
    <cellStyle name="Финансовый 2 67" xfId="11322" xr:uid="{E25B6CBB-B70E-4884-B1DD-A68C10171071}"/>
    <cellStyle name="Финансовый 2 7" xfId="11323" xr:uid="{48827A3D-8290-4230-A06A-AF259F9CD095}"/>
    <cellStyle name="Финансовый 2 8" xfId="11324" xr:uid="{94296AAE-B91B-4936-8A2F-5C737CCBE814}"/>
    <cellStyle name="Финансовый 2 9" xfId="11325" xr:uid="{0024651F-5E8B-4388-9DF4-38F4A2737D24}"/>
    <cellStyle name="Финансовый 3" xfId="11326" xr:uid="{AE900A79-AB53-4073-BC23-CA729C2CB6C3}"/>
    <cellStyle name="Финансовый 3 10" xfId="11327" xr:uid="{DA2F6118-3998-4384-883A-E2617E98F7EE}"/>
    <cellStyle name="Финансовый 3 11" xfId="11328" xr:uid="{94EC5AC0-590B-4A43-8787-7CC7DB6724EA}"/>
    <cellStyle name="Финансовый 3 12" xfId="11329" xr:uid="{DC43DCB6-0027-4DAD-900B-7C65BBACB900}"/>
    <cellStyle name="Финансовый 3 13" xfId="11330" xr:uid="{021CC081-7A9C-4C84-826C-C56C9BBC2CAE}"/>
    <cellStyle name="Финансовый 3 14" xfId="11331" xr:uid="{5F761D63-65F6-48F5-91B5-60A38C61E190}"/>
    <cellStyle name="Финансовый 3 15" xfId="11332" xr:uid="{E536B2E6-7279-465C-9EEE-6EB8A4A1058E}"/>
    <cellStyle name="Финансовый 3 16" xfId="11333" xr:uid="{EBB8ECF0-4C6F-48A5-982E-C5101D472DE7}"/>
    <cellStyle name="Финансовый 3 17" xfId="11334" xr:uid="{C14C26B0-51B4-4B18-A050-FCB315BB24C2}"/>
    <cellStyle name="Финансовый 3 18" xfId="11335" xr:uid="{EF134BD4-A31F-452E-B460-E7BCFD896AAF}"/>
    <cellStyle name="Финансовый 3 19" xfId="11336" xr:uid="{D7F57266-3702-4E53-BEC7-20D2B1A651F5}"/>
    <cellStyle name="Финансовый 3 2" xfId="11337" xr:uid="{14437A0F-DED7-4EF0-901B-59D07DBE105A}"/>
    <cellStyle name="Финансовый 3 2 10" xfId="11338" xr:uid="{8F8E1A4B-405A-4DB7-AE4E-E4FBE8BA0B88}"/>
    <cellStyle name="Финансовый 3 2 11" xfId="11339" xr:uid="{3EFBA91B-FD6D-46CC-BC32-91B727A66582}"/>
    <cellStyle name="Финансовый 3 2 12" xfId="11340" xr:uid="{54D5AEF3-1F4D-4C76-8260-9E85380C73ED}"/>
    <cellStyle name="Финансовый 3 2 13" xfId="11341" xr:uid="{A693BAEC-B022-477B-A57F-3C3941149376}"/>
    <cellStyle name="Финансовый 3 2 14" xfId="11342" xr:uid="{3EA61203-89B2-4A3E-A744-A6542938EEB1}"/>
    <cellStyle name="Финансовый 3 2 15" xfId="11343" xr:uid="{E02B00AB-3149-40F2-A685-C3BE5F095C9B}"/>
    <cellStyle name="Финансовый 3 2 16" xfId="11344" xr:uid="{8F783351-127E-463F-8DFF-C1B63BB1FDA0}"/>
    <cellStyle name="Финансовый 3 2 17" xfId="11345" xr:uid="{80132BBD-F381-4E14-B530-B7BA03353602}"/>
    <cellStyle name="Финансовый 3 2 18" xfId="11346" xr:uid="{877E2BCC-BCD4-43B9-8A82-96FA200432C6}"/>
    <cellStyle name="Финансовый 3 2 19" xfId="11347" xr:uid="{BDE7D912-929E-4A36-911F-AE0264CA22BF}"/>
    <cellStyle name="Финансовый 3 2 2" xfId="11348" xr:uid="{1A6CE702-093A-49D9-A2CE-E9AF160EC3BD}"/>
    <cellStyle name="Финансовый 3 2 20" xfId="11349" xr:uid="{6E8CC018-E512-4C3C-8135-4D4205C212FE}"/>
    <cellStyle name="Финансовый 3 2 21" xfId="11350" xr:uid="{9206C279-B5EA-42B7-A0E3-44D7FB50C29E}"/>
    <cellStyle name="Финансовый 3 2 22" xfId="11351" xr:uid="{E406B6E4-0490-457B-8981-62BC1ED6EB6A}"/>
    <cellStyle name="Финансовый 3 2 23" xfId="11352" xr:uid="{85980DFB-DC1E-488E-94AD-9354CB23896D}"/>
    <cellStyle name="Финансовый 3 2 24" xfId="11353" xr:uid="{2D4DA4C7-7D1E-457D-B260-DAD9152F2517}"/>
    <cellStyle name="Финансовый 3 2 25" xfId="11354" xr:uid="{4BCA62FE-D4D6-486C-BA0B-C2826F6B1903}"/>
    <cellStyle name="Финансовый 3 2 26" xfId="11355" xr:uid="{4372AA22-18F5-470C-BC1E-36986D4E7E69}"/>
    <cellStyle name="Финансовый 3 2 27" xfId="11356" xr:uid="{073ED649-DE7B-41A7-AA48-0C9DDD0B3087}"/>
    <cellStyle name="Финансовый 3 2 28" xfId="11357" xr:uid="{D8044667-F29D-4471-B51F-5EBCBCAB5498}"/>
    <cellStyle name="Финансовый 3 2 29" xfId="11358" xr:uid="{53837C04-9BA2-4E31-98EE-B7A4CF683C10}"/>
    <cellStyle name="Финансовый 3 2 3" xfId="11359" xr:uid="{17C1A771-216C-41EE-B247-664FDBAA389F}"/>
    <cellStyle name="Финансовый 3 2 30" xfId="11360" xr:uid="{9C681CAB-56D8-4750-A931-203E48190785}"/>
    <cellStyle name="Финансовый 3 2 31" xfId="11361" xr:uid="{5A6A0D4B-B088-4FD2-AC52-19CF8E242AF8}"/>
    <cellStyle name="Финансовый 3 2 32" xfId="11362" xr:uid="{91D3A6A6-9785-4B16-BA3F-10990BF681BE}"/>
    <cellStyle name="Финансовый 3 2 33" xfId="11363" xr:uid="{11598340-3921-48E9-BA16-B78CF539D15B}"/>
    <cellStyle name="Финансовый 3 2 34" xfId="11364" xr:uid="{DA2B17CE-BF80-4ECF-9E23-F727101A4574}"/>
    <cellStyle name="Финансовый 3 2 35" xfId="11365" xr:uid="{7B6E379C-6C62-40E6-B205-C98CD51E330E}"/>
    <cellStyle name="Финансовый 3 2 36" xfId="11366" xr:uid="{C01D6C5C-1870-4EE6-BD3F-A08530483671}"/>
    <cellStyle name="Финансовый 3 2 37" xfId="11367" xr:uid="{21408041-B540-47E7-86C7-82E823EB42D7}"/>
    <cellStyle name="Финансовый 3 2 38" xfId="11368" xr:uid="{88B781E6-29F3-4119-8D5E-8CB22CA58D76}"/>
    <cellStyle name="Финансовый 3 2 39" xfId="11369" xr:uid="{1FDF6E58-D702-4FD3-ACE8-124C79BFDDD3}"/>
    <cellStyle name="Финансовый 3 2 4" xfId="11370" xr:uid="{90D5FF75-3DA7-4B8B-B08D-E5042DA31D15}"/>
    <cellStyle name="Финансовый 3 2 40" xfId="11371" xr:uid="{ECA1750A-767D-4210-89D0-FBF0302632A2}"/>
    <cellStyle name="Финансовый 3 2 41" xfId="11372" xr:uid="{F67C3E40-3875-448A-9D7B-D3E36EBFAFA0}"/>
    <cellStyle name="Финансовый 3 2 42" xfId="11373" xr:uid="{0C78F211-A274-418F-9EA8-32B59E9B8249}"/>
    <cellStyle name="Финансовый 3 2 43" xfId="11374" xr:uid="{094F19AD-8EC9-47FA-9C7A-1A914E8CC746}"/>
    <cellStyle name="Финансовый 3 2 44" xfId="11375" xr:uid="{663679B5-2BCC-4679-884E-EBAE8FD5DF61}"/>
    <cellStyle name="Финансовый 3 2 5" xfId="11376" xr:uid="{C3DC072A-F88D-44BB-A0D3-424DFA61F905}"/>
    <cellStyle name="Финансовый 3 2 6" xfId="11377" xr:uid="{F25D3DB4-F92B-4C69-B603-168376CF9B06}"/>
    <cellStyle name="Финансовый 3 2 7" xfId="11378" xr:uid="{1010B89B-2457-4860-8C40-3FEB0C3AF4DD}"/>
    <cellStyle name="Финансовый 3 2 8" xfId="11379" xr:uid="{45AB9042-50C0-4751-9F71-7654C41DF009}"/>
    <cellStyle name="Финансовый 3 2 9" xfId="11380" xr:uid="{E8C1EE1C-A280-45AD-9616-484350EA5F51}"/>
    <cellStyle name="Финансовый 3 20" xfId="11381" xr:uid="{0C00A982-68F2-4FC6-AD3A-FDE2CD900DDE}"/>
    <cellStyle name="Финансовый 3 21" xfId="11382" xr:uid="{415B3C64-96D3-4D4E-8044-FBC5A7DD8662}"/>
    <cellStyle name="Финансовый 3 22" xfId="11383" xr:uid="{5482CD61-7D6F-402F-8657-026F3D2DCD1D}"/>
    <cellStyle name="Финансовый 3 23" xfId="11384" xr:uid="{3336BB0C-B328-4430-A8F4-9FF34DD5097E}"/>
    <cellStyle name="Финансовый 3 24" xfId="11385" xr:uid="{CFA061B7-386C-415F-AD41-92A2D29A6A8A}"/>
    <cellStyle name="Финансовый 3 25" xfId="11386" xr:uid="{AEDA5899-639A-4C4E-9BFB-12CB79FC0573}"/>
    <cellStyle name="Финансовый 3 26" xfId="11387" xr:uid="{565EC2A8-A3D3-4186-90A2-25A97DA370EB}"/>
    <cellStyle name="Финансовый 3 27" xfId="11388" xr:uid="{D9DA53A0-EE95-4CDE-B711-6C4C893EC096}"/>
    <cellStyle name="Финансовый 3 28" xfId="11389" xr:uid="{E55FD0EA-7A26-4C83-9EC6-19FEE086483F}"/>
    <cellStyle name="Финансовый 3 29" xfId="11390" xr:uid="{782984C5-8040-4B3F-83A7-65E14BA0E926}"/>
    <cellStyle name="Финансовый 3 3" xfId="11391" xr:uid="{E2B9D93D-3CF4-4890-8B4A-E76926A68F30}"/>
    <cellStyle name="Финансовый 3 3 10" xfId="11392" xr:uid="{47070E44-0DCD-4F11-AA33-D83BD39318D5}"/>
    <cellStyle name="Финансовый 3 3 11" xfId="11393" xr:uid="{40FB2834-7EE7-4542-9A80-6443A38B95B1}"/>
    <cellStyle name="Финансовый 3 3 12" xfId="11394" xr:uid="{082F495B-2C91-4893-BEFD-24D894051EB3}"/>
    <cellStyle name="Финансовый 3 3 13" xfId="11395" xr:uid="{8FA73441-0230-4C55-9EBA-2F7FE52A881A}"/>
    <cellStyle name="Финансовый 3 3 14" xfId="11396" xr:uid="{A020AA50-756D-4C2C-85F6-25E87CF3FC80}"/>
    <cellStyle name="Финансовый 3 3 15" xfId="11397" xr:uid="{4A664DFB-B709-444F-A5BD-BA9C145666E3}"/>
    <cellStyle name="Финансовый 3 3 16" xfId="11398" xr:uid="{273CED77-CFA7-4280-AA65-1DAB137BA2E5}"/>
    <cellStyle name="Финансовый 3 3 17" xfId="11399" xr:uid="{A026F0F1-36D3-439A-AF6F-3F8A1C054C9C}"/>
    <cellStyle name="Финансовый 3 3 18" xfId="11400" xr:uid="{C13932D2-1C06-4163-8076-E68D2E6E066C}"/>
    <cellStyle name="Финансовый 3 3 19" xfId="11401" xr:uid="{D65085C4-49CA-4B7A-AA2E-E28363A2FE39}"/>
    <cellStyle name="Финансовый 3 3 2" xfId="11402" xr:uid="{6B6778BA-7A11-4ECC-8458-523CC48D81C1}"/>
    <cellStyle name="Финансовый 3 3 20" xfId="11403" xr:uid="{F150B4DA-5955-43DE-8F85-E525CD7D9E77}"/>
    <cellStyle name="Финансовый 3 3 21" xfId="11404" xr:uid="{4AC2FFB5-7ED0-4479-94AE-C70FAE1296C2}"/>
    <cellStyle name="Финансовый 3 3 22" xfId="11405" xr:uid="{48634D9A-CB2B-4FF1-B0CA-110B1240745E}"/>
    <cellStyle name="Финансовый 3 3 23" xfId="11406" xr:uid="{8F03A218-34C0-4967-B057-FAF7E6F06FFD}"/>
    <cellStyle name="Финансовый 3 3 24" xfId="11407" xr:uid="{912A185A-7253-4212-A5C7-6CACAB054D85}"/>
    <cellStyle name="Финансовый 3 3 25" xfId="11408" xr:uid="{E46F8562-659C-440F-BBED-7F9A5E5DC22A}"/>
    <cellStyle name="Финансовый 3 3 26" xfId="11409" xr:uid="{FCDF4BDD-9728-48BC-B6C0-59A60FA7CF2D}"/>
    <cellStyle name="Финансовый 3 3 27" xfId="11410" xr:uid="{D8354978-628A-448E-9250-FA1F732EE58E}"/>
    <cellStyle name="Финансовый 3 3 28" xfId="11411" xr:uid="{70F05ADE-F093-4F77-81D6-7BA6A2757753}"/>
    <cellStyle name="Финансовый 3 3 29" xfId="11412" xr:uid="{0139CA36-1679-48F7-BE4F-E7284DCBA068}"/>
    <cellStyle name="Финансовый 3 3 3" xfId="11413" xr:uid="{ABB3A9D5-C1BE-401B-88C1-E0E9E263A733}"/>
    <cellStyle name="Финансовый 3 3 30" xfId="11414" xr:uid="{78B9DE9F-495B-407D-B42B-59BF6CF91F59}"/>
    <cellStyle name="Финансовый 3 3 31" xfId="11415" xr:uid="{A8B36BAE-28E4-4BAA-9918-1E62153FFA50}"/>
    <cellStyle name="Финансовый 3 3 32" xfId="11416" xr:uid="{37777C74-EA5E-47BD-824C-A45A9322C292}"/>
    <cellStyle name="Финансовый 3 3 33" xfId="11417" xr:uid="{8426ABED-DDCA-4985-BEE4-B4960248B1EF}"/>
    <cellStyle name="Финансовый 3 3 34" xfId="11418" xr:uid="{970DBADD-4750-427F-A830-D2718BCD9CD2}"/>
    <cellStyle name="Финансовый 3 3 35" xfId="11419" xr:uid="{FFCF8ACF-D8B1-46B4-9672-50238193CEA1}"/>
    <cellStyle name="Финансовый 3 3 36" xfId="11420" xr:uid="{8440DA6C-C939-449F-B3FB-17EEC2BF7CB8}"/>
    <cellStyle name="Финансовый 3 3 37" xfId="11421" xr:uid="{A0B3012D-CAF3-46BC-B6CE-1EEFBEECAA54}"/>
    <cellStyle name="Финансовый 3 3 38" xfId="11422" xr:uid="{156C5F8F-2312-4BE5-BA0C-8E563E3C09B1}"/>
    <cellStyle name="Финансовый 3 3 39" xfId="11423" xr:uid="{A99A095E-846A-4CAB-B379-14422D6CF6A7}"/>
    <cellStyle name="Финансовый 3 3 4" xfId="11424" xr:uid="{ACFA8A3A-E37D-40E0-84A9-B2E4D43004C7}"/>
    <cellStyle name="Финансовый 3 3 40" xfId="11425" xr:uid="{914D3C5F-43B2-47C2-8798-FEDCA9F62B8F}"/>
    <cellStyle name="Финансовый 3 3 41" xfId="11426" xr:uid="{F04B15B9-A520-4CBC-B542-5FA5DF10EADC}"/>
    <cellStyle name="Финансовый 3 3 42" xfId="11427" xr:uid="{7C33F0F8-50AA-4596-9B96-A7C3EED69B29}"/>
    <cellStyle name="Финансовый 3 3 43" xfId="11428" xr:uid="{A7A8F0AE-5C77-4FD5-8158-17E39F82741E}"/>
    <cellStyle name="Финансовый 3 3 44" xfId="11429" xr:uid="{A8DDBBA4-4F4B-4F60-A150-0EB8424CEFD0}"/>
    <cellStyle name="Финансовый 3 3 5" xfId="11430" xr:uid="{89C8205D-FF54-4FAA-9483-1DDCC7419FB7}"/>
    <cellStyle name="Финансовый 3 3 6" xfId="11431" xr:uid="{3A0D0D62-96FC-4CA9-A699-0CFACADF2401}"/>
    <cellStyle name="Финансовый 3 3 7" xfId="11432" xr:uid="{4D9C271B-2582-443F-ADDB-8A1C9055FE5F}"/>
    <cellStyle name="Финансовый 3 3 8" xfId="11433" xr:uid="{8AC10855-41A6-4AF0-9D8A-15039015DB15}"/>
    <cellStyle name="Финансовый 3 3 9" xfId="11434" xr:uid="{E71273E2-B8B3-4528-8FBC-C72537702020}"/>
    <cellStyle name="Финансовый 3 30" xfId="11435" xr:uid="{D445B915-4878-4CAC-8C85-08BB6DC7FA93}"/>
    <cellStyle name="Финансовый 3 31" xfId="11436" xr:uid="{3EC0716F-C22E-4B93-B307-F8632803CC60}"/>
    <cellStyle name="Финансовый 3 32" xfId="11437" xr:uid="{1F402639-E6E4-40D9-858E-F8B351F7A167}"/>
    <cellStyle name="Финансовый 3 33" xfId="11438" xr:uid="{93EC7AB2-2CD0-4D10-A9FE-B36E82AFE5F9}"/>
    <cellStyle name="Финансовый 3 34" xfId="11439" xr:uid="{BB33AB02-5EFC-40BA-886A-0A4BF5AF9148}"/>
    <cellStyle name="Финансовый 3 35" xfId="11440" xr:uid="{8C1350C2-9BE2-4200-B0CC-31E75A820711}"/>
    <cellStyle name="Финансовый 3 36" xfId="11441" xr:uid="{1E691B04-8D6F-4B57-AFE6-777A88BBBC2E}"/>
    <cellStyle name="Финансовый 3 37" xfId="11442" xr:uid="{C49F2151-6DF4-471B-9EF4-FFCD4F4080DA}"/>
    <cellStyle name="Финансовый 3 38" xfId="11443" xr:uid="{81265EE6-B5AE-4F30-946F-A800B0A663AF}"/>
    <cellStyle name="Финансовый 3 39" xfId="11444" xr:uid="{F9B6196E-9F45-4919-86FF-B7E36A4D24D0}"/>
    <cellStyle name="Финансовый 3 4" xfId="11445" xr:uid="{2F47FC11-2289-46B3-8073-39C689D46381}"/>
    <cellStyle name="Финансовый 3 40" xfId="11446" xr:uid="{063D20A8-6D1A-4FC5-9ED4-31380AD04388}"/>
    <cellStyle name="Финансовый 3 41" xfId="11447" xr:uid="{8534B2AB-BAFA-46CD-98F3-007047F67D4E}"/>
    <cellStyle name="Финансовый 3 42" xfId="11448" xr:uid="{699DE17F-41A8-4CAA-89E8-B91FB894F438}"/>
    <cellStyle name="Финансовый 3 43" xfId="11449" xr:uid="{3D86C462-F12A-4850-8989-0580B3EEE289}"/>
    <cellStyle name="Финансовый 3 44" xfId="11450" xr:uid="{297586A1-D1B2-420E-B0C4-04A1FA8AFB95}"/>
    <cellStyle name="Финансовый 3 45" xfId="11451" xr:uid="{0E1B1DCC-3BA2-4B5F-BF02-AE734C9C42A9}"/>
    <cellStyle name="Финансовый 3 46" xfId="11452" xr:uid="{BD4ED0AE-5BDB-4E66-A828-293C5853FACC}"/>
    <cellStyle name="Финансовый 3 47" xfId="11453" xr:uid="{819CF6F2-9A2C-47CE-A836-36362AEE3688}"/>
    <cellStyle name="Финансовый 3 48" xfId="11454" xr:uid="{AF1B4C85-0DF6-4A3E-96D9-581C069D06CA}"/>
    <cellStyle name="Финансовый 3 49" xfId="11455" xr:uid="{FED50ABE-D8FE-4962-B2E9-F82B0570EB24}"/>
    <cellStyle name="Финансовый 3 5" xfId="11456" xr:uid="{735EB1F9-5DD3-49F1-9CB9-CD09E38B5D36}"/>
    <cellStyle name="Финансовый 3 50" xfId="11457" xr:uid="{CBD56075-E3AE-46BF-851A-4A9E1FE2438F}"/>
    <cellStyle name="Финансовый 3 51" xfId="11458" xr:uid="{B4D1617B-A489-4865-9D6B-E4E93BB41C41}"/>
    <cellStyle name="Финансовый 3 6" xfId="11459" xr:uid="{D23648D8-90F5-4F9D-83E1-068312F6C68C}"/>
    <cellStyle name="Финансовый 3 7" xfId="11460" xr:uid="{A4923FA9-A554-40DF-A171-F8DE4184CC43}"/>
    <cellStyle name="Финансовый 3 8" xfId="11461" xr:uid="{480D227E-48C5-4BED-A16A-13A0E8D74963}"/>
    <cellStyle name="Финансовый 3 9" xfId="11462" xr:uid="{58C17970-249C-4A79-9ED6-154551EDC8E8}"/>
    <cellStyle name="Финансовый 4" xfId="11463" xr:uid="{D0B51423-F279-4149-B6E4-B56F6855A155}"/>
    <cellStyle name="Финансовый 4 10" xfId="11464" xr:uid="{317C666A-0991-435D-9AD4-250F8904F88A}"/>
    <cellStyle name="Финансовый 4 11" xfId="11465" xr:uid="{216126D2-6460-4BA1-A6AD-7A1D39DB858B}"/>
    <cellStyle name="Финансовый 4 12" xfId="11466" xr:uid="{9EDE72EF-02E9-4861-AB24-28C6CFA8D160}"/>
    <cellStyle name="Финансовый 4 13" xfId="11467" xr:uid="{E83BE206-FA64-4BFF-B6FC-FA1156E079D1}"/>
    <cellStyle name="Финансовый 4 14" xfId="11468" xr:uid="{2CAC6576-DC62-40C8-8F92-8DE86F595AF0}"/>
    <cellStyle name="Финансовый 4 15" xfId="11469" xr:uid="{0530746B-BF56-4B73-BE08-94177E35EFE4}"/>
    <cellStyle name="Финансовый 4 16" xfId="11470" xr:uid="{5EFD5565-A0A7-408E-A758-1B6A1CF224B9}"/>
    <cellStyle name="Финансовый 4 17" xfId="11471" xr:uid="{B3A4F0A4-7093-4FB7-BFA6-5D204C2F35CD}"/>
    <cellStyle name="Финансовый 4 18" xfId="11472" xr:uid="{30E0E830-B9E7-42C9-97EA-9DDFE090AB7E}"/>
    <cellStyle name="Финансовый 4 19" xfId="11473" xr:uid="{6C97928E-6824-45D8-9952-9154D627CCBA}"/>
    <cellStyle name="Финансовый 4 2" xfId="11474" xr:uid="{41297A0C-0F97-4662-8024-99CF5FFB1A2D}"/>
    <cellStyle name="Финансовый 4 2 10" xfId="11475" xr:uid="{3D2E7695-694F-4CDA-B53C-250C96B44C95}"/>
    <cellStyle name="Финансовый 4 2 10 2" xfId="11476" xr:uid="{CB426C65-8552-4955-95B6-E5C73420F96E}"/>
    <cellStyle name="Финансовый 4 2 10 3" xfId="11477" xr:uid="{0DBCCB9C-4314-43D8-B614-C8684BC4CF76}"/>
    <cellStyle name="Финансовый 4 2 10 4" xfId="11478" xr:uid="{F8B2FFE8-06CC-43A6-9C9F-9EC4362746CC}"/>
    <cellStyle name="Финансовый 4 2 10 5" xfId="11479" xr:uid="{6DA8CFDF-611B-444A-92B9-EE697386AEAD}"/>
    <cellStyle name="Финансовый 4 2 11" xfId="11480" xr:uid="{5147EA8D-65EB-4DE8-9930-EA562214E20C}"/>
    <cellStyle name="Финансовый 4 2 12" xfId="11481" xr:uid="{B52C16A9-E44B-44D3-B6D6-D65D5DCEB183}"/>
    <cellStyle name="Финансовый 4 2 13" xfId="11482" xr:uid="{63F70A2E-2D4C-4B83-AAFC-36F90BA1BE0A}"/>
    <cellStyle name="Финансовый 4 2 14" xfId="11483" xr:uid="{FCE7AED0-7BF5-4B7E-9834-BB76B4E6CB44}"/>
    <cellStyle name="Финансовый 4 2 15" xfId="11484" xr:uid="{3BF865C8-6328-4ECE-9825-7DD183FA7E39}"/>
    <cellStyle name="Финансовый 4 2 16" xfId="11485" xr:uid="{6AC30902-E2FD-46BC-B745-65104D2C6B9E}"/>
    <cellStyle name="Финансовый 4 2 17" xfId="11486" xr:uid="{DE217664-C2BE-4D67-8BAD-ABD53E94CCB2}"/>
    <cellStyle name="Финансовый 4 2 18" xfId="11487" xr:uid="{180C2B08-3169-4D16-9F9C-8E7B80D4DB12}"/>
    <cellStyle name="Финансовый 4 2 19" xfId="11488" xr:uid="{F27C61DB-9D3C-4B38-8506-80D8EF88F407}"/>
    <cellStyle name="Финансовый 4 2 2" xfId="11489" xr:uid="{349B1AF5-B1E8-4DCE-BC46-04C490415ED6}"/>
    <cellStyle name="Финансовый 4 2 20" xfId="11490" xr:uid="{6C26C157-9600-4B22-821E-7E7FB5CF1BB8}"/>
    <cellStyle name="Финансовый 4 2 21" xfId="11491" xr:uid="{9C96FFF8-56AC-4383-A181-5ED1A9F1185D}"/>
    <cellStyle name="Финансовый 4 2 22" xfId="11492" xr:uid="{65D5DF7C-6514-472F-BBB2-010D441B3542}"/>
    <cellStyle name="Финансовый 4 2 23" xfId="11493" xr:uid="{D18B6589-AAE4-4BE0-90D0-4F6FB845D631}"/>
    <cellStyle name="Финансовый 4 2 24" xfId="11494" xr:uid="{9C3C50C6-EDFD-4B59-88A5-297A5B55DE3E}"/>
    <cellStyle name="Финансовый 4 2 25" xfId="11495" xr:uid="{FA42FB59-038F-4C16-9C0D-6B5E2842883B}"/>
    <cellStyle name="Финансовый 4 2 26" xfId="11496" xr:uid="{CB2C998E-BACC-4CBA-B7AB-4AEDD62BE528}"/>
    <cellStyle name="Финансовый 4 2 27" xfId="11497" xr:uid="{480FE3F9-9248-48F9-80B8-B3BC4D73188C}"/>
    <cellStyle name="Финансовый 4 2 28" xfId="11498" xr:uid="{FE87E5BC-B94A-4E35-BBD8-944961D3B596}"/>
    <cellStyle name="Финансовый 4 2 29" xfId="11499" xr:uid="{DB779B28-BB5F-49BE-A422-1F958DC940E1}"/>
    <cellStyle name="Финансовый 4 2 3" xfId="11500" xr:uid="{6A186785-015F-4E37-83F6-1B693C0A9A3C}"/>
    <cellStyle name="Финансовый 4 2 30" xfId="11501" xr:uid="{6591AB70-9E3E-4DB7-869D-5E80E356B104}"/>
    <cellStyle name="Финансовый 4 2 31" xfId="11502" xr:uid="{3A4ED4D3-8C91-4FD0-B142-C1C3B36D08AC}"/>
    <cellStyle name="Финансовый 4 2 32" xfId="11503" xr:uid="{2F96CD11-C3BD-4A36-ACBC-9C5BA6BAE18B}"/>
    <cellStyle name="Финансовый 4 2 33" xfId="11504" xr:uid="{9704C536-58F9-4E65-BDE4-66320181A5EA}"/>
    <cellStyle name="Финансовый 4 2 34" xfId="11505" xr:uid="{20D18DAD-8847-4AD2-83F9-44561345AFB7}"/>
    <cellStyle name="Финансовый 4 2 35" xfId="11506" xr:uid="{3410DEF3-3AE8-4B43-AAE8-A97F1E642EAD}"/>
    <cellStyle name="Финансовый 4 2 36" xfId="11507" xr:uid="{472D26FA-7BE8-444A-963B-A642D958218F}"/>
    <cellStyle name="Финансовый 4 2 37" xfId="11508" xr:uid="{33E96E7F-7063-48BD-BAED-E9123223A2AE}"/>
    <cellStyle name="Финансовый 4 2 38" xfId="11509" xr:uid="{89554CF5-8016-43C9-ADD6-49419577807C}"/>
    <cellStyle name="Финансовый 4 2 39" xfId="11510" xr:uid="{657109BD-B67E-498B-ABB7-40BBA3C92156}"/>
    <cellStyle name="Финансовый 4 2 4" xfId="11511" xr:uid="{6BF34745-C4F6-4157-BBD9-9C759FFD59EF}"/>
    <cellStyle name="Финансовый 4 2 40" xfId="11512" xr:uid="{631F5DF9-A62B-4169-A452-E0FFE5AC9BD5}"/>
    <cellStyle name="Финансовый 4 2 41" xfId="11513" xr:uid="{2A6E960A-350A-4DB6-BD6B-EF205D1CD1E1}"/>
    <cellStyle name="Финансовый 4 2 42" xfId="11514" xr:uid="{51595FF1-5249-497A-B083-BBF5EFB42705}"/>
    <cellStyle name="Финансовый 4 2 43" xfId="11515" xr:uid="{B568FA7D-3F5C-4A72-9D6D-DF551509C512}"/>
    <cellStyle name="Финансовый 4 2 44" xfId="11516" xr:uid="{5E930DB5-A601-43A8-A584-AC425061C2A3}"/>
    <cellStyle name="Финансовый 4 2 5" xfId="11517" xr:uid="{891D29FD-D85D-4136-8C06-792FF835377E}"/>
    <cellStyle name="Финансовый 4 2 6" xfId="11518" xr:uid="{DF6CC97B-1605-47C2-988A-300BB1DB0EC5}"/>
    <cellStyle name="Финансовый 4 2 7" xfId="11519" xr:uid="{2EBE565A-DEAB-49A9-968A-86D2506026A6}"/>
    <cellStyle name="Финансовый 4 2 8" xfId="11520" xr:uid="{851D3E63-293E-441E-AC9C-129009FF1676}"/>
    <cellStyle name="Финансовый 4 2 9" xfId="11521" xr:uid="{CF2FAABE-0701-4354-9A06-9E3F01ABFCAC}"/>
    <cellStyle name="Финансовый 4 20" xfId="11522" xr:uid="{DC009931-FD1E-451F-B5B8-0B0F8BF0D055}"/>
    <cellStyle name="Финансовый 4 21" xfId="11523" xr:uid="{0540893B-7304-4ECE-A7EF-86E10AFD3510}"/>
    <cellStyle name="Финансовый 4 22" xfId="11524" xr:uid="{22149C15-AA14-4EF4-BD84-AEE6A6926305}"/>
    <cellStyle name="Финансовый 4 23" xfId="11525" xr:uid="{A148BD3F-1393-4D7A-A770-0B07B18E622E}"/>
    <cellStyle name="Финансовый 4 24" xfId="11526" xr:uid="{5207BEB1-B994-46A2-9970-80944C844DF5}"/>
    <cellStyle name="Финансовый 4 25" xfId="11527" xr:uid="{C3118E81-8543-48BF-88A2-05979CBE7BD7}"/>
    <cellStyle name="Финансовый 4 26" xfId="11528" xr:uid="{F8E246EA-1448-4882-BCF4-7BBD010CE885}"/>
    <cellStyle name="Финансовый 4 27" xfId="11529" xr:uid="{18DA0791-2B01-4185-BDAC-067C44A40AA5}"/>
    <cellStyle name="Финансовый 4 28" xfId="11530" xr:uid="{8B6FC8F3-97C9-4F2B-817E-FAAF0536F875}"/>
    <cellStyle name="Финансовый 4 29" xfId="11531" xr:uid="{7408AD83-5C87-4E30-944E-E731AC062B0B}"/>
    <cellStyle name="Финансовый 4 3" xfId="11532" xr:uid="{D84B83A4-D792-4D9B-88E8-6D345685DF41}"/>
    <cellStyle name="Финансовый 4 3 10" xfId="11533" xr:uid="{7D3CE960-6C9F-41C9-B223-FD5E8F5EE5CA}"/>
    <cellStyle name="Финансовый 4 3 11" xfId="11534" xr:uid="{8F8FE22A-63F3-4D6D-9423-D536A84DACC9}"/>
    <cellStyle name="Финансовый 4 3 12" xfId="11535" xr:uid="{69548D74-7BEF-42AA-A8BC-271D2FDCB551}"/>
    <cellStyle name="Финансовый 4 3 13" xfId="11536" xr:uid="{1F70B0E5-8098-4A22-B541-C913B04D32CC}"/>
    <cellStyle name="Финансовый 4 3 14" xfId="11537" xr:uid="{E81A4477-8CAE-44E5-A737-D68675EA4B20}"/>
    <cellStyle name="Финансовый 4 3 15" xfId="11538" xr:uid="{F4972467-B936-415A-8DAF-3E1B4EFDA703}"/>
    <cellStyle name="Финансовый 4 3 16" xfId="11539" xr:uid="{AB595920-A4A3-4939-9432-F409B27D547B}"/>
    <cellStyle name="Финансовый 4 3 17" xfId="11540" xr:uid="{5F04B43D-F68B-43D0-A81F-3C7FC0742D71}"/>
    <cellStyle name="Финансовый 4 3 18" xfId="11541" xr:uid="{95AB097F-E0BA-4323-80C0-593C58CA7F86}"/>
    <cellStyle name="Финансовый 4 3 19" xfId="11542" xr:uid="{2A0D5F62-AC3D-4356-A79A-C1008EDAA397}"/>
    <cellStyle name="Финансовый 4 3 2" xfId="11543" xr:uid="{4A4F9730-2F69-4FBD-A5F7-466B3E2DF9EF}"/>
    <cellStyle name="Финансовый 4 3 20" xfId="11544" xr:uid="{0A844559-8409-461D-8990-4612223193C6}"/>
    <cellStyle name="Финансовый 4 3 21" xfId="11545" xr:uid="{97931ECF-E271-4E23-8946-7C3BF5A74EDA}"/>
    <cellStyle name="Финансовый 4 3 22" xfId="11546" xr:uid="{0D5A018A-61FC-4435-AF10-15F3753C2418}"/>
    <cellStyle name="Финансовый 4 3 23" xfId="11547" xr:uid="{71C71E68-BDCA-4B0E-A8A1-8A1915583C53}"/>
    <cellStyle name="Финансовый 4 3 24" xfId="11548" xr:uid="{C412F0AB-5BEB-4CB9-94BD-5A123DDE88CF}"/>
    <cellStyle name="Финансовый 4 3 25" xfId="11549" xr:uid="{225B3ADE-E79F-418C-9387-B8D46A9319BE}"/>
    <cellStyle name="Финансовый 4 3 26" xfId="11550" xr:uid="{9B2A2595-232B-4D10-A9A9-E15F960DC61F}"/>
    <cellStyle name="Финансовый 4 3 27" xfId="11551" xr:uid="{9FC44426-6A53-4A8F-A6FA-76B1266A9DCF}"/>
    <cellStyle name="Финансовый 4 3 28" xfId="11552" xr:uid="{A41AE231-BD25-464E-89EC-6B541082EBFA}"/>
    <cellStyle name="Финансовый 4 3 29" xfId="11553" xr:uid="{B8C180C7-F6F7-46EC-BA6C-B8EC4392AF10}"/>
    <cellStyle name="Финансовый 4 3 3" xfId="11554" xr:uid="{DC448A57-D88A-41CA-B564-41789CA5CDA1}"/>
    <cellStyle name="Финансовый 4 3 30" xfId="11555" xr:uid="{F32AB9AE-9A24-43E0-BB29-11A1DB06089E}"/>
    <cellStyle name="Финансовый 4 3 31" xfId="11556" xr:uid="{7606569E-1BAD-4E21-BE87-21E188D02444}"/>
    <cellStyle name="Финансовый 4 3 32" xfId="11557" xr:uid="{59AD0940-62A8-4891-BE7E-84BA6ACE18E9}"/>
    <cellStyle name="Финансовый 4 3 33" xfId="11558" xr:uid="{8F8C7EB6-9B93-48E5-8B1C-806694409686}"/>
    <cellStyle name="Финансовый 4 3 34" xfId="11559" xr:uid="{A0795B6E-4E7D-4504-A4D9-803B1D472E7B}"/>
    <cellStyle name="Финансовый 4 3 35" xfId="11560" xr:uid="{E9E4EE18-FD7A-4A09-961A-E5C135AEB3BC}"/>
    <cellStyle name="Финансовый 4 3 36" xfId="11561" xr:uid="{C9E85AE2-8772-401E-80AE-067DCED2157F}"/>
    <cellStyle name="Финансовый 4 3 37" xfId="11562" xr:uid="{47EEB645-8A1C-40DB-9DED-703110B32C64}"/>
    <cellStyle name="Финансовый 4 3 38" xfId="11563" xr:uid="{C9C2C6BB-983D-45BB-B3D3-B10FC8CA1DD4}"/>
    <cellStyle name="Финансовый 4 3 39" xfId="11564" xr:uid="{60D71BBB-1BB2-4A3C-A0A3-32E8C52F4934}"/>
    <cellStyle name="Финансовый 4 3 4" xfId="11565" xr:uid="{0EB4F31B-34DC-44C9-9F8B-2E9E866FB04F}"/>
    <cellStyle name="Финансовый 4 3 40" xfId="11566" xr:uid="{7FE461EB-8190-46B8-9B01-BAEEDE312556}"/>
    <cellStyle name="Финансовый 4 3 41" xfId="11567" xr:uid="{043003DE-D6A3-404B-AAEF-473B5828E0D7}"/>
    <cellStyle name="Финансовый 4 3 42" xfId="11568" xr:uid="{CCF2CBAC-FB26-4B67-929E-FDED39A1832E}"/>
    <cellStyle name="Финансовый 4 3 43" xfId="11569" xr:uid="{17FD6276-40D4-4C9A-839A-9356445A135E}"/>
    <cellStyle name="Финансовый 4 3 44" xfId="11570" xr:uid="{2517569F-600E-4212-A8C2-53E6BABBD2DB}"/>
    <cellStyle name="Финансовый 4 3 5" xfId="11571" xr:uid="{47683621-BC41-470E-BA46-B3FFBB2B78EE}"/>
    <cellStyle name="Финансовый 4 3 6" xfId="11572" xr:uid="{85866876-5F1C-4EF1-BE10-300D63023AD0}"/>
    <cellStyle name="Финансовый 4 3 7" xfId="11573" xr:uid="{FF2B192E-1591-4A90-802B-ECB67CA9D728}"/>
    <cellStyle name="Финансовый 4 3 8" xfId="11574" xr:uid="{CD49E4FC-6950-42C7-A81E-D9FE2E6537EA}"/>
    <cellStyle name="Финансовый 4 3 9" xfId="11575" xr:uid="{B84BB897-F18A-4F46-B054-F622CD926A48}"/>
    <cellStyle name="Финансовый 4 30" xfId="11576" xr:uid="{018D9566-26EF-4851-A320-A6244BFE4483}"/>
    <cellStyle name="Финансовый 4 31" xfId="11577" xr:uid="{F5646F4F-FDB6-4D20-B0C7-46A9DB73AD8D}"/>
    <cellStyle name="Финансовый 4 32" xfId="11578" xr:uid="{6CD6C528-49C8-4D01-BEF2-9C4BF7881C90}"/>
    <cellStyle name="Финансовый 4 33" xfId="11579" xr:uid="{A6D7FE79-12BA-450F-8278-83A70A849FD2}"/>
    <cellStyle name="Финансовый 4 34" xfId="11580" xr:uid="{3FC22F27-8E26-48D7-AC0D-45AE2E5BC5DE}"/>
    <cellStyle name="Финансовый 4 35" xfId="11581" xr:uid="{2A386D0B-D4C3-4754-BEA3-8BF68DB70A61}"/>
    <cellStyle name="Финансовый 4 36" xfId="11582" xr:uid="{68BC615D-D94D-421D-934F-92EC1FDB1730}"/>
    <cellStyle name="Финансовый 4 37" xfId="11583" xr:uid="{BFC03D48-5FA8-478A-A913-1C96EA042542}"/>
    <cellStyle name="Финансовый 4 38" xfId="11584" xr:uid="{8A9252C1-DC8E-46C5-A775-5824B52BADAC}"/>
    <cellStyle name="Финансовый 4 39" xfId="11585" xr:uid="{DF1EC6B2-9EBE-452A-B03F-841C1599B560}"/>
    <cellStyle name="Финансовый 4 4" xfId="11586" xr:uid="{BDD595D0-B5B9-40D9-BE86-EE73CACF556F}"/>
    <cellStyle name="Финансовый 4 40" xfId="11587" xr:uid="{0BF396DA-9440-4C74-BEC9-3491B90858CE}"/>
    <cellStyle name="Финансовый 4 41" xfId="11588" xr:uid="{D1E7C0EE-FC51-453D-A760-494B7DC8C51B}"/>
    <cellStyle name="Финансовый 4 42" xfId="11589" xr:uid="{AC74AF8D-2A22-4D5C-B44A-1D3554E8D304}"/>
    <cellStyle name="Финансовый 4 43" xfId="11590" xr:uid="{E9397262-4C18-4239-8A8C-CB3FC50E908A}"/>
    <cellStyle name="Финансовый 4 44" xfId="11591" xr:uid="{63D8318B-D208-4F9C-BB60-CAEA18049875}"/>
    <cellStyle name="Финансовый 4 45" xfId="11592" xr:uid="{BBFD1A6E-0A23-4F7A-BEE1-2EFB8E2B1725}"/>
    <cellStyle name="Финансовый 4 46" xfId="11593" xr:uid="{A2CC28B7-2CB0-4B35-B532-DEFA7A77776B}"/>
    <cellStyle name="Финансовый 4 47" xfId="11594" xr:uid="{87826C23-4291-41EA-9609-A5A0A410A372}"/>
    <cellStyle name="Финансовый 4 48" xfId="11595" xr:uid="{2BB83E68-1661-4CB8-9A18-2E674F501FD5}"/>
    <cellStyle name="Финансовый 4 49" xfId="11596" xr:uid="{9071569C-CDA0-4D80-B6E1-10EEB42FBD58}"/>
    <cellStyle name="Финансовый 4 5" xfId="11597" xr:uid="{8A5B3ADA-BE3F-4AEA-8CFF-8389EF28EB27}"/>
    <cellStyle name="Финансовый 4 50" xfId="11598" xr:uid="{A9D02D4F-B0C0-4842-B374-043B09DF78C1}"/>
    <cellStyle name="Финансовый 4 51" xfId="11599" xr:uid="{D07BD088-53AE-42C4-ACEF-03BD5598147F}"/>
    <cellStyle name="Финансовый 4 52" xfId="11600" xr:uid="{2EEA0A98-C0F3-4F60-8552-237C7B843667}"/>
    <cellStyle name="Финансовый 4 6" xfId="11601" xr:uid="{8A993CEF-7B40-43FB-9918-52A34596458D}"/>
    <cellStyle name="Финансовый 4 7" xfId="11602" xr:uid="{11E86EF5-98FC-4DF0-BE7A-2F6CF9FC24F5}"/>
    <cellStyle name="Финансовый 4 8" xfId="11603" xr:uid="{9085C0BB-C9D1-4053-866F-8D16BEE43D5A}"/>
    <cellStyle name="Финансовый 4 9" xfId="11604" xr:uid="{08447D38-EA38-4AA6-8D89-2C1D7ECD8E1F}"/>
    <cellStyle name="Финансовый 5" xfId="11605" xr:uid="{08008ABD-1C14-4884-8215-0A6FAECFF405}"/>
    <cellStyle name="Финансовый 5 10" xfId="11606" xr:uid="{692341A3-0317-4231-8AFC-605DF6CFE87E}"/>
    <cellStyle name="Финансовый 5 11" xfId="11607" xr:uid="{E495AB64-1B00-4A6D-B3BC-7AAC281149F8}"/>
    <cellStyle name="Финансовый 5 12" xfId="11608" xr:uid="{A563E0E4-0FD9-4CAE-82F2-EF0CE801A3F6}"/>
    <cellStyle name="Финансовый 5 13" xfId="11609" xr:uid="{EDD174FF-30C9-437A-9287-B1EA52A275AC}"/>
    <cellStyle name="Финансовый 5 14" xfId="11610" xr:uid="{223EDEE9-5A7F-45FE-B875-58E8733EF573}"/>
    <cellStyle name="Финансовый 5 15" xfId="11611" xr:uid="{9FB0DC2F-D47B-416C-8CEA-5EDE55A98B16}"/>
    <cellStyle name="Финансовый 5 16" xfId="11612" xr:uid="{79764443-1873-494D-9B59-0507A65E98FC}"/>
    <cellStyle name="Финансовый 5 17" xfId="11613" xr:uid="{BFAB7710-1D58-4D26-8C31-D9896CD88904}"/>
    <cellStyle name="Финансовый 5 18" xfId="11614" xr:uid="{03D4DFA6-6E72-4ECC-9FB9-5C3CFD77E1A5}"/>
    <cellStyle name="Финансовый 5 19" xfId="11615" xr:uid="{E1DADD45-3F7F-45E1-BC62-89914DEBD4ED}"/>
    <cellStyle name="Финансовый 5 2" xfId="11616" xr:uid="{BA00CA07-C7A7-4200-A765-97FE86675CA4}"/>
    <cellStyle name="Финансовый 5 20" xfId="11617" xr:uid="{DAACE0B6-7729-43E6-9D94-F6D5D1B9F8B0}"/>
    <cellStyle name="Финансовый 5 21" xfId="11618" xr:uid="{F9064C3B-8C9F-49DA-9602-3A9829A65D76}"/>
    <cellStyle name="Финансовый 5 22" xfId="11619" xr:uid="{ECF69B6B-2102-42C7-8241-BC38B0ADAF4C}"/>
    <cellStyle name="Финансовый 5 23" xfId="11620" xr:uid="{D833A2CC-6FCF-4123-BE9E-3C73F399872E}"/>
    <cellStyle name="Финансовый 5 24" xfId="11621" xr:uid="{8F7D19B2-BB2E-46F1-A4E5-CC5627FED15B}"/>
    <cellStyle name="Финансовый 5 25" xfId="11622" xr:uid="{19B60AEE-ADA5-4035-9E35-56EC3EA557D9}"/>
    <cellStyle name="Финансовый 5 26" xfId="11623" xr:uid="{E24C4AD7-1484-4E55-9D29-C673E6ABF5C7}"/>
    <cellStyle name="Финансовый 5 27" xfId="11624" xr:uid="{78830659-24A0-4AA7-B36B-35836000E698}"/>
    <cellStyle name="Финансовый 5 28" xfId="11625" xr:uid="{C7BAF275-AC16-4161-B0FE-A26B34F88B97}"/>
    <cellStyle name="Финансовый 5 29" xfId="11626" xr:uid="{FFAD231A-8993-4537-B5E7-FCF3C7DA2AD1}"/>
    <cellStyle name="Финансовый 5 3" xfId="11627" xr:uid="{FF860277-B7AC-4AE2-8CB7-2400F152B633}"/>
    <cellStyle name="Финансовый 5 30" xfId="11628" xr:uid="{63F40634-2176-4C25-8535-744720054314}"/>
    <cellStyle name="Финансовый 5 31" xfId="11629" xr:uid="{4DC8B24D-0A06-46EA-906A-82322918B6F0}"/>
    <cellStyle name="Финансовый 5 32" xfId="11630" xr:uid="{B30C62B3-7D69-4BB8-BE69-8FE45DC226CF}"/>
    <cellStyle name="Финансовый 5 33" xfId="11631" xr:uid="{2CDE7A1B-381B-4E16-8286-9F476DE66A36}"/>
    <cellStyle name="Финансовый 5 34" xfId="11632" xr:uid="{CC167B1F-CD2B-4982-A176-59CECDDBDAC1}"/>
    <cellStyle name="Финансовый 5 35" xfId="11633" xr:uid="{779EA4DC-A826-4196-9592-B5E015A6DE40}"/>
    <cellStyle name="Финансовый 5 36" xfId="11634" xr:uid="{633996DA-A26C-4E4C-9C0D-9A8A310E963A}"/>
    <cellStyle name="Финансовый 5 37" xfId="11635" xr:uid="{7904DF8A-2FC6-4ACD-AAE8-E8FBD7D4B5C5}"/>
    <cellStyle name="Финансовый 5 38" xfId="11636" xr:uid="{FEFF7880-7A16-41F4-8FB5-7E0F73281E78}"/>
    <cellStyle name="Финансовый 5 39" xfId="11637" xr:uid="{BF95CFC2-5511-4EBB-808B-EEFF7BC858B9}"/>
    <cellStyle name="Финансовый 5 4" xfId="11638" xr:uid="{A9D73D86-6D36-4590-8F3C-985EDC4F3D81}"/>
    <cellStyle name="Финансовый 5 40" xfId="11639" xr:uid="{FFBC6E89-66C8-4981-B5F5-BB9AD390C2A4}"/>
    <cellStyle name="Финансовый 5 41" xfId="11640" xr:uid="{E89B9461-FC30-4598-B25E-8BF7C8B298E7}"/>
    <cellStyle name="Финансовый 5 42" xfId="11641" xr:uid="{35538643-733D-470C-9966-0CD0725B719E}"/>
    <cellStyle name="Финансовый 5 43" xfId="11642" xr:uid="{E590391A-1BFC-4DED-AC3A-8431366BCA8C}"/>
    <cellStyle name="Финансовый 5 44" xfId="11643" xr:uid="{A934BCB5-1162-407A-A0E6-45F31A0733C5}"/>
    <cellStyle name="Финансовый 5 5" xfId="11644" xr:uid="{7166E8D2-DD3A-4D65-BA4E-0EB6144C5EC0}"/>
    <cellStyle name="Финансовый 5 6" xfId="11645" xr:uid="{AA5EB79B-09A9-4335-88B1-3B1EBF23A133}"/>
    <cellStyle name="Финансовый 5 7" xfId="11646" xr:uid="{69889411-5AC9-498A-814C-F149798FD96F}"/>
    <cellStyle name="Финансовый 5 8" xfId="11647" xr:uid="{41F038AA-85AB-4640-ACCC-6F8899C4B4F4}"/>
    <cellStyle name="Финансовый 5 9" xfId="11648" xr:uid="{D0879598-E984-4166-BBC7-D23912366E94}"/>
    <cellStyle name="Финансовый 6" xfId="11649" xr:uid="{3CDFEFD5-218E-4180-9230-31C9C22EDC03}"/>
    <cellStyle name="Финансовый 7" xfId="11650" xr:uid="{1D444DE6-A177-425F-920A-88952B3AD4FC}"/>
    <cellStyle name="Финансовый 7 2" xfId="11651" xr:uid="{2377BCDC-813E-41FC-8F24-401E150808F2}"/>
    <cellStyle name="Финансовый 7 3" xfId="11652" xr:uid="{D3B05BB8-2FDD-4FC5-82C0-3DB9C65E4919}"/>
    <cellStyle name="Финансовый 7 4" xfId="11653" xr:uid="{F586DC1F-425E-443C-84AD-C3A78EEF6E25}"/>
    <cellStyle name="Финансовый 7 5" xfId="11654" xr:uid="{804B79CE-93DC-4230-8DAC-4C155A7B1528}"/>
    <cellStyle name="Финансовый 7 6" xfId="11655" xr:uid="{9D9250FA-C810-4591-B21E-CC293FF65DF8}"/>
    <cellStyle name="Финансовый 8" xfId="11656" xr:uid="{8C4D1CC8-6752-49D1-8281-D12B18815AD7}"/>
    <cellStyle name="Финансовый 9" xfId="11657" xr:uid="{3AE46493-06ED-4C01-A93C-1D9B4F70B712}"/>
    <cellStyle name="Цена" xfId="11658" xr:uid="{3DF3BFC6-5BDA-4A42-BE3C-6A5B7B612252}"/>
    <cellStyle name="Цена 10" xfId="11659" xr:uid="{54553E33-EB88-4F9E-A173-0E9BF35F8F14}"/>
    <cellStyle name="Цена 10 2" xfId="11660" xr:uid="{60F2A2D9-4242-4027-81F5-0F5916B405E8}"/>
    <cellStyle name="Цена 10 2 2" xfId="11661" xr:uid="{4B912401-F485-4CC7-B26B-FEA1F34B5816}"/>
    <cellStyle name="Цена 10 2 2 2" xfId="11662" xr:uid="{9D9BDB49-43A1-44E2-8342-1A417ECD5D90}"/>
    <cellStyle name="Цена 10 2 2 3" xfId="11663" xr:uid="{5BE7A94F-8269-4E9B-A0A9-84EC2A235A2E}"/>
    <cellStyle name="Цена 10 2 3" xfId="11664" xr:uid="{CC75DF5D-2FEA-4AFF-9904-8D520E18182D}"/>
    <cellStyle name="Цена 10 2 4" xfId="11665" xr:uid="{5E14DF22-C099-4A82-9FBF-541B91E0ACAB}"/>
    <cellStyle name="Цена 10 3" xfId="11666" xr:uid="{323B31F9-A6F4-437B-87BB-A7BF399833D5}"/>
    <cellStyle name="Цена 10 4" xfId="11667" xr:uid="{BC3C1CF0-8F3C-4293-B649-57F92D87BFFF}"/>
    <cellStyle name="Цена 11" xfId="11668" xr:uid="{FD068518-2FDD-458E-BBE2-C1B7FF8A3BEC}"/>
    <cellStyle name="Цена 11 2" xfId="11669" xr:uid="{74626ED3-63D8-4DEB-AC34-66892C7BA52E}"/>
    <cellStyle name="Цена 11 2 2" xfId="11670" xr:uid="{B391147E-F5BE-469E-B7D9-319E7582656C}"/>
    <cellStyle name="Цена 11 2 2 2" xfId="11671" xr:uid="{403DEECE-E6E3-4F69-ACB3-211B25A2B83E}"/>
    <cellStyle name="Цена 11 2 2 3" xfId="11672" xr:uid="{BB6E2F9B-AE53-4BE3-A686-7AE5E4EFC0EC}"/>
    <cellStyle name="Цена 11 2 3" xfId="11673" xr:uid="{E41FE155-B8DC-49D7-895F-1DC44B9DB1AC}"/>
    <cellStyle name="Цена 11 2 4" xfId="11674" xr:uid="{9419CC50-8304-407D-AC75-103210D2A312}"/>
    <cellStyle name="Цена 11 3" xfId="11675" xr:uid="{779B040B-3E24-4929-9405-AEEDCC5EEFC0}"/>
    <cellStyle name="Цена 12" xfId="11676" xr:uid="{5A20F4A6-813D-4459-920E-C301B4571D98}"/>
    <cellStyle name="Цена 12 2" xfId="11677" xr:uid="{67B8BCED-F77E-49C1-9AB0-4A3318BDFDDA}"/>
    <cellStyle name="Цена 12 2 2" xfId="11678" xr:uid="{ED4F4F62-4068-4816-8C75-9122608BFE4F}"/>
    <cellStyle name="Цена 12 2 2 2" xfId="11679" xr:uid="{96868B9F-3C61-4811-8523-2026D43054D7}"/>
    <cellStyle name="Цена 12 2 2 3" xfId="11680" xr:uid="{BE78AB27-1562-4FB7-BC39-B4587C23D382}"/>
    <cellStyle name="Цена 12 2 3" xfId="11681" xr:uid="{942995ED-F365-4186-95E1-A769DFA51C5D}"/>
    <cellStyle name="Цена 12 2 4" xfId="11682" xr:uid="{9C58C2B8-46D4-4574-8A22-F4162F5D44DD}"/>
    <cellStyle name="Цена 12 3" xfId="11683" xr:uid="{07364302-39C7-435F-862F-D8E7E452EE24}"/>
    <cellStyle name="Цена 12 3 2" xfId="11684" xr:uid="{8AF0B905-4427-46D3-AFCF-87DD2A0E8D88}"/>
    <cellStyle name="Цена 12 3 2 2" xfId="11685" xr:uid="{56548902-80FF-4B15-B3F5-01F430BEF0D6}"/>
    <cellStyle name="Цена 12 3 3" xfId="11686" xr:uid="{DB66EA82-8BB7-421A-A08F-D8C857B1AF13}"/>
    <cellStyle name="Цена 12 4" xfId="11687" xr:uid="{2A2701AA-DE90-497A-B4D9-2F5AACDAC58F}"/>
    <cellStyle name="Цена 12 5" xfId="11688" xr:uid="{B6C62DC5-8B1E-45E0-8A7C-F57CF4EC5A75}"/>
    <cellStyle name="Цена 13" xfId="11689" xr:uid="{B516DFF4-A76E-4767-959D-F7D7EF02B9E4}"/>
    <cellStyle name="Цена 13 2" xfId="11690" xr:uid="{92DE813A-0CC7-4138-BA24-489E81FA41F1}"/>
    <cellStyle name="Цена 13 2 2" xfId="11691" xr:uid="{7257E26A-2299-4196-8619-BCE55002AAD9}"/>
    <cellStyle name="Цена 13 2 3" xfId="11692" xr:uid="{CFB37EDC-3CEB-460A-B2F3-05E3EF81E05A}"/>
    <cellStyle name="Цена 13 3" xfId="11693" xr:uid="{F5EEEE6A-D382-4044-BFAD-549CDDCB2DC4}"/>
    <cellStyle name="Цена 13 3 2" xfId="11694" xr:uid="{B28256D2-D6FC-416B-A924-8D1B48CBB087}"/>
    <cellStyle name="Цена 13 3 2 2" xfId="11695" xr:uid="{E86B561F-95B8-4825-96EA-7145D496A778}"/>
    <cellStyle name="Цена 13 3 3" xfId="11696" xr:uid="{D31F4BA3-541F-484A-9348-3822FBA216A1}"/>
    <cellStyle name="Цена 13 4" xfId="11697" xr:uid="{A71BDA5E-C2A8-4313-8350-FC78AB7AD6B7}"/>
    <cellStyle name="Цена 13 5" xfId="11698" xr:uid="{341FE20C-DF01-4CB5-BEAA-ADF93AFD559A}"/>
    <cellStyle name="Цена 14" xfId="11699" xr:uid="{6BA5E37B-AD59-482E-9981-E3C909535ED2}"/>
    <cellStyle name="Цена 14 2" xfId="11700" xr:uid="{1F943F2D-D3F3-476A-8C03-5AC1B35F717A}"/>
    <cellStyle name="Цена 14 2 2" xfId="11701" xr:uid="{056D7073-1922-4A62-8CEE-8A495CA3D7A4}"/>
    <cellStyle name="Цена 14 2 2 2" xfId="11702" xr:uid="{B8D61468-665C-4F81-857C-DC7A346AC6D4}"/>
    <cellStyle name="Цена 14 2 2 3" xfId="11703" xr:uid="{C809A8F2-7DF0-464C-8433-310CBE609244}"/>
    <cellStyle name="Цена 14 2 3" xfId="11704" xr:uid="{9ADE6673-B189-4C34-A10C-5B7395B28CEA}"/>
    <cellStyle name="Цена 14 2 4" xfId="11705" xr:uid="{AB8FB7C4-410A-4943-B8BF-05ACEB278A31}"/>
    <cellStyle name="Цена 14 3" xfId="11706" xr:uid="{F38F196F-0C9D-49C8-97A9-B85A7F376444}"/>
    <cellStyle name="Цена 15" xfId="11707" xr:uid="{8BF56C8E-C14F-48C7-85DF-5E88D121C65F}"/>
    <cellStyle name="Цена 15 2" xfId="11708" xr:uid="{3185C544-137D-499E-96DD-67854FF64615}"/>
    <cellStyle name="Цена 15 2 2" xfId="11709" xr:uid="{D1E7F881-620D-4EA0-B6A2-7CB1202571DA}"/>
    <cellStyle name="Цена 15 2 3" xfId="11710" xr:uid="{E6F27E5B-D96E-4506-B52D-5D1F083A0ABC}"/>
    <cellStyle name="Цена 15 3" xfId="11711" xr:uid="{846E3258-6DBA-46F5-9C8C-44A785C17FB0}"/>
    <cellStyle name="Цена 15 3 2" xfId="11712" xr:uid="{6DED651B-E6B5-4D17-9C94-6AB486F92EBF}"/>
    <cellStyle name="Цена 15 3 2 2" xfId="11713" xr:uid="{B4432B1E-D490-4940-BC5A-A63F04A0FB22}"/>
    <cellStyle name="Цена 15 3 3" xfId="11714" xr:uid="{B77FCE1D-CAFB-4A28-9B26-0095CAADA37B}"/>
    <cellStyle name="Цена 15 4" xfId="11715" xr:uid="{CF7FC90E-9F6B-4521-8B77-170207E3DE37}"/>
    <cellStyle name="Цена 15 5" xfId="11716" xr:uid="{C04F4630-3330-43C2-A886-2F231F4D256B}"/>
    <cellStyle name="Цена 16" xfId="11717" xr:uid="{0040B4B7-2FCB-469D-913E-0ACC06F9E07B}"/>
    <cellStyle name="Цена 16 2" xfId="11718" xr:uid="{5E043F81-2B79-411F-B131-BD5266A977BE}"/>
    <cellStyle name="Цена 16 2 2" xfId="11719" xr:uid="{F04E7894-CC6C-45B6-83D4-E2E432E3BF4F}"/>
    <cellStyle name="Цена 16 3" xfId="11720" xr:uid="{34C48E64-7912-4109-9506-E4B697F3C870}"/>
    <cellStyle name="Цена 17" xfId="11721" xr:uid="{F6ADC4A4-2BDC-47B2-8BE0-0FC4D16B4254}"/>
    <cellStyle name="Цена 17 2" xfId="11722" xr:uid="{81EC5E16-DE80-4FA6-A6BE-1709ED047F8C}"/>
    <cellStyle name="Цена 17 3" xfId="11723" xr:uid="{094223AF-7C80-4A02-9726-36DD29043A26}"/>
    <cellStyle name="Цена 18" xfId="11724" xr:uid="{2169ABC9-4C0E-4455-BDFC-D426276514B7}"/>
    <cellStyle name="Цена 2" xfId="11725" xr:uid="{32E8B355-BFB9-49F7-A6B5-7BDFBD6B15CA}"/>
    <cellStyle name="Цена 2 2" xfId="11726" xr:uid="{55100CB7-3AC8-4176-8DA8-661F1FD97DB3}"/>
    <cellStyle name="Цена 2 2 2" xfId="11727" xr:uid="{5F51B59C-4147-4251-A0D4-CFAEEBED6928}"/>
    <cellStyle name="Цена 2 2 2 2" xfId="11728" xr:uid="{E0130CDF-B4DA-4000-A9BC-B94466EB5C91}"/>
    <cellStyle name="Цена 2 2 2 2 2" xfId="11729" xr:uid="{0B3C750C-A4C7-44DD-B376-80DC6F3259D8}"/>
    <cellStyle name="Цена 2 2 2 2 3" xfId="11730" xr:uid="{682A4178-38D7-4AD3-B5AE-7919C4D570BE}"/>
    <cellStyle name="Цена 2 2 2 3" xfId="11731" xr:uid="{7503BCA2-9FE3-4F53-91CA-95CA24499974}"/>
    <cellStyle name="Цена 2 2 2 4" xfId="11732" xr:uid="{2C8073F6-902B-4BC0-802F-63173FC1D036}"/>
    <cellStyle name="Цена 2 2 3" xfId="11733" xr:uid="{7A0377FC-69B5-4676-AEAB-413254E533A5}"/>
    <cellStyle name="Цена 2 3" xfId="11734" xr:uid="{7E0850DF-4319-41EB-B08F-EA1E5C82C73B}"/>
    <cellStyle name="Цена 2 3 2" xfId="11735" xr:uid="{EF17C89E-BF96-4370-AA24-97A890C329E3}"/>
    <cellStyle name="Цена 2 3 2 2" xfId="11736" xr:uid="{95B91967-1D41-4EB9-937C-1044DAD2F8EB}"/>
    <cellStyle name="Цена 2 3 2 2 2" xfId="11737" xr:uid="{25B798BF-41A1-4C1F-8D10-DBFF43775727}"/>
    <cellStyle name="Цена 2 3 2 2 3" xfId="11738" xr:uid="{72578107-B66F-4BE3-B48A-27A2F122F56C}"/>
    <cellStyle name="Цена 2 3 2 3" xfId="11739" xr:uid="{DB50B3F4-837E-42E7-B121-B1E5F1A855F4}"/>
    <cellStyle name="Цена 2 3 2 4" xfId="11740" xr:uid="{DC42E9E4-74EB-4548-A134-E3B94C036AF4}"/>
    <cellStyle name="Цена 2 3 3" xfId="11741" xr:uid="{F33DABFE-C9F1-47BD-9E45-C1101E4541E4}"/>
    <cellStyle name="Цена 2 3 3 2" xfId="11742" xr:uid="{C841DD3C-DBBB-4D73-8EBC-6D618F627C88}"/>
    <cellStyle name="Цена 2 3 3 2 2" xfId="11743" xr:uid="{90C92678-AA50-44BE-A01F-161AD66ECBCF}"/>
    <cellStyle name="Цена 2 3 3 3" xfId="11744" xr:uid="{3BAC99FF-30A9-4A0F-AEF2-70D47DCA72D8}"/>
    <cellStyle name="Цена 2 3 4" xfId="11745" xr:uid="{F51D9CD4-4D8B-48A0-B7F5-CADC0C59EBB5}"/>
    <cellStyle name="Цена 2 3 5" xfId="11746" xr:uid="{CB8E825B-B918-4A36-9919-8658F399C198}"/>
    <cellStyle name="Цена 2 4" xfId="11747" xr:uid="{32B1FD27-E701-4D1F-B61F-0871AFEFCF3D}"/>
    <cellStyle name="Цена 2 4 2" xfId="11748" xr:uid="{0C34676C-9B62-4FE7-976F-380841FFDC5C}"/>
    <cellStyle name="Цена 2 4 2 2" xfId="11749" xr:uid="{D14B728B-5BFD-4100-B439-01D0F9E73D15}"/>
    <cellStyle name="Цена 2 4 2 3" xfId="11750" xr:uid="{10B487EB-BC35-4368-B737-6D2058951B00}"/>
    <cellStyle name="Цена 2 4 3" xfId="11751" xr:uid="{E251EB1D-E7B9-43B3-B34B-6B3B63E2B06B}"/>
    <cellStyle name="Цена 2 4 3 2" xfId="11752" xr:uid="{35E7CDC5-2302-4613-9F66-A04B68ECE370}"/>
    <cellStyle name="Цена 2 4 3 2 2" xfId="11753" xr:uid="{0AAAC23B-4862-47B4-902B-1D55AF9FC87A}"/>
    <cellStyle name="Цена 2 4 3 3" xfId="11754" xr:uid="{4DEABE0F-C44E-40C8-AC7B-DBA3251C4CD7}"/>
    <cellStyle name="Цена 2 4 4" xfId="11755" xr:uid="{712CB7AA-35EE-4B9E-82B3-171EC7BA57D5}"/>
    <cellStyle name="Цена 2 4 5" xfId="11756" xr:uid="{4F64DE95-53BF-4191-B215-E38F224444DB}"/>
    <cellStyle name="Цена 2 5" xfId="11757" xr:uid="{A745143E-BCA4-4B3A-A5CA-0DEF4CB42D77}"/>
    <cellStyle name="Цена 2 5 2" xfId="11758" xr:uid="{94D6E7A1-F314-46BA-96F5-4D1039D19241}"/>
    <cellStyle name="Цена 2 5 2 2" xfId="11759" xr:uid="{B9E44695-E66D-4C09-A44E-63F96395B34E}"/>
    <cellStyle name="Цена 2 5 2 2 2" xfId="11760" xr:uid="{CD27008F-9A5C-492B-8508-1338A1A269FD}"/>
    <cellStyle name="Цена 2 5 2 2 3" xfId="11761" xr:uid="{8D227D79-C4C0-4124-9ED9-591A50F85F8F}"/>
    <cellStyle name="Цена 2 5 2 3" xfId="11762" xr:uid="{7F3152A2-3051-4B93-AFC3-EAF646856528}"/>
    <cellStyle name="Цена 2 5 2 4" xfId="11763" xr:uid="{42DC3ADC-7FBA-4530-84AE-6A024E0CDEA2}"/>
    <cellStyle name="Цена 2 5 3" xfId="11764" xr:uid="{1B54C7F5-742D-4C44-88F0-1010E393B2C5}"/>
    <cellStyle name="Цена 2 6" xfId="11765" xr:uid="{DF36341A-926D-4247-A06A-E6524FD84FA5}"/>
    <cellStyle name="Цена 2 6 2" xfId="11766" xr:uid="{6EB998E3-F307-4553-8A11-FCFBE83AD346}"/>
    <cellStyle name="Цена 2 6 2 2" xfId="11767" xr:uid="{4E18FAE4-65C9-448B-99A9-A9B523C75824}"/>
    <cellStyle name="Цена 2 6 2 3" xfId="11768" xr:uid="{7A12BACD-55CA-43DF-9D89-877863AFBE37}"/>
    <cellStyle name="Цена 2 6 3" xfId="11769" xr:uid="{1202D3B4-3DEF-4B37-8EE9-5DBC807909E8}"/>
    <cellStyle name="Цена 2 6 3 2" xfId="11770" xr:uid="{D09EC6E5-FB53-49D4-88B0-0D7AEAE6E9C6}"/>
    <cellStyle name="Цена 2 6 3 2 2" xfId="11771" xr:uid="{22AB4C42-ECFA-47EE-B3AF-36FC4678B064}"/>
    <cellStyle name="Цена 2 6 3 3" xfId="11772" xr:uid="{AFD30A17-1DBC-419D-AEF5-8E8C4DE84292}"/>
    <cellStyle name="Цена 2 6 4" xfId="11773" xr:uid="{B23D87F7-F674-4E53-A1AA-94025241D1C7}"/>
    <cellStyle name="Цена 2 6 5" xfId="11774" xr:uid="{54BA5233-FFC0-4C2C-8878-FA5AB134A06F}"/>
    <cellStyle name="Цена 2 7" xfId="11775" xr:uid="{CEDD6B99-4ED7-4528-A53E-0ACC0C57CD12}"/>
    <cellStyle name="Цена 2 7 2" xfId="11776" xr:uid="{71E2C617-6CD7-4568-871A-0DD4B6C6930D}"/>
    <cellStyle name="Цена 2 7 2 2" xfId="11777" xr:uid="{4162D408-E85E-4E44-A509-2D1749ADCE28}"/>
    <cellStyle name="Цена 2 7 3" xfId="11778" xr:uid="{B296EDFB-8640-4D72-883C-8F89B72BEFD7}"/>
    <cellStyle name="Цена 2 8" xfId="11779" xr:uid="{E3636F14-3554-4758-B30B-9F9443D9E552}"/>
    <cellStyle name="Цена 2 8 2" xfId="11780" xr:uid="{F6D25FFA-5026-4D5B-B33E-E6882603CB76}"/>
    <cellStyle name="Цена 2 8 3" xfId="11781" xr:uid="{E0DA0656-BCBA-423F-8FE5-1201252D949A}"/>
    <cellStyle name="Цена 2 9" xfId="11782" xr:uid="{76D63F6A-D545-4EAE-83A4-F732E55B5D34}"/>
    <cellStyle name="Цена 3" xfId="11783" xr:uid="{9E362902-631A-4783-8578-77BE94CDCAB2}"/>
    <cellStyle name="Цена 3 2" xfId="11784" xr:uid="{A13E3EB8-5FB7-467F-A08A-90EFDC969FB0}"/>
    <cellStyle name="Цена 3 2 2" xfId="11785" xr:uid="{DE17E543-60EE-46FC-B7AC-9DF677406552}"/>
    <cellStyle name="Цена 3 2 2 2" xfId="11786" xr:uid="{D55C708C-713E-4418-9B4B-8D4434BCBBF5}"/>
    <cellStyle name="Цена 3 2 2 3" xfId="11787" xr:uid="{504966F0-0545-44D7-A56B-0DBAB5CBE87D}"/>
    <cellStyle name="Цена 3 2 3" xfId="11788" xr:uid="{A41E98D4-E91C-4849-9850-357DBCAA557F}"/>
    <cellStyle name="Цена 3 2 4" xfId="11789" xr:uid="{C67445AE-D6D5-44AC-8CA0-BB1D49C97A26}"/>
    <cellStyle name="Цена 3 3" xfId="11790" xr:uid="{8F57307D-BFF3-4C8D-B82E-6E8A480E140B}"/>
    <cellStyle name="Цена 3 4" xfId="11791" xr:uid="{37F17346-7466-44A5-BF14-18000371B207}"/>
    <cellStyle name="Цена 4" xfId="11792" xr:uid="{A1FBADBD-B150-4F25-9E4E-211C65DEFBD9}"/>
    <cellStyle name="Цена 4 2" xfId="11793" xr:uid="{F7D6D3AD-756D-4042-962B-8B44483FFD60}"/>
    <cellStyle name="Цена 4 2 2" xfId="11794" xr:uid="{06D07978-B0E2-452A-8F19-3267EFFCF2A5}"/>
    <cellStyle name="Цена 4 2 2 2" xfId="11795" xr:uid="{35EC0FFC-B2F7-4414-AE31-0DAC21F3BD9A}"/>
    <cellStyle name="Цена 4 2 2 3" xfId="11796" xr:uid="{988A7BE3-4E4E-48C5-9862-DAEDF89ED1B3}"/>
    <cellStyle name="Цена 4 2 3" xfId="11797" xr:uid="{971FAE55-DBE2-4DA4-88CC-E5F588DEB8CB}"/>
    <cellStyle name="Цена 4 2 4" xfId="11798" xr:uid="{663E158E-31AD-4CEC-849D-3A1DE25D1D52}"/>
    <cellStyle name="Цена 4 3" xfId="11799" xr:uid="{194479D3-B33D-4939-AB13-9D5F8A5DAD61}"/>
    <cellStyle name="Цена 4 4" xfId="11800" xr:uid="{BA5979BB-324D-4681-A91D-4D1746F95A88}"/>
    <cellStyle name="Цена 5" xfId="11801" xr:uid="{CCD55AB1-A43A-48F2-BE10-9C01BE67427C}"/>
    <cellStyle name="Цена 5 2" xfId="11802" xr:uid="{33729B04-8AD4-4BBD-A930-0824BACF0534}"/>
    <cellStyle name="Цена 5 2 2" xfId="11803" xr:uid="{695B40F2-0D89-4265-9E21-C85CB334D171}"/>
    <cellStyle name="Цена 5 2 2 2" xfId="11804" xr:uid="{6F4AA2AB-479F-4716-8D7F-A7A36F5075ED}"/>
    <cellStyle name="Цена 5 2 2 3" xfId="11805" xr:uid="{E2CAF02C-6AF8-41CD-9B8F-E09D0486818D}"/>
    <cellStyle name="Цена 5 2 3" xfId="11806" xr:uid="{5518E9B2-DEC7-4E6D-B4AB-EF04D5FFDA02}"/>
    <cellStyle name="Цена 5 2 4" xfId="11807" xr:uid="{8A835CA9-4B14-4F1B-B94F-BA3D74656374}"/>
    <cellStyle name="Цена 5 3" xfId="11808" xr:uid="{0D3E0F3E-95DC-447C-8B8B-28700C558E47}"/>
    <cellStyle name="Цена 5 4" xfId="11809" xr:uid="{A9925371-D89A-4380-8609-AF3F64846C1B}"/>
    <cellStyle name="Цена 6" xfId="11810" xr:uid="{B3A1EFAD-5CCA-419F-8683-C55302038363}"/>
    <cellStyle name="Цена 6 2" xfId="11811" xr:uid="{FA1D3958-CEAE-4202-9A15-71E77BC5FDA2}"/>
    <cellStyle name="Цена 6 2 2" xfId="11812" xr:uid="{41337A1C-4F82-470F-820D-DD9016F35C87}"/>
    <cellStyle name="Цена 6 2 2 2" xfId="11813" xr:uid="{B8256539-0188-42CD-8F45-06DAD0E3AAB3}"/>
    <cellStyle name="Цена 6 2 2 3" xfId="11814" xr:uid="{24894A06-13D0-4701-9F87-DDBC4AB2E502}"/>
    <cellStyle name="Цена 6 2 3" xfId="11815" xr:uid="{94EC7C2B-2D82-4B5E-AEF1-BBDF04A4A625}"/>
    <cellStyle name="Цена 6 2 4" xfId="11816" xr:uid="{A3C99707-D986-402D-8C9A-19747D32E19D}"/>
    <cellStyle name="Цена 6 3" xfId="11817" xr:uid="{D9D1037C-24FB-4BE6-A4EA-D708985F3FFC}"/>
    <cellStyle name="Цена 6 4" xfId="11818" xr:uid="{0BA206AD-C580-4AB8-96DE-662B5D8192C5}"/>
    <cellStyle name="Цена 7" xfId="11819" xr:uid="{5878F13A-3831-4E0B-8590-F42E0B06B417}"/>
    <cellStyle name="Цена 7 2" xfId="11820" xr:uid="{CCA0B3A8-226D-4F54-BA59-D46088B6359D}"/>
    <cellStyle name="Цена 7 2 2" xfId="11821" xr:uid="{C2458E7D-4A06-4ADD-BF84-047560811254}"/>
    <cellStyle name="Цена 7 2 2 2" xfId="11822" xr:uid="{9AB164C1-D4AF-4C50-A4FF-CF055C5C8236}"/>
    <cellStyle name="Цена 7 2 2 3" xfId="11823" xr:uid="{1949A995-A085-482F-ADAB-5AAA93D7E04A}"/>
    <cellStyle name="Цена 7 2 3" xfId="11824" xr:uid="{6104AD38-E9D1-4AE1-B68C-95AD172F3951}"/>
    <cellStyle name="Цена 7 2 4" xfId="11825" xr:uid="{83A34EB6-DCB6-45FF-A37C-B1949F320E44}"/>
    <cellStyle name="Цена 7 3" xfId="11826" xr:uid="{BC4B4216-E970-4B33-9CAD-B74927DADB84}"/>
    <cellStyle name="Цена 7 4" xfId="11827" xr:uid="{9E2A2D82-8B21-4A40-B3D9-1D2F13B99583}"/>
    <cellStyle name="Цена 8" xfId="11828" xr:uid="{1054B245-42E1-4F2E-99A0-8E31FEEC01F4}"/>
    <cellStyle name="Цена 8 2" xfId="11829" xr:uid="{2EBE44E7-FBF4-4384-913F-FE5D596DED18}"/>
    <cellStyle name="Цена 8 2 2" xfId="11830" xr:uid="{7963E586-8CE1-4358-968D-2DF3A06251EB}"/>
    <cellStyle name="Цена 8 2 2 2" xfId="11831" xr:uid="{87E1F0AB-A49F-495D-ACC9-86EF17B09D77}"/>
    <cellStyle name="Цена 8 2 2 3" xfId="11832" xr:uid="{210F6E7C-60E3-4A88-9396-20B746336992}"/>
    <cellStyle name="Цена 8 2 3" xfId="11833" xr:uid="{3F753B50-AE39-4FC0-B3DB-633DE4DB93FB}"/>
    <cellStyle name="Цена 8 2 4" xfId="11834" xr:uid="{1A60AD3C-6B60-430B-B628-1B3782CF5889}"/>
    <cellStyle name="Цена 8 3" xfId="11835" xr:uid="{1F4B196D-763D-424F-8446-D3CC14AB0C68}"/>
    <cellStyle name="Цена 8 4" xfId="11836" xr:uid="{D46EE73E-8F1D-4092-8FCC-A1FFCF32962A}"/>
    <cellStyle name="Цена 9" xfId="11837" xr:uid="{DA59D44F-9532-47DD-9530-F82C6B3DE813}"/>
    <cellStyle name="Цена 9 2" xfId="11838" xr:uid="{26D4586A-9EBA-44ED-B3CE-0A52DEE64EA1}"/>
    <cellStyle name="Цена 9 2 2" xfId="11839" xr:uid="{2EF777AE-F8F1-423F-BD1C-4ED96D852948}"/>
    <cellStyle name="Цена 9 2 2 2" xfId="11840" xr:uid="{2C2D1423-A0F3-4D91-A3E1-FE6307668A0D}"/>
    <cellStyle name="Цена 9 2 2 3" xfId="11841" xr:uid="{12D8CAC3-076F-4028-A717-33A4FAB821D0}"/>
    <cellStyle name="Цена 9 2 3" xfId="11842" xr:uid="{B41441EF-3399-4809-B744-EE457AED79F9}"/>
    <cellStyle name="Цена 9 2 4" xfId="11843" xr:uid="{A018903D-9CF6-4241-90DC-1C7EA6FC6A93}"/>
    <cellStyle name="Цена 9 3" xfId="11844" xr:uid="{484581B4-82E7-495A-9D92-680D43F1B3AB}"/>
    <cellStyle name="Цена 9 4" xfId="11845" xr:uid="{B8556D97-6CDC-476D-9F31-E5915ADB8643}"/>
    <cellStyle name="Цена_1. Финансовая отчетность" xfId="11846" xr:uid="{67B0F820-2657-4B84-BFC1-BF5F879F9DB6}"/>
    <cellStyle name="Числовой" xfId="11847" xr:uid="{B50973F5-A696-424D-89F0-32946EE55F4D}"/>
    <cellStyle name="Џђћ–…ќ’ќ›‰" xfId="11848" xr:uid="{BAD0FBCB-EE8B-4559-A772-A292825514D9}"/>
    <cellStyle name="Џђћ–…ќ’ќ›‰ 10" xfId="11849" xr:uid="{2C2309FB-CDD9-42D7-B5DB-267886380CBE}"/>
    <cellStyle name="Џђћ–…ќ’ќ›‰ 10 2" xfId="11850" xr:uid="{5CD6CE0F-BC18-410B-962A-A8B4A89D4439}"/>
    <cellStyle name="Џђћ–…ќ’ќ›‰ 11" xfId="11851" xr:uid="{E3B70307-288E-459F-9C66-8A6360BD54E1}"/>
    <cellStyle name="Џђћ–…ќ’ќ›‰ 12" xfId="11852" xr:uid="{2BA9C338-DE4A-4383-BA34-E2AB3DB6AB73}"/>
    <cellStyle name="Џђћ–…ќ’ќ›‰ 13" xfId="11853" xr:uid="{E58595D0-6782-46C8-AC89-46C13539C6AB}"/>
    <cellStyle name="Џђћ–…ќ’ќ›‰ 14" xfId="11854" xr:uid="{7175428B-9AE1-430C-9CE6-BD32A3B87093}"/>
    <cellStyle name="Џђћ–…ќ’ќ›‰ 15" xfId="11855" xr:uid="{65359431-A744-46C6-990B-DDCCC8436F89}"/>
    <cellStyle name="Џђћ–…ќ’ќ›‰ 16" xfId="11856" xr:uid="{56080B75-C243-41B5-B6D2-39AA4535DDA5}"/>
    <cellStyle name="Џђћ–…ќ’ќ›‰ 17" xfId="11857" xr:uid="{AD5741C3-F1E6-4CD2-B144-844322AA2C04}"/>
    <cellStyle name="Џђћ–…ќ’ќ›‰ 18" xfId="11858" xr:uid="{E6F0DA6A-2831-44E1-B060-51F62680F5CD}"/>
    <cellStyle name="Џђћ–…ќ’ќ›‰ 2" xfId="11859" xr:uid="{6F1BA437-B5CC-4463-A634-D57C1B41F7A7}"/>
    <cellStyle name="Џђћ–…ќ’ќ›‰ 2 2" xfId="11860" xr:uid="{5CFEADBF-55B5-44B4-B45D-67E6F90A99CB}"/>
    <cellStyle name="Џђћ–…ќ’ќ›‰ 3" xfId="11861" xr:uid="{9227FC5B-C63F-4261-B3F5-9AFD0BE0B6C7}"/>
    <cellStyle name="Џђћ–…ќ’ќ›‰ 3 2" xfId="11862" xr:uid="{AA677D63-484E-4993-AB5E-28D73A8B8F05}"/>
    <cellStyle name="Џђћ–…ќ’ќ›‰ 4" xfId="11863" xr:uid="{3A2C9893-A680-4A9B-9C70-D0C0B66731CC}"/>
    <cellStyle name="Џђћ–…ќ’ќ›‰ 4 2" xfId="11864" xr:uid="{6F02A0FD-350B-492D-9183-B836108C937F}"/>
    <cellStyle name="Џђћ–…ќ’ќ›‰ 5" xfId="11865" xr:uid="{29A9D28F-9C1D-4ECE-9381-0A5DBE1B082D}"/>
    <cellStyle name="Џђћ–…ќ’ќ›‰ 5 2" xfId="11866" xr:uid="{4046A32A-8290-4B93-AF5E-FF2215EC79C8}"/>
    <cellStyle name="Џђћ–…ќ’ќ›‰ 6" xfId="11867" xr:uid="{96E33FC2-82A3-4AFD-B076-01C7546CB227}"/>
    <cellStyle name="Џђћ–…ќ’ќ›‰ 6 2" xfId="11868" xr:uid="{64344B86-DC54-4F75-9DA2-E28DE91BABDD}"/>
    <cellStyle name="Џђћ–…ќ’ќ›‰ 7" xfId="11869" xr:uid="{567B404C-9C31-400C-84F7-D6B8F21B189B}"/>
    <cellStyle name="Џђћ–…ќ’ќ›‰ 7 2" xfId="11870" xr:uid="{A667EB63-5301-4F99-8998-C5E2E7E85D35}"/>
    <cellStyle name="Џђћ–…ќ’ќ›‰ 8" xfId="11871" xr:uid="{222C922D-B8AD-4058-8527-A1E1D65B609D}"/>
    <cellStyle name="Џђћ–…ќ’ќ›‰ 8 2" xfId="11872" xr:uid="{EE6A11BA-555F-4B2A-86AD-978F1E365994}"/>
    <cellStyle name="Џђћ–…ќ’ќ›‰ 9" xfId="11873" xr:uid="{23BE814B-84CC-4D3B-AF0C-0953E93270C6}"/>
    <cellStyle name="Џђћ–…ќ’ќ›‰ 9 2" xfId="11874" xr:uid="{F9BF6C6E-E101-4E25-8BDF-84B7F965C09B}"/>
    <cellStyle name="Џђћ–…ќ’ќ›‰_1. Финансовая отчетность" xfId="11875" xr:uid="{824F7980-058B-4397-8D6A-FCE180BE8831}"/>
    <cellStyle name="Шапка" xfId="11876" xr:uid="{A335ADC6-4868-44DC-A7A7-BEA958F472D1}"/>
    <cellStyle name="Шапка 2" xfId="11877" xr:uid="{5E57C6ED-0C84-4DA9-B672-EA35AF4298F4}"/>
    <cellStyle name="Шапка 2 2" xfId="11878" xr:uid="{E4580C47-454E-47CA-98AC-60EE43D78F59}"/>
    <cellStyle name="Шапка 2 2 2" xfId="11879" xr:uid="{A0B1CFA2-293D-48E5-BF7B-50D92C10C966}"/>
    <cellStyle name="Шапка 2 2 3" xfId="11880" xr:uid="{1A4C2CCA-0397-4A30-8796-5A2F7200C980}"/>
    <cellStyle name="Шапка 2 3" xfId="11881" xr:uid="{B1CC1A32-9A6E-4BE2-BCFC-E4BCC2D6F237}"/>
    <cellStyle name="Шапка 2 4" xfId="11882" xr:uid="{75CF9F57-1C68-41CB-A959-1E592B3480BE}"/>
    <cellStyle name="Шапка 3" xfId="11883" xr:uid="{4E82682C-B7A1-40EC-966E-A337B07E4E7C}"/>
    <cellStyle name="Шапка 4" xfId="11884" xr:uid="{5C8AE2AA-A1FC-4287-8CD2-810A764FB975}"/>
    <cellStyle name="ШАУ" xfId="11885" xr:uid="{728F1E85-B170-4576-9C3E-8A2882E45509}"/>
    <cellStyle name="ШАУ 2" xfId="11886" xr:uid="{AA49701D-B2B6-468F-9870-DB2ACE38FAF5}"/>
    <cellStyle name="ШАУ 2 2" xfId="11887" xr:uid="{8C9558B0-7FBB-4899-8D47-597BB65A47E2}"/>
    <cellStyle name="ШАУ 2 2 2" xfId="11888" xr:uid="{3D167BFB-CC74-42B6-BC60-0E9628C2ADCC}"/>
    <cellStyle name="ШАУ 2 2 3" xfId="11889" xr:uid="{E71ADC49-64D6-46F2-83B9-D1A95F1B0455}"/>
    <cellStyle name="ШАУ 2 3" xfId="11890" xr:uid="{183C8A6D-78A4-489B-BC57-F702DCAFCE45}"/>
    <cellStyle name="ШАУ 2 4" xfId="11891" xr:uid="{95FABC5F-6F6A-479E-A53B-7FDD2F275758}"/>
    <cellStyle name="ШАУ 3" xfId="11892" xr:uid="{6CC9183F-6124-4D90-8C26-4137820B7041}"/>
    <cellStyle name="ШАУ 4" xfId="11893" xr:uid="{2B42AD5D-7CF2-4CD9-B74E-B1EB76B0B350}"/>
    <cellStyle name="똿뗦먛귟 [0.00]_PRODUCT DETAIL Q1" xfId="11894" xr:uid="{D0529862-7C6F-47A9-8AF9-18D4F95E9F49}"/>
    <cellStyle name="똿뗦먛귟_PRODUCT DETAIL Q1" xfId="11895" xr:uid="{C5666D03-397F-4ABE-8B5E-585388AFBD8A}"/>
    <cellStyle name="믅됞 [0.00]_PRODUCT DETAIL Q1" xfId="11896" xr:uid="{CB2E292E-64AC-4887-87A1-BD8CB0CC0AC6}"/>
    <cellStyle name="믅됞_PRODUCT DETAIL Q1" xfId="11897" xr:uid="{564D8632-8F50-4941-892B-1C68E844C011}"/>
    <cellStyle name="뷭?_BOOKSHIP" xfId="11898" xr:uid="{12D7D55A-3C8F-49FF-BDF1-6BA71FEE0079}"/>
    <cellStyle name="콤마 [0]_1202" xfId="11899" xr:uid="{649168BC-E868-4E23-B285-BE098CF00161}"/>
    <cellStyle name="콤마_1202" xfId="11900" xr:uid="{00D3B5F1-9E42-4CA8-8AAE-2191360BAD2C}"/>
    <cellStyle name="통화 [0]_1202" xfId="11901" xr:uid="{E4142B14-2310-4C58-B7BF-C6699B6B9E3B}"/>
    <cellStyle name="통화_1202" xfId="11902" xr:uid="{C48D1A68-41F0-4A9C-9E7E-33F614952CD2}"/>
    <cellStyle name="표준_(정보부문)월별인원계획" xfId="11903" xr:uid="{80968160-CEA5-4FC0-87FC-DC7DADC9AF77}"/>
    <cellStyle name="千位分隔_KZ Combined FS - BY MONTHS Aug 2007" xfId="11904" xr:uid="{3DF0D1EA-3933-4FF5-A9CC-C4980678B5D7}"/>
    <cellStyle name="常规_aa" xfId="11905" xr:uid="{BD8D423A-F003-4903-AF48-2BE2F1BE9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180975</xdr:rowOff>
    </xdr:from>
    <xdr:to>
      <xdr:col>10</xdr:col>
      <xdr:colOff>677126</xdr:colOff>
      <xdr:row>14</xdr:row>
      <xdr:rowOff>5997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0596970-EE23-1AEF-E0BB-9845C8A93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61975"/>
          <a:ext cx="6096851" cy="201958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17</xdr:row>
      <xdr:rowOff>133350</xdr:rowOff>
    </xdr:from>
    <xdr:to>
      <xdr:col>12</xdr:col>
      <xdr:colOff>989027</xdr:colOff>
      <xdr:row>81</xdr:row>
      <xdr:rowOff>39635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B5AA4DA3-67E6-47B7-ABF3-D9C14347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3181350"/>
          <a:ext cx="7954604" cy="11610606"/>
        </a:xfrm>
        <a:prstGeom prst="rect">
          <a:avLst/>
        </a:prstGeom>
      </xdr:spPr>
    </xdr:pic>
    <xdr:clientData/>
  </xdr:twoCellAnchor>
  <xdr:twoCellAnchor editAs="oneCell">
    <xdr:from>
      <xdr:col>16</xdr:col>
      <xdr:colOff>17929</xdr:colOff>
      <xdr:row>46</xdr:row>
      <xdr:rowOff>17929</xdr:rowOff>
    </xdr:from>
    <xdr:to>
      <xdr:col>26</xdr:col>
      <xdr:colOff>596713</xdr:colOff>
      <xdr:row>82</xdr:row>
      <xdr:rowOff>35858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8A8D47-F483-DCF2-F756-9C27649F3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41223" y="8086164"/>
          <a:ext cx="6674784" cy="6472518"/>
        </a:xfrm>
        <a:prstGeom prst="rect">
          <a:avLst/>
        </a:prstGeom>
      </xdr:spPr>
    </xdr:pic>
    <xdr:clientData/>
  </xdr:twoCellAnchor>
  <xdr:twoCellAnchor editAs="oneCell">
    <xdr:from>
      <xdr:col>16</xdr:col>
      <xdr:colOff>26894</xdr:colOff>
      <xdr:row>18</xdr:row>
      <xdr:rowOff>125507</xdr:rowOff>
    </xdr:from>
    <xdr:to>
      <xdr:col>26</xdr:col>
      <xdr:colOff>582705</xdr:colOff>
      <xdr:row>45</xdr:row>
      <xdr:rowOff>171829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7A55CF-A006-FDB0-33DE-23966423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50188" y="3173507"/>
          <a:ext cx="6651811" cy="4887263"/>
        </a:xfrm>
        <a:prstGeom prst="rect">
          <a:avLst/>
        </a:prstGeom>
      </xdr:spPr>
    </xdr:pic>
    <xdr:clientData/>
  </xdr:twoCellAnchor>
  <xdr:twoCellAnchor editAs="oneCell">
    <xdr:from>
      <xdr:col>16</xdr:col>
      <xdr:colOff>134470</xdr:colOff>
      <xdr:row>82</xdr:row>
      <xdr:rowOff>152400</xdr:rowOff>
    </xdr:from>
    <xdr:to>
      <xdr:col>27</xdr:col>
      <xdr:colOff>53788</xdr:colOff>
      <xdr:row>101</xdr:row>
      <xdr:rowOff>36831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9C639D-D377-5240-E633-1BF74B5D8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57764" y="14675224"/>
          <a:ext cx="6624917" cy="32910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4605-2837-48B6-8A57-043121D6C33C}">
  <sheetPr>
    <tabColor theme="4"/>
  </sheetPr>
  <dimension ref="A1:T36"/>
  <sheetViews>
    <sheetView showGridLines="0" tabSelected="1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4" sqref="U4"/>
    </sheetView>
  </sheetViews>
  <sheetFormatPr defaultRowHeight="15"/>
  <cols>
    <col min="1" max="1" width="40.5703125" bestFit="1" customWidth="1"/>
    <col min="2" max="2" width="5.7109375" bestFit="1" customWidth="1"/>
    <col min="3" max="3" width="13.85546875" bestFit="1" customWidth="1"/>
    <col min="4" max="4" width="17" customWidth="1"/>
    <col min="6" max="6" width="12.28515625" hidden="1" customWidth="1"/>
    <col min="7" max="7" width="0" hidden="1" customWidth="1"/>
    <col min="8" max="19" width="12.28515625" hidden="1" customWidth="1"/>
    <col min="20" max="20" width="0" hidden="1" customWidth="1"/>
  </cols>
  <sheetData>
    <row r="1" spans="1:20">
      <c r="A1" s="214" t="s">
        <v>941</v>
      </c>
      <c r="B1" s="32"/>
      <c r="C1" s="32"/>
      <c r="D1" s="32"/>
    </row>
    <row r="2" spans="1:20">
      <c r="A2" s="69" t="s">
        <v>943</v>
      </c>
      <c r="B2" s="32"/>
      <c r="C2" s="32"/>
      <c r="D2" s="32"/>
    </row>
    <row r="3" spans="1:20">
      <c r="A3" s="3" t="s">
        <v>933</v>
      </c>
      <c r="B3" s="70"/>
      <c r="C3" s="70"/>
      <c r="D3" s="200"/>
      <c r="F3" s="125"/>
      <c r="K3" s="140"/>
    </row>
    <row r="4" spans="1:20" ht="24.75">
      <c r="A4" s="71"/>
      <c r="B4" s="32"/>
      <c r="C4" s="32"/>
      <c r="D4" s="122" t="s">
        <v>590</v>
      </c>
      <c r="F4" s="213" t="s">
        <v>1149</v>
      </c>
      <c r="H4" s="127"/>
      <c r="I4" s="127"/>
      <c r="J4" s="127"/>
      <c r="K4" s="127" t="s">
        <v>600</v>
      </c>
      <c r="L4" s="127" t="s">
        <v>601</v>
      </c>
      <c r="M4" s="127" t="s">
        <v>605</v>
      </c>
      <c r="N4" s="127" t="s">
        <v>606</v>
      </c>
      <c r="O4" s="127" t="s">
        <v>607</v>
      </c>
      <c r="P4" s="127"/>
      <c r="Q4" s="127"/>
      <c r="R4" s="127"/>
      <c r="S4" s="127"/>
      <c r="T4" s="126"/>
    </row>
    <row r="5" spans="1:20">
      <c r="A5" s="279" t="s">
        <v>0</v>
      </c>
      <c r="B5" s="280" t="s">
        <v>1</v>
      </c>
      <c r="C5" s="281" t="s">
        <v>588</v>
      </c>
      <c r="D5" s="281" t="s">
        <v>589</v>
      </c>
      <c r="F5" s="281" t="s">
        <v>599</v>
      </c>
      <c r="H5" s="285" t="s">
        <v>584</v>
      </c>
      <c r="I5" s="281" t="s">
        <v>586</v>
      </c>
      <c r="J5" s="281" t="s">
        <v>585</v>
      </c>
      <c r="K5" s="281" t="s">
        <v>595</v>
      </c>
      <c r="L5" s="281" t="s">
        <v>596</v>
      </c>
      <c r="M5" s="281" t="s">
        <v>597</v>
      </c>
      <c r="N5" s="281" t="s">
        <v>598</v>
      </c>
      <c r="O5" s="281" t="s">
        <v>602</v>
      </c>
      <c r="P5" s="281" t="s">
        <v>603</v>
      </c>
      <c r="Q5" s="281" t="s">
        <v>604</v>
      </c>
      <c r="R5" s="281" t="s">
        <v>587</v>
      </c>
      <c r="S5" s="283" t="s">
        <v>591</v>
      </c>
    </row>
    <row r="6" spans="1:20" ht="15" customHeight="1">
      <c r="A6" s="279"/>
      <c r="B6" s="280"/>
      <c r="C6" s="282"/>
      <c r="D6" s="282"/>
      <c r="F6" s="282"/>
      <c r="H6" s="286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4"/>
    </row>
    <row r="7" spans="1:20">
      <c r="A7" s="72" t="s">
        <v>551</v>
      </c>
      <c r="B7" s="74">
        <v>11</v>
      </c>
      <c r="C7" s="75">
        <f>S7</f>
        <v>19185561</v>
      </c>
      <c r="D7" s="75">
        <v>18444646</v>
      </c>
      <c r="F7" s="75">
        <v>58405362</v>
      </c>
      <c r="H7" s="75">
        <v>19185561</v>
      </c>
      <c r="I7" s="75">
        <v>5525131.3953099996</v>
      </c>
      <c r="J7" s="75">
        <v>2834516.6607300001</v>
      </c>
      <c r="K7" s="75"/>
      <c r="L7" s="75"/>
      <c r="M7" s="75"/>
      <c r="N7" s="75"/>
      <c r="O7" s="75"/>
      <c r="P7" s="75"/>
      <c r="Q7" s="75"/>
      <c r="R7" s="75">
        <f>-SUM(I7:J7)</f>
        <v>-8359648.0560400002</v>
      </c>
      <c r="S7" s="128">
        <f>SUM(H7:R7)</f>
        <v>19185561</v>
      </c>
    </row>
    <row r="8" spans="1:20">
      <c r="A8" s="72" t="s">
        <v>552</v>
      </c>
      <c r="B8" s="74">
        <v>12</v>
      </c>
      <c r="C8" s="75">
        <f>S8</f>
        <v>-15692557.7916</v>
      </c>
      <c r="D8" s="75">
        <v>-10435035</v>
      </c>
      <c r="F8" s="75">
        <v>-42338015</v>
      </c>
      <c r="H8" s="75">
        <v>-20434281</v>
      </c>
      <c r="I8" s="75">
        <v>-2575196.5172899999</v>
      </c>
      <c r="J8" s="75">
        <v>-1042728.3303500001</v>
      </c>
      <c r="K8" s="75"/>
      <c r="L8" s="75"/>
      <c r="M8" s="75"/>
      <c r="N8" s="75"/>
      <c r="O8" s="75"/>
      <c r="P8" s="75"/>
      <c r="Q8" s="75"/>
      <c r="R8" s="75">
        <f>-R7</f>
        <v>8359648.0560400002</v>
      </c>
      <c r="S8" s="128">
        <f>SUM(H8:R8)</f>
        <v>-15692557.7916</v>
      </c>
    </row>
    <row r="9" spans="1:20">
      <c r="A9" s="76" t="s">
        <v>553</v>
      </c>
      <c r="B9" s="73"/>
      <c r="C9" s="77">
        <f t="shared" ref="C9" si="0">SUM(C7:C8)</f>
        <v>3493003.2083999999</v>
      </c>
      <c r="D9" s="77">
        <f>SUM(D7:D8)</f>
        <v>8009611</v>
      </c>
      <c r="F9" s="77">
        <f>SUM(F7:F8)</f>
        <v>16067347</v>
      </c>
      <c r="H9" s="77">
        <f t="shared" ref="H9:S9" si="1">SUM(H7:H8)</f>
        <v>-1248720</v>
      </c>
      <c r="I9" s="77">
        <f t="shared" si="1"/>
        <v>2949934.8780199997</v>
      </c>
      <c r="J9" s="77">
        <f t="shared" ref="J9" si="2">SUM(J7:J8)</f>
        <v>1791788.3303800002</v>
      </c>
      <c r="K9" s="77">
        <f t="shared" ref="K9" si="3">SUM(K7:K8)</f>
        <v>0</v>
      </c>
      <c r="L9" s="77">
        <f t="shared" ref="L9" si="4">SUM(L7:L8)</f>
        <v>0</v>
      </c>
      <c r="M9" s="77">
        <f t="shared" ref="M9" si="5">SUM(M7:M8)</f>
        <v>0</v>
      </c>
      <c r="N9" s="77">
        <f t="shared" ref="N9:Q9" si="6">SUM(N7:N8)</f>
        <v>0</v>
      </c>
      <c r="O9" s="77">
        <f t="shared" si="6"/>
        <v>0</v>
      </c>
      <c r="P9" s="77">
        <f t="shared" si="6"/>
        <v>0</v>
      </c>
      <c r="Q9" s="77">
        <f t="shared" si="6"/>
        <v>0</v>
      </c>
      <c r="R9" s="77">
        <f t="shared" si="1"/>
        <v>0</v>
      </c>
      <c r="S9" s="129">
        <f t="shared" si="1"/>
        <v>3493003.2083999999</v>
      </c>
      <c r="T9" s="139">
        <f>S9/S7</f>
        <v>0.18206416838162823</v>
      </c>
    </row>
    <row r="10" spans="1:20">
      <c r="A10" s="72" t="s">
        <v>554</v>
      </c>
      <c r="B10" s="74">
        <v>13</v>
      </c>
      <c r="C10" s="75">
        <f t="shared" ref="C10:C17" si="7">S10</f>
        <v>-807474</v>
      </c>
      <c r="D10" s="75">
        <v>-698428</v>
      </c>
      <c r="F10" s="75">
        <v>-2731516</v>
      </c>
      <c r="H10" s="75">
        <v>-807474</v>
      </c>
      <c r="I10" s="75">
        <v>0</v>
      </c>
      <c r="J10" s="75">
        <v>0</v>
      </c>
      <c r="K10" s="75"/>
      <c r="L10" s="75"/>
      <c r="M10" s="75"/>
      <c r="N10" s="75"/>
      <c r="O10" s="75"/>
      <c r="P10" s="75"/>
      <c r="Q10" s="75"/>
      <c r="R10" s="75"/>
      <c r="S10" s="128">
        <f t="shared" ref="S10:S17" si="8">SUM(H10:R10)</f>
        <v>-807474</v>
      </c>
    </row>
    <row r="11" spans="1:20">
      <c r="A11" s="72" t="s">
        <v>344</v>
      </c>
      <c r="B11" s="74">
        <v>14</v>
      </c>
      <c r="C11" s="75">
        <f t="shared" si="7"/>
        <v>-530528.55512999999</v>
      </c>
      <c r="D11" s="75">
        <v>-366918</v>
      </c>
      <c r="F11" s="75">
        <v>-3379861</v>
      </c>
      <c r="H11" s="75">
        <v>-447217</v>
      </c>
      <c r="I11" s="75">
        <v>-79071.186819999988</v>
      </c>
      <c r="J11" s="75">
        <v>-4240.3683099999998</v>
      </c>
      <c r="K11" s="75"/>
      <c r="L11" s="75"/>
      <c r="M11" s="75"/>
      <c r="N11" s="75"/>
      <c r="O11" s="75"/>
      <c r="P11" s="75"/>
      <c r="Q11" s="75"/>
      <c r="R11" s="75"/>
      <c r="S11" s="128">
        <f t="shared" si="8"/>
        <v>-530528.55512999999</v>
      </c>
    </row>
    <row r="12" spans="1:20" ht="25.5">
      <c r="A12" s="72" t="s">
        <v>555</v>
      </c>
      <c r="B12" s="74"/>
      <c r="C12" s="75">
        <f t="shared" si="7"/>
        <v>0</v>
      </c>
      <c r="D12" s="75"/>
      <c r="F12" s="75"/>
      <c r="H12" s="75">
        <v>0</v>
      </c>
      <c r="I12" s="75">
        <v>0</v>
      </c>
      <c r="J12" s="75">
        <v>0</v>
      </c>
      <c r="K12" s="75"/>
      <c r="L12" s="75"/>
      <c r="M12" s="75"/>
      <c r="N12" s="75"/>
      <c r="O12" s="75"/>
      <c r="P12" s="75"/>
      <c r="Q12" s="75"/>
      <c r="R12" s="75"/>
      <c r="S12" s="128">
        <f t="shared" si="8"/>
        <v>0</v>
      </c>
    </row>
    <row r="13" spans="1:20">
      <c r="A13" s="72" t="s">
        <v>556</v>
      </c>
      <c r="B13" s="74"/>
      <c r="C13" s="75">
        <f t="shared" si="7"/>
        <v>0</v>
      </c>
      <c r="D13" s="75"/>
      <c r="F13" s="75"/>
      <c r="H13" s="75">
        <v>0</v>
      </c>
      <c r="I13" s="75">
        <v>0</v>
      </c>
      <c r="J13" s="75">
        <v>0</v>
      </c>
      <c r="K13" s="75"/>
      <c r="L13" s="75"/>
      <c r="M13" s="75"/>
      <c r="N13" s="75"/>
      <c r="O13" s="75"/>
      <c r="P13" s="75"/>
      <c r="Q13" s="75"/>
      <c r="R13" s="75"/>
      <c r="S13" s="128">
        <f t="shared" si="8"/>
        <v>0</v>
      </c>
    </row>
    <row r="14" spans="1:20">
      <c r="A14" s="72" t="s">
        <v>557</v>
      </c>
      <c r="B14" s="74"/>
      <c r="C14" s="75">
        <f t="shared" si="7"/>
        <v>0</v>
      </c>
      <c r="D14" s="75">
        <v>2135</v>
      </c>
      <c r="F14" s="75"/>
      <c r="H14" s="75">
        <v>0</v>
      </c>
      <c r="I14" s="75">
        <v>0</v>
      </c>
      <c r="J14" s="75">
        <v>0</v>
      </c>
      <c r="K14" s="75"/>
      <c r="L14" s="75"/>
      <c r="M14" s="75"/>
      <c r="N14" s="75"/>
      <c r="O14" s="75"/>
      <c r="P14" s="75"/>
      <c r="Q14" s="75"/>
      <c r="R14" s="75"/>
      <c r="S14" s="128">
        <f t="shared" si="8"/>
        <v>0</v>
      </c>
    </row>
    <row r="15" spans="1:20">
      <c r="A15" s="72" t="s">
        <v>328</v>
      </c>
      <c r="B15" s="74">
        <v>15</v>
      </c>
      <c r="C15" s="75">
        <f t="shared" si="7"/>
        <v>3911110.9901900003</v>
      </c>
      <c r="D15" s="75">
        <v>1514490</v>
      </c>
      <c r="F15" s="75">
        <v>4822565</v>
      </c>
      <c r="H15" s="75">
        <v>3773143</v>
      </c>
      <c r="I15" s="75">
        <v>1159438.2618300002</v>
      </c>
      <c r="J15" s="75">
        <v>15621.672909999999</v>
      </c>
      <c r="K15" s="75"/>
      <c r="L15" s="75"/>
      <c r="M15" s="75">
        <f>-КЖ!F159/1000</f>
        <v>-1018448.44249</v>
      </c>
      <c r="N15" s="75">
        <f>-КЕ!D118/1000</f>
        <v>-4521.7705199999991</v>
      </c>
      <c r="O15" s="75">
        <f>-ЖР!D111/1000</f>
        <v>-14121.731539999999</v>
      </c>
      <c r="P15" s="75"/>
      <c r="Q15" s="75"/>
      <c r="R15" s="75"/>
      <c r="S15" s="128">
        <f t="shared" si="8"/>
        <v>3911110.9901900003</v>
      </c>
    </row>
    <row r="16" spans="1:20">
      <c r="A16" s="72" t="s">
        <v>353</v>
      </c>
      <c r="B16" s="74">
        <v>15</v>
      </c>
      <c r="C16" s="75">
        <f t="shared" si="7"/>
        <v>-2152989.5663999999</v>
      </c>
      <c r="D16" s="75">
        <v>-1172826</v>
      </c>
      <c r="F16" s="75">
        <v>-5083925</v>
      </c>
      <c r="H16" s="75">
        <v>-2522603</v>
      </c>
      <c r="I16" s="75">
        <v>-1038793.00163</v>
      </c>
      <c r="J16" s="75">
        <v>-31.29766</v>
      </c>
      <c r="K16" s="75"/>
      <c r="L16" s="75"/>
      <c r="M16" s="75">
        <f>КЖ!E174/1000</f>
        <v>1403851.6401600002</v>
      </c>
      <c r="N16" s="75">
        <f>КЕ!D131/1000</f>
        <v>4554.7964000000002</v>
      </c>
      <c r="O16" s="75">
        <f>ЖР!D120/1000</f>
        <v>31.296330000000001</v>
      </c>
      <c r="P16" s="75"/>
      <c r="Q16" s="75"/>
      <c r="R16" s="75"/>
      <c r="S16" s="128">
        <f t="shared" si="8"/>
        <v>-2152989.5663999999</v>
      </c>
    </row>
    <row r="17" spans="1:19">
      <c r="A17" s="72" t="s">
        <v>568</v>
      </c>
      <c r="B17" s="74"/>
      <c r="C17" s="75">
        <f t="shared" si="7"/>
        <v>0</v>
      </c>
      <c r="D17" s="75">
        <v>0</v>
      </c>
      <c r="F17" s="75">
        <v>-1521886</v>
      </c>
      <c r="H17" s="75"/>
      <c r="I17" s="75">
        <v>0</v>
      </c>
      <c r="J17" s="75">
        <v>0</v>
      </c>
      <c r="K17" s="75"/>
      <c r="L17" s="75"/>
      <c r="M17" s="75"/>
      <c r="N17" s="75"/>
      <c r="O17" s="75"/>
      <c r="P17" s="75"/>
      <c r="Q17" s="75"/>
      <c r="R17" s="75"/>
      <c r="S17" s="128">
        <f t="shared" si="8"/>
        <v>0</v>
      </c>
    </row>
    <row r="18" spans="1:19">
      <c r="A18" s="76" t="s">
        <v>558</v>
      </c>
      <c r="B18" s="74"/>
      <c r="C18" s="77">
        <f t="shared" ref="C18" si="9">SUM(C9:C17)</f>
        <v>3913122.07706</v>
      </c>
      <c r="D18" s="77">
        <f>D9+D10+D11+D14+D15+D16+D12</f>
        <v>7288064</v>
      </c>
      <c r="F18" s="77">
        <f>SUM(F9:F17)</f>
        <v>8172724</v>
      </c>
      <c r="H18" s="77">
        <f>SUM(H9:H17)</f>
        <v>-1252871</v>
      </c>
      <c r="I18" s="77">
        <f t="shared" ref="I18:S18" si="10">SUM(I9:I17)</f>
        <v>2991508.9514000001</v>
      </c>
      <c r="J18" s="77">
        <f t="shared" ref="J18" si="11">SUM(J9:J17)</f>
        <v>1803138.3373200002</v>
      </c>
      <c r="K18" s="77">
        <f t="shared" ref="K18" si="12">SUM(K9:K17)</f>
        <v>0</v>
      </c>
      <c r="L18" s="77">
        <f t="shared" ref="L18" si="13">SUM(L9:L17)</f>
        <v>0</v>
      </c>
      <c r="M18" s="77">
        <f t="shared" ref="M18" si="14">SUM(M9:M17)</f>
        <v>385403.19767000014</v>
      </c>
      <c r="N18" s="77">
        <f>SUM(N9:N17)</f>
        <v>33.025880000001052</v>
      </c>
      <c r="O18" s="77">
        <f t="shared" ref="O18:Q18" si="15">SUM(O9:O17)</f>
        <v>-14090.43521</v>
      </c>
      <c r="P18" s="77">
        <f t="shared" si="15"/>
        <v>0</v>
      </c>
      <c r="Q18" s="77">
        <f t="shared" si="15"/>
        <v>0</v>
      </c>
      <c r="R18" s="77">
        <f t="shared" si="10"/>
        <v>0</v>
      </c>
      <c r="S18" s="129">
        <f t="shared" si="10"/>
        <v>3913122.07706</v>
      </c>
    </row>
    <row r="19" spans="1:19">
      <c r="A19" s="72" t="s">
        <v>559</v>
      </c>
      <c r="B19" s="74">
        <v>16</v>
      </c>
      <c r="C19" s="75">
        <f t="shared" ref="C19:C21" si="16">S19</f>
        <v>111758.41581999999</v>
      </c>
      <c r="D19" s="75">
        <v>249636</v>
      </c>
      <c r="F19" s="75">
        <v>952850</v>
      </c>
      <c r="H19" s="75">
        <v>107827</v>
      </c>
      <c r="I19" s="75">
        <v>3877.45255</v>
      </c>
      <c r="J19" s="75">
        <v>53.963269999999994</v>
      </c>
      <c r="K19" s="75"/>
      <c r="L19" s="75"/>
      <c r="M19" s="75"/>
      <c r="N19" s="75"/>
      <c r="O19" s="75"/>
      <c r="P19" s="75"/>
      <c r="Q19" s="75"/>
      <c r="R19" s="75"/>
      <c r="S19" s="128">
        <f>SUM(H19:R19)</f>
        <v>111758.41581999999</v>
      </c>
    </row>
    <row r="20" spans="1:19">
      <c r="A20" s="72" t="s">
        <v>560</v>
      </c>
      <c r="B20" s="74">
        <v>17</v>
      </c>
      <c r="C20" s="75">
        <f t="shared" si="16"/>
        <v>-962509</v>
      </c>
      <c r="D20" s="75">
        <v>-1003733</v>
      </c>
      <c r="F20" s="75">
        <v>-4584082</v>
      </c>
      <c r="H20" s="203">
        <v>-881974</v>
      </c>
      <c r="I20" s="203">
        <v>-80535</v>
      </c>
      <c r="J20" s="203">
        <v>0</v>
      </c>
      <c r="K20" s="75"/>
      <c r="L20" s="75"/>
      <c r="M20" s="75"/>
      <c r="N20" s="75"/>
      <c r="O20" s="75"/>
      <c r="P20" s="75"/>
      <c r="Q20" s="75"/>
      <c r="R20" s="75"/>
      <c r="S20" s="128">
        <f>SUM(H20:R20)</f>
        <v>-962509</v>
      </c>
    </row>
    <row r="21" spans="1:19">
      <c r="A21" s="78" t="s">
        <v>561</v>
      </c>
      <c r="B21" s="73"/>
      <c r="C21" s="75">
        <f t="shared" si="16"/>
        <v>-371345.78834000009</v>
      </c>
      <c r="D21" s="75">
        <v>-183030</v>
      </c>
      <c r="F21" s="75">
        <v>-175368</v>
      </c>
      <c r="H21" s="203">
        <v>0</v>
      </c>
      <c r="I21" s="203">
        <v>0</v>
      </c>
      <c r="J21" s="203">
        <v>0</v>
      </c>
      <c r="K21" s="75"/>
      <c r="L21" s="75"/>
      <c r="M21" s="75">
        <f>-SUM(M15:M16)</f>
        <v>-385403.19767000014</v>
      </c>
      <c r="N21" s="75">
        <f>-SUM(N15:N16)</f>
        <v>-33.025880000001052</v>
      </c>
      <c r="O21" s="75">
        <f>-SUM(O15:O16)</f>
        <v>14090.43521</v>
      </c>
      <c r="P21" s="75"/>
      <c r="Q21" s="75"/>
      <c r="R21" s="75"/>
      <c r="S21" s="128">
        <f>SUM(H21:R21)</f>
        <v>-371345.78834000009</v>
      </c>
    </row>
    <row r="22" spans="1:19">
      <c r="A22" s="76" t="s">
        <v>562</v>
      </c>
      <c r="B22" s="73"/>
      <c r="C22" s="77">
        <f>SUM(C18:C21)</f>
        <v>2691025.7045399998</v>
      </c>
      <c r="D22" s="77">
        <f>D18+D19+D20+D21</f>
        <v>6350937</v>
      </c>
      <c r="F22" s="77">
        <f>F18+F19+F20+F21</f>
        <v>4366124</v>
      </c>
      <c r="H22" s="77">
        <f>SUM(H18:H21)</f>
        <v>-2027018</v>
      </c>
      <c r="I22" s="77">
        <f t="shared" ref="I22:S22" si="17">SUM(I18:I21)</f>
        <v>2914851.4039500002</v>
      </c>
      <c r="J22" s="77">
        <f t="shared" ref="J22" si="18">SUM(J18:J21)</f>
        <v>1803192.3005900001</v>
      </c>
      <c r="K22" s="77">
        <f t="shared" ref="K22" si="19">SUM(K18:K21)</f>
        <v>0</v>
      </c>
      <c r="L22" s="77">
        <f t="shared" ref="L22" si="20">SUM(L18:L21)</f>
        <v>0</v>
      </c>
      <c r="M22" s="77">
        <f t="shared" ref="M22" si="21">SUM(M18:M21)</f>
        <v>0</v>
      </c>
      <c r="N22" s="77">
        <f t="shared" ref="N22:Q22" si="22">SUM(N18:N21)</f>
        <v>0</v>
      </c>
      <c r="O22" s="77">
        <f t="shared" si="22"/>
        <v>0</v>
      </c>
      <c r="P22" s="77">
        <f t="shared" si="22"/>
        <v>0</v>
      </c>
      <c r="Q22" s="77">
        <f t="shared" si="22"/>
        <v>0</v>
      </c>
      <c r="R22" s="77">
        <f t="shared" si="17"/>
        <v>0</v>
      </c>
      <c r="S22" s="129">
        <f t="shared" si="17"/>
        <v>2691025.7045399998</v>
      </c>
    </row>
    <row r="23" spans="1:19">
      <c r="A23" s="72" t="s">
        <v>563</v>
      </c>
      <c r="B23" s="74"/>
      <c r="C23" s="75">
        <f>S23</f>
        <v>-990789.17795339995</v>
      </c>
      <c r="D23" s="75">
        <v>-1104305</v>
      </c>
      <c r="F23" s="75">
        <v>-1279276</v>
      </c>
      <c r="H23" s="75">
        <v>0</v>
      </c>
      <c r="I23" s="75">
        <v>-555960.72100000002</v>
      </c>
      <c r="J23" s="75">
        <v>-177002.462</v>
      </c>
      <c r="K23" s="75">
        <f>-I22*21%-I23</f>
        <v>-56158.073829500005</v>
      </c>
      <c r="L23" s="75">
        <f>-J22*21%-J23</f>
        <v>-201667.92112389999</v>
      </c>
      <c r="M23" s="75"/>
      <c r="N23" s="75"/>
      <c r="O23" s="75"/>
      <c r="P23" s="75"/>
      <c r="Q23" s="75"/>
      <c r="R23" s="75"/>
      <c r="S23" s="128">
        <f>SUM(H23:R23)</f>
        <v>-990789.17795339995</v>
      </c>
    </row>
    <row r="24" spans="1:19">
      <c r="A24" s="76" t="s">
        <v>564</v>
      </c>
      <c r="B24" s="73"/>
      <c r="C24" s="77">
        <f>SUM(C22:C23)</f>
        <v>1700236.5265865999</v>
      </c>
      <c r="D24" s="77">
        <f>D22+D23</f>
        <v>5246632</v>
      </c>
      <c r="F24" s="77">
        <f>F22+F23</f>
        <v>3086848</v>
      </c>
      <c r="H24" s="77">
        <f>SUM(H22:H23)</f>
        <v>-2027018</v>
      </c>
      <c r="I24" s="77">
        <f>SUM(I22:I23)</f>
        <v>2358890.6829500003</v>
      </c>
      <c r="J24" s="77">
        <f t="shared" ref="J24:Q24" si="23">SUM(J22:J23)</f>
        <v>1626189.8385900001</v>
      </c>
      <c r="K24" s="77">
        <f t="shared" si="23"/>
        <v>-56158.073829500005</v>
      </c>
      <c r="L24" s="77">
        <f t="shared" si="23"/>
        <v>-201667.92112389999</v>
      </c>
      <c r="M24" s="77">
        <f t="shared" si="23"/>
        <v>0</v>
      </c>
      <c r="N24" s="77">
        <f t="shared" si="23"/>
        <v>0</v>
      </c>
      <c r="O24" s="77">
        <f t="shared" si="23"/>
        <v>0</v>
      </c>
      <c r="P24" s="77">
        <f t="shared" si="23"/>
        <v>0</v>
      </c>
      <c r="Q24" s="77">
        <f t="shared" si="23"/>
        <v>0</v>
      </c>
      <c r="R24" s="77">
        <f>SUM(R22:R23)</f>
        <v>0</v>
      </c>
      <c r="S24" s="129">
        <f>SUM(S22:S23)</f>
        <v>1700236.5265865999</v>
      </c>
    </row>
    <row r="25" spans="1:19">
      <c r="A25" s="79" t="s">
        <v>565</v>
      </c>
      <c r="B25" s="74"/>
      <c r="C25" s="75"/>
      <c r="D25" s="75">
        <v>0</v>
      </c>
      <c r="F25" s="75"/>
      <c r="H25" s="75">
        <v>0</v>
      </c>
      <c r="I25" s="75">
        <v>0</v>
      </c>
      <c r="J25" s="75">
        <v>0</v>
      </c>
      <c r="K25" s="75"/>
      <c r="L25" s="75"/>
      <c r="M25" s="75"/>
      <c r="N25" s="75"/>
      <c r="O25" s="75"/>
      <c r="P25" s="75"/>
      <c r="Q25" s="75"/>
      <c r="R25" s="75"/>
      <c r="S25" s="128">
        <f>SUM(H25:R25)</f>
        <v>0</v>
      </c>
    </row>
    <row r="26" spans="1:19" ht="25.5">
      <c r="A26" s="76" t="s">
        <v>566</v>
      </c>
      <c r="B26" s="73"/>
      <c r="C26" s="80">
        <f>SUM(C24:C25)</f>
        <v>1700236.5265865999</v>
      </c>
      <c r="D26" s="80">
        <f>D24</f>
        <v>5246632</v>
      </c>
      <c r="F26" s="80">
        <f>F24</f>
        <v>3086848</v>
      </c>
      <c r="H26" s="80">
        <f>SUM(H24:H25)</f>
        <v>-2027018</v>
      </c>
      <c r="I26" s="80">
        <f t="shared" ref="I26:S26" si="24">SUM(I24:I25)</f>
        <v>2358890.6829500003</v>
      </c>
      <c r="J26" s="80">
        <f t="shared" ref="J26" si="25">SUM(J24:J25)</f>
        <v>1626189.8385900001</v>
      </c>
      <c r="K26" s="80">
        <f t="shared" ref="K26" si="26">SUM(K24:K25)</f>
        <v>-56158.073829500005</v>
      </c>
      <c r="L26" s="80">
        <f t="shared" ref="L26" si="27">SUM(L24:L25)</f>
        <v>-201667.92112389999</v>
      </c>
      <c r="M26" s="80">
        <f t="shared" ref="M26" si="28">SUM(M24:M25)</f>
        <v>0</v>
      </c>
      <c r="N26" s="80">
        <f t="shared" ref="N26:Q26" si="29">SUM(N24:N25)</f>
        <v>0</v>
      </c>
      <c r="O26" s="80">
        <f t="shared" si="29"/>
        <v>0</v>
      </c>
      <c r="P26" s="80">
        <f t="shared" si="29"/>
        <v>0</v>
      </c>
      <c r="Q26" s="80">
        <f t="shared" si="29"/>
        <v>0</v>
      </c>
      <c r="R26" s="80">
        <f t="shared" si="24"/>
        <v>0</v>
      </c>
      <c r="S26" s="130">
        <f t="shared" si="24"/>
        <v>1700236.5265865999</v>
      </c>
    </row>
    <row r="27" spans="1:19">
      <c r="A27" s="81"/>
      <c r="B27" s="82"/>
      <c r="C27" s="83"/>
      <c r="D27" s="83"/>
      <c r="F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131"/>
    </row>
    <row r="28" spans="1:19">
      <c r="A28" s="84" t="s">
        <v>567</v>
      </c>
      <c r="B28" s="84">
        <v>8</v>
      </c>
      <c r="C28" s="123">
        <f t="shared" ref="C28" si="30">C26/1000</f>
        <v>1700.2365265865999</v>
      </c>
      <c r="D28" s="123">
        <f>D26/1000</f>
        <v>5246.6319999999996</v>
      </c>
      <c r="E28" s="124"/>
      <c r="F28" s="123">
        <f>F26/1000</f>
        <v>3086.848</v>
      </c>
      <c r="H28" s="123">
        <f t="shared" ref="H28:S28" si="31">H26/1000</f>
        <v>-2027.018</v>
      </c>
      <c r="I28" s="123">
        <f t="shared" si="31"/>
        <v>2358.8906829500002</v>
      </c>
      <c r="J28" s="123">
        <f t="shared" ref="J28:Q28" si="32">J26/1000</f>
        <v>1626.1898385900001</v>
      </c>
      <c r="K28" s="123">
        <f t="shared" si="32"/>
        <v>-56.158073829500005</v>
      </c>
      <c r="L28" s="123">
        <f t="shared" si="32"/>
        <v>-201.66792112389999</v>
      </c>
      <c r="M28" s="123">
        <f t="shared" si="32"/>
        <v>0</v>
      </c>
      <c r="N28" s="123">
        <f>N26/1000</f>
        <v>0</v>
      </c>
      <c r="O28" s="123">
        <f t="shared" si="32"/>
        <v>0</v>
      </c>
      <c r="P28" s="123">
        <f t="shared" si="32"/>
        <v>0</v>
      </c>
      <c r="Q28" s="123">
        <f t="shared" si="32"/>
        <v>0</v>
      </c>
      <c r="R28" s="123">
        <f t="shared" si="31"/>
        <v>0</v>
      </c>
      <c r="S28" s="132">
        <f t="shared" si="31"/>
        <v>1700.2365265865999</v>
      </c>
    </row>
    <row r="29" spans="1:19">
      <c r="A29" s="32"/>
      <c r="B29" s="32"/>
      <c r="C29" s="32"/>
      <c r="D29" s="32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</row>
    <row r="30" spans="1:19">
      <c r="A30" s="85"/>
      <c r="B30" s="32"/>
      <c r="C30" s="32"/>
      <c r="D30" s="32"/>
      <c r="H30" s="133"/>
      <c r="I30" s="133"/>
      <c r="J30" s="133"/>
      <c r="S30" s="133"/>
    </row>
    <row r="31" spans="1:19">
      <c r="A31" s="85"/>
      <c r="B31" s="32"/>
      <c r="C31" s="86"/>
      <c r="D31" s="32"/>
    </row>
    <row r="32" spans="1:19">
      <c r="A32" s="69" t="s">
        <v>594</v>
      </c>
      <c r="B32" s="69"/>
      <c r="C32" s="276"/>
      <c r="D32" s="32" t="s">
        <v>45</v>
      </c>
    </row>
    <row r="33" spans="1:10">
      <c r="A33" s="69"/>
      <c r="B33" s="69"/>
      <c r="C33" s="69"/>
      <c r="D33" s="32"/>
      <c r="J33" s="124"/>
    </row>
    <row r="34" spans="1:10">
      <c r="A34" s="69"/>
      <c r="B34" s="69"/>
      <c r="C34" s="69"/>
      <c r="D34" s="32"/>
    </row>
    <row r="35" spans="1:10">
      <c r="A35" s="69"/>
      <c r="B35" s="69"/>
      <c r="C35" s="276"/>
      <c r="D35" s="32" t="s">
        <v>593</v>
      </c>
    </row>
    <row r="36" spans="1:10">
      <c r="A36" s="87"/>
      <c r="B36" s="87"/>
      <c r="C36" s="87"/>
      <c r="D36" s="87"/>
    </row>
  </sheetData>
  <mergeCells count="17">
    <mergeCell ref="S5:S6"/>
    <mergeCell ref="F5:F6"/>
    <mergeCell ref="K5:K6"/>
    <mergeCell ref="L5:L6"/>
    <mergeCell ref="M5:M6"/>
    <mergeCell ref="N5:N6"/>
    <mergeCell ref="H5:H6"/>
    <mergeCell ref="I5:I6"/>
    <mergeCell ref="J5:J6"/>
    <mergeCell ref="R5:R6"/>
    <mergeCell ref="P5:P6"/>
    <mergeCell ref="Q5:Q6"/>
    <mergeCell ref="A5:A6"/>
    <mergeCell ref="B5:B6"/>
    <mergeCell ref="C5:C6"/>
    <mergeCell ref="D5:D6"/>
    <mergeCell ref="O5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C78"/>
  <sheetViews>
    <sheetView showGridLines="0" view="pageBreakPreview" zoomScale="60" zoomScaleNormal="100" workbookViewId="0">
      <pane xSplit="4" ySplit="6" topLeftCell="BD28" activePane="bottomRight" state="frozen"/>
      <selection pane="topRight" activeCell="E1" sqref="E1"/>
      <selection pane="bottomLeft" activeCell="A7" sqref="A7"/>
      <selection pane="bottomRight" activeCell="BE32" sqref="BE32"/>
    </sheetView>
  </sheetViews>
  <sheetFormatPr defaultRowHeight="15"/>
  <cols>
    <col min="1" max="1" width="40.5703125" bestFit="1" customWidth="1"/>
    <col min="3" max="4" width="15.7109375" customWidth="1"/>
    <col min="5" max="5" width="2.7109375" customWidth="1"/>
    <col min="6" max="8" width="12.85546875" hidden="1" customWidth="1"/>
    <col min="9" max="9" width="15.140625" hidden="1" customWidth="1"/>
    <col min="10" max="16" width="12.140625" hidden="1" customWidth="1"/>
    <col min="17" max="22" width="11.140625" hidden="1" customWidth="1"/>
    <col min="23" max="26" width="11.7109375" hidden="1" customWidth="1"/>
    <col min="27" max="28" width="12.140625" hidden="1" customWidth="1"/>
    <col min="29" max="29" width="12.85546875" hidden="1" customWidth="1"/>
    <col min="30" max="30" width="0" hidden="1" customWidth="1"/>
    <col min="31" max="31" width="11.7109375" hidden="1" customWidth="1"/>
    <col min="32" max="32" width="0" hidden="1" customWidth="1"/>
    <col min="33" max="35" width="12.85546875" hidden="1" customWidth="1"/>
    <col min="36" max="36" width="12.5703125" hidden="1" customWidth="1"/>
    <col min="37" max="37" width="12.140625" hidden="1" customWidth="1"/>
    <col min="38" max="40" width="9.42578125" hidden="1" customWidth="1"/>
    <col min="41" max="41" width="10.28515625" hidden="1" customWidth="1"/>
    <col min="42" max="44" width="9.42578125" hidden="1" customWidth="1"/>
    <col min="45" max="47" width="0" hidden="1" customWidth="1"/>
    <col min="48" max="48" width="9.42578125" hidden="1" customWidth="1"/>
    <col min="49" max="49" width="11.140625" hidden="1" customWidth="1"/>
    <col min="50" max="52" width="11.7109375" hidden="1" customWidth="1"/>
    <col min="53" max="54" width="12.28515625" hidden="1" customWidth="1"/>
    <col min="55" max="55" width="9.7109375" hidden="1" customWidth="1"/>
  </cols>
  <sheetData>
    <row r="1" spans="1:55">
      <c r="A1" s="1" t="s">
        <v>941</v>
      </c>
      <c r="B1" s="2"/>
      <c r="C1" s="2"/>
      <c r="D1" s="2"/>
    </row>
    <row r="2" spans="1:55">
      <c r="A2" s="1" t="s">
        <v>942</v>
      </c>
      <c r="B2" s="2"/>
      <c r="C2" s="2"/>
      <c r="D2" s="2"/>
    </row>
    <row r="3" spans="1:55">
      <c r="A3" s="3" t="s">
        <v>933</v>
      </c>
      <c r="B3" s="4"/>
      <c r="C3" s="4"/>
      <c r="D3" s="4"/>
      <c r="F3" s="268">
        <v>45747</v>
      </c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G3" s="193">
        <v>45657</v>
      </c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</row>
    <row r="4" spans="1:55" ht="46.5" thickBot="1">
      <c r="A4" s="204"/>
      <c r="B4" s="205"/>
      <c r="C4" s="206"/>
      <c r="D4" s="207"/>
      <c r="F4" s="127" t="s">
        <v>1109</v>
      </c>
      <c r="G4" s="127" t="s">
        <v>1110</v>
      </c>
      <c r="H4" s="127" t="s">
        <v>1111</v>
      </c>
      <c r="I4" s="127" t="s">
        <v>1118</v>
      </c>
      <c r="J4" s="127" t="s">
        <v>1117</v>
      </c>
      <c r="K4" s="127" t="s">
        <v>611</v>
      </c>
      <c r="L4" s="127" t="s">
        <v>612</v>
      </c>
      <c r="M4" s="127" t="s">
        <v>615</v>
      </c>
      <c r="N4" s="127" t="s">
        <v>619</v>
      </c>
      <c r="O4" s="127" t="s">
        <v>618</v>
      </c>
      <c r="P4" s="127" t="s">
        <v>620</v>
      </c>
      <c r="Q4" s="127" t="s">
        <v>621</v>
      </c>
      <c r="R4" s="127" t="s">
        <v>622</v>
      </c>
      <c r="S4" s="127" t="s">
        <v>627</v>
      </c>
      <c r="T4" s="127" t="s">
        <v>629</v>
      </c>
      <c r="U4" s="127" t="s">
        <v>928</v>
      </c>
      <c r="V4" s="127" t="s">
        <v>930</v>
      </c>
      <c r="W4" s="127" t="s">
        <v>932</v>
      </c>
      <c r="X4" s="127" t="s">
        <v>935</v>
      </c>
      <c r="Y4" s="127" t="s">
        <v>937</v>
      </c>
      <c r="Z4" s="127" t="s">
        <v>939</v>
      </c>
      <c r="AA4" s="127" t="s">
        <v>616</v>
      </c>
      <c r="AB4" s="127" t="s">
        <v>585</v>
      </c>
      <c r="AC4" s="127"/>
      <c r="AE4" s="213" t="s">
        <v>1151</v>
      </c>
      <c r="AG4" s="127" t="s">
        <v>1109</v>
      </c>
      <c r="AH4" s="127" t="s">
        <v>1110</v>
      </c>
      <c r="AI4" s="127" t="s">
        <v>1111</v>
      </c>
      <c r="AJ4" s="127" t="s">
        <v>1118</v>
      </c>
      <c r="AK4" s="127" t="s">
        <v>1117</v>
      </c>
      <c r="AL4" s="127" t="s">
        <v>611</v>
      </c>
      <c r="AM4" s="127" t="s">
        <v>612</v>
      </c>
      <c r="AN4" s="127" t="s">
        <v>615</v>
      </c>
      <c r="AO4" s="127" t="s">
        <v>619</v>
      </c>
      <c r="AP4" s="127" t="s">
        <v>618</v>
      </c>
      <c r="AQ4" s="127" t="s">
        <v>620</v>
      </c>
      <c r="AR4" s="127" t="s">
        <v>622</v>
      </c>
      <c r="AS4" s="127" t="s">
        <v>627</v>
      </c>
      <c r="AT4" s="127" t="s">
        <v>629</v>
      </c>
      <c r="AV4" s="127" t="s">
        <v>928</v>
      </c>
      <c r="AW4" s="127" t="s">
        <v>930</v>
      </c>
      <c r="AX4" s="127" t="s">
        <v>932</v>
      </c>
      <c r="AY4" s="127" t="s">
        <v>937</v>
      </c>
      <c r="AZ4" s="127" t="s">
        <v>937</v>
      </c>
      <c r="BA4" s="127" t="s">
        <v>616</v>
      </c>
      <c r="BB4" s="127" t="s">
        <v>585</v>
      </c>
    </row>
    <row r="5" spans="1:55" ht="27.6" customHeight="1">
      <c r="A5" s="5"/>
      <c r="B5" s="2"/>
      <c r="C5" s="2"/>
      <c r="D5" s="201"/>
      <c r="F5" s="287" t="s">
        <v>584</v>
      </c>
      <c r="G5" s="289" t="s">
        <v>585</v>
      </c>
      <c r="H5" s="289" t="s">
        <v>586</v>
      </c>
      <c r="I5" s="285" t="s">
        <v>595</v>
      </c>
      <c r="J5" s="281" t="s">
        <v>596</v>
      </c>
      <c r="K5" s="281" t="s">
        <v>597</v>
      </c>
      <c r="L5" s="281" t="s">
        <v>598</v>
      </c>
      <c r="M5" s="281" t="s">
        <v>602</v>
      </c>
      <c r="N5" s="289" t="s">
        <v>603</v>
      </c>
      <c r="O5" s="289" t="s">
        <v>604</v>
      </c>
      <c r="P5" s="289" t="s">
        <v>623</v>
      </c>
      <c r="Q5" s="289" t="s">
        <v>624</v>
      </c>
      <c r="R5" s="289" t="s">
        <v>625</v>
      </c>
      <c r="S5" s="289" t="s">
        <v>626</v>
      </c>
      <c r="T5" s="289" t="s">
        <v>628</v>
      </c>
      <c r="U5" s="289" t="s">
        <v>927</v>
      </c>
      <c r="V5" s="289" t="s">
        <v>929</v>
      </c>
      <c r="W5" s="289" t="s">
        <v>931</v>
      </c>
      <c r="X5" s="289" t="s">
        <v>934</v>
      </c>
      <c r="Y5" s="289" t="s">
        <v>936</v>
      </c>
      <c r="Z5" s="289" t="s">
        <v>938</v>
      </c>
      <c r="AA5" s="289" t="s">
        <v>587</v>
      </c>
      <c r="AB5" s="281" t="s">
        <v>587</v>
      </c>
      <c r="AC5" s="283" t="s">
        <v>591</v>
      </c>
      <c r="AE5" s="291" t="s">
        <v>1150</v>
      </c>
      <c r="AG5" s="285" t="s">
        <v>584</v>
      </c>
      <c r="AH5" s="281" t="s">
        <v>585</v>
      </c>
      <c r="AI5" s="281" t="s">
        <v>586</v>
      </c>
      <c r="AJ5" s="285" t="s">
        <v>595</v>
      </c>
      <c r="AK5" s="289" t="s">
        <v>596</v>
      </c>
      <c r="AL5" s="281" t="s">
        <v>597</v>
      </c>
      <c r="AM5" s="281" t="s">
        <v>598</v>
      </c>
      <c r="AN5" s="281" t="s">
        <v>602</v>
      </c>
      <c r="AO5" s="289" t="s">
        <v>603</v>
      </c>
      <c r="AP5" s="289" t="s">
        <v>604</v>
      </c>
      <c r="AQ5" s="289" t="s">
        <v>623</v>
      </c>
      <c r="AR5" s="289" t="s">
        <v>624</v>
      </c>
      <c r="AS5" s="289" t="s">
        <v>625</v>
      </c>
      <c r="AT5" s="289" t="s">
        <v>626</v>
      </c>
      <c r="AU5" s="289" t="s">
        <v>628</v>
      </c>
      <c r="AV5" s="289" t="s">
        <v>927</v>
      </c>
      <c r="AW5" s="289" t="s">
        <v>929</v>
      </c>
      <c r="AX5" s="289" t="s">
        <v>931</v>
      </c>
      <c r="AY5" s="289" t="s">
        <v>934</v>
      </c>
      <c r="AZ5" s="289" t="s">
        <v>936</v>
      </c>
      <c r="BA5" s="289" t="s">
        <v>587</v>
      </c>
      <c r="BB5" s="281" t="s">
        <v>587</v>
      </c>
      <c r="BC5" s="283" t="s">
        <v>591</v>
      </c>
    </row>
    <row r="6" spans="1:55">
      <c r="A6" s="6" t="s">
        <v>0</v>
      </c>
      <c r="B6" s="7" t="s">
        <v>1</v>
      </c>
      <c r="C6" s="8" t="s">
        <v>2</v>
      </c>
      <c r="D6" s="202" t="s">
        <v>592</v>
      </c>
      <c r="F6" s="288"/>
      <c r="G6" s="290"/>
      <c r="H6" s="290"/>
      <c r="I6" s="286"/>
      <c r="J6" s="282"/>
      <c r="K6" s="282"/>
      <c r="L6" s="282"/>
      <c r="M6" s="282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82"/>
      <c r="AC6" s="284"/>
      <c r="AE6" s="292"/>
      <c r="AG6" s="286"/>
      <c r="AH6" s="282"/>
      <c r="AI6" s="282"/>
      <c r="AJ6" s="286"/>
      <c r="AK6" s="290"/>
      <c r="AL6" s="282"/>
      <c r="AM6" s="282"/>
      <c r="AN6" s="282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82"/>
      <c r="BC6" s="284"/>
    </row>
    <row r="7" spans="1:55">
      <c r="A7" s="9" t="s">
        <v>3</v>
      </c>
      <c r="B7" s="10"/>
      <c r="C7" s="11"/>
      <c r="D7" s="11"/>
    </row>
    <row r="8" spans="1:55">
      <c r="A8" s="9" t="s">
        <v>4</v>
      </c>
      <c r="B8" s="10"/>
      <c r="C8" s="11"/>
      <c r="D8" s="11"/>
    </row>
    <row r="9" spans="1:55">
      <c r="A9" s="12" t="s">
        <v>5</v>
      </c>
      <c r="B9" s="10"/>
      <c r="C9" s="13">
        <f>AC9</f>
        <v>29542054.902484521</v>
      </c>
      <c r="D9" s="13">
        <f>BC9</f>
        <v>30457096.38839452</v>
      </c>
      <c r="F9" s="13">
        <v>8849605.0427499991</v>
      </c>
      <c r="G9" s="13">
        <v>2831261.6464199997</v>
      </c>
      <c r="H9" s="13">
        <v>9540011.9039900005</v>
      </c>
      <c r="I9" s="13">
        <f>2364538.25410245+4572744.68022207</f>
        <v>6937282.9343245197</v>
      </c>
      <c r="J9" s="13"/>
      <c r="K9" s="13"/>
      <c r="L9" s="13"/>
      <c r="M9" s="13">
        <f>-M19</f>
        <v>1383893.375</v>
      </c>
      <c r="N9" s="13"/>
      <c r="O9" s="13"/>
      <c r="P9" s="190"/>
      <c r="Q9" s="190"/>
      <c r="R9" s="13"/>
      <c r="S9" s="13"/>
      <c r="T9" s="13"/>
      <c r="U9" s="13"/>
      <c r="V9" s="190"/>
      <c r="W9" s="190"/>
      <c r="X9" s="190"/>
      <c r="Y9" s="190"/>
      <c r="Z9" s="190"/>
      <c r="AA9" s="13"/>
      <c r="AB9" s="13"/>
      <c r="AC9" s="13">
        <f t="shared" ref="AC9:AC19" si="0">SUM(F9:AB9)</f>
        <v>29542054.902484521</v>
      </c>
      <c r="AE9" s="13">
        <v>28571414</v>
      </c>
      <c r="AG9" s="13">
        <v>8948985.083420001</v>
      </c>
      <c r="AH9" s="13">
        <v>2949220.7391299997</v>
      </c>
      <c r="AI9" s="13">
        <v>10249614.256519999</v>
      </c>
      <c r="AJ9" s="13">
        <f>2364538.25410245+4572744.68022207</f>
        <v>6937282.9343245197</v>
      </c>
      <c r="AK9" s="190"/>
      <c r="AL9" s="13"/>
      <c r="AM9" s="13"/>
      <c r="AN9" s="13">
        <f>-AN19</f>
        <v>1371993.375</v>
      </c>
      <c r="AO9" s="13"/>
      <c r="AP9" s="13"/>
      <c r="AQ9" s="190"/>
      <c r="AR9" s="190"/>
      <c r="AS9" s="13"/>
      <c r="AT9" s="13"/>
      <c r="AU9" s="13"/>
      <c r="AV9" s="13"/>
      <c r="AW9" s="190"/>
      <c r="AX9" s="190"/>
      <c r="AY9" s="190"/>
      <c r="AZ9" s="190"/>
      <c r="BA9" s="13"/>
      <c r="BB9" s="13"/>
      <c r="BC9" s="13">
        <f t="shared" ref="BC9:BC19" si="1">SUM(AG9:BB9)</f>
        <v>30457096.38839452</v>
      </c>
    </row>
    <row r="10" spans="1:55">
      <c r="A10" s="12" t="s">
        <v>6</v>
      </c>
      <c r="B10" s="10"/>
      <c r="C10" s="13">
        <f t="shared" ref="C10:C19" si="2">AC10</f>
        <v>6516237.4103600001</v>
      </c>
      <c r="D10" s="13">
        <f t="shared" ref="D10:D19" si="3">BC10</f>
        <v>7688700.18946</v>
      </c>
      <c r="F10" s="13">
        <v>0</v>
      </c>
      <c r="G10" s="13">
        <v>0</v>
      </c>
      <c r="H10" s="13">
        <v>0</v>
      </c>
      <c r="I10" s="13"/>
      <c r="J10" s="13"/>
      <c r="K10" s="13">
        <f>-K12</f>
        <v>1425642.06596</v>
      </c>
      <c r="L10" s="13"/>
      <c r="M10" s="13"/>
      <c r="N10" s="13"/>
      <c r="O10" s="13"/>
      <c r="P10" s="190">
        <f>-P31</f>
        <v>5090595.3443999998</v>
      </c>
      <c r="Q10" s="190"/>
      <c r="R10" s="13"/>
      <c r="S10" s="13"/>
      <c r="T10" s="13"/>
      <c r="U10" s="13"/>
      <c r="V10" s="190"/>
      <c r="W10" s="190"/>
      <c r="X10" s="190"/>
      <c r="Y10" s="190"/>
      <c r="Z10" s="190"/>
      <c r="AA10" s="13"/>
      <c r="AB10" s="13"/>
      <c r="AC10" s="13">
        <f t="shared" si="0"/>
        <v>6516237.4103600001</v>
      </c>
      <c r="AE10" s="13">
        <v>5052173</v>
      </c>
      <c r="AG10" s="13">
        <v>1425642.06596</v>
      </c>
      <c r="AH10" s="13">
        <v>0</v>
      </c>
      <c r="AI10" s="13">
        <v>0</v>
      </c>
      <c r="AJ10" s="13"/>
      <c r="AK10" s="190"/>
      <c r="AL10" s="13"/>
      <c r="AM10" s="13"/>
      <c r="AN10" s="13"/>
      <c r="AO10" s="13"/>
      <c r="AP10" s="13"/>
      <c r="AQ10" s="190">
        <f>-AQ31</f>
        <v>6263058.1234999998</v>
      </c>
      <c r="AR10" s="190"/>
      <c r="AS10" s="13"/>
      <c r="AT10" s="13"/>
      <c r="AU10" s="13"/>
      <c r="AV10" s="13"/>
      <c r="AW10" s="190"/>
      <c r="AX10" s="190"/>
      <c r="AY10" s="190"/>
      <c r="AZ10" s="190"/>
      <c r="BA10" s="13"/>
      <c r="BB10" s="13"/>
      <c r="BC10" s="13">
        <f t="shared" si="1"/>
        <v>7688700.18946</v>
      </c>
    </row>
    <row r="11" spans="1:55">
      <c r="A11" s="12" t="s">
        <v>7</v>
      </c>
      <c r="B11" s="10"/>
      <c r="C11" s="13">
        <f t="shared" si="2"/>
        <v>453134.12069000001</v>
      </c>
      <c r="D11" s="13">
        <f t="shared" si="3"/>
        <v>455946.45588999998</v>
      </c>
      <c r="F11" s="13">
        <v>453134.12069000001</v>
      </c>
      <c r="G11" s="13">
        <v>0</v>
      </c>
      <c r="H11" s="13">
        <v>0</v>
      </c>
      <c r="I11" s="13"/>
      <c r="J11" s="13"/>
      <c r="K11" s="13"/>
      <c r="L11" s="13"/>
      <c r="M11" s="13"/>
      <c r="N11" s="13"/>
      <c r="O11" s="13"/>
      <c r="P11" s="190"/>
      <c r="Q11" s="190"/>
      <c r="R11" s="13"/>
      <c r="S11" s="13"/>
      <c r="T11" s="13"/>
      <c r="U11" s="13"/>
      <c r="V11" s="190"/>
      <c r="W11" s="190"/>
      <c r="X11" s="190"/>
      <c r="Y11" s="190"/>
      <c r="Z11" s="190"/>
      <c r="AA11" s="13"/>
      <c r="AB11" s="13"/>
      <c r="AC11" s="13">
        <f t="shared" si="0"/>
        <v>453134.12069000001</v>
      </c>
      <c r="AE11" s="13">
        <v>2035232</v>
      </c>
      <c r="AG11" s="13">
        <v>455946.45588999998</v>
      </c>
      <c r="AH11" s="13">
        <v>0</v>
      </c>
      <c r="AI11" s="13">
        <v>0</v>
      </c>
      <c r="AJ11" s="13"/>
      <c r="AK11" s="190"/>
      <c r="AL11" s="13"/>
      <c r="AM11" s="13"/>
      <c r="AN11" s="13"/>
      <c r="AO11" s="13"/>
      <c r="AP11" s="13"/>
      <c r="AQ11" s="190"/>
      <c r="AR11" s="190"/>
      <c r="AS11" s="13"/>
      <c r="AT11" s="13"/>
      <c r="AU11" s="13"/>
      <c r="AV11" s="13"/>
      <c r="AW11" s="190"/>
      <c r="AX11" s="190"/>
      <c r="AY11" s="190"/>
      <c r="AZ11" s="190"/>
      <c r="BA11" s="13"/>
      <c r="BB11" s="13"/>
      <c r="BC11" s="13">
        <f t="shared" si="1"/>
        <v>455946.45588999998</v>
      </c>
    </row>
    <row r="12" spans="1:55">
      <c r="A12" s="12" t="s">
        <v>8</v>
      </c>
      <c r="B12" s="10"/>
      <c r="C12" s="19">
        <f t="shared" si="2"/>
        <v>163160.21287999977</v>
      </c>
      <c r="D12" s="19">
        <f t="shared" si="3"/>
        <v>163110.94098999992</v>
      </c>
      <c r="F12" s="13">
        <f>(1425642065.96+812341914.18)/1000</f>
        <v>2237983.9801399997</v>
      </c>
      <c r="G12" s="13">
        <v>292.2987</v>
      </c>
      <c r="H12" s="13">
        <v>0</v>
      </c>
      <c r="I12" s="13"/>
      <c r="J12" s="13"/>
      <c r="K12" s="19">
        <f>-КЖ!G90/1000</f>
        <v>-1425642.06596</v>
      </c>
      <c r="L12" s="13"/>
      <c r="M12" s="13"/>
      <c r="N12" s="13"/>
      <c r="O12" s="13"/>
      <c r="P12" s="190"/>
      <c r="Q12" s="190"/>
      <c r="R12" s="13"/>
      <c r="S12" s="13"/>
      <c r="T12" s="13"/>
      <c r="U12" s="13"/>
      <c r="V12" s="190">
        <f>-V15</f>
        <v>-554474</v>
      </c>
      <c r="W12" s="190">
        <f>-W15</f>
        <v>-95000</v>
      </c>
      <c r="X12" s="190"/>
      <c r="Y12" s="190"/>
      <c r="Z12" s="190"/>
      <c r="AA12" s="13"/>
      <c r="AB12" s="19"/>
      <c r="AC12" s="19">
        <f t="shared" si="0"/>
        <v>163160.21287999977</v>
      </c>
      <c r="AE12" s="13">
        <v>0</v>
      </c>
      <c r="AG12" s="13">
        <v>812341.91417999996</v>
      </c>
      <c r="AH12" s="13">
        <v>243.02681000000001</v>
      </c>
      <c r="AI12" s="13">
        <v>0</v>
      </c>
      <c r="AJ12" s="13"/>
      <c r="AK12" s="190"/>
      <c r="AL12" s="19"/>
      <c r="AM12" s="13"/>
      <c r="AN12" s="13"/>
      <c r="AO12" s="13"/>
      <c r="AP12" s="13"/>
      <c r="AQ12" s="190"/>
      <c r="AR12" s="190"/>
      <c r="AS12" s="13"/>
      <c r="AT12" s="13"/>
      <c r="AU12" s="13"/>
      <c r="AV12" s="13"/>
      <c r="AW12" s="190">
        <f>-AW15</f>
        <v>-554474</v>
      </c>
      <c r="AX12" s="190">
        <f>-AX15</f>
        <v>-95000</v>
      </c>
      <c r="AY12" s="190"/>
      <c r="AZ12" s="190"/>
      <c r="BA12" s="13"/>
      <c r="BB12" s="19"/>
      <c r="BC12" s="19">
        <f t="shared" si="1"/>
        <v>163110.94098999992</v>
      </c>
    </row>
    <row r="13" spans="1:55">
      <c r="A13" s="12" t="s">
        <v>9</v>
      </c>
      <c r="B13" s="10"/>
      <c r="C13" s="13">
        <f>AC13</f>
        <v>102243.98939999999</v>
      </c>
      <c r="D13" s="13">
        <f t="shared" si="3"/>
        <v>105907.33387</v>
      </c>
      <c r="F13" s="13">
        <v>70757.26479999999</v>
      </c>
      <c r="G13" s="13">
        <v>17625</v>
      </c>
      <c r="H13" s="13">
        <v>13861.7246</v>
      </c>
      <c r="I13" s="13"/>
      <c r="J13" s="13"/>
      <c r="K13" s="13"/>
      <c r="L13" s="13"/>
      <c r="M13" s="13"/>
      <c r="N13" s="13"/>
      <c r="O13" s="13"/>
      <c r="P13" s="190"/>
      <c r="Q13" s="190"/>
      <c r="R13" s="13"/>
      <c r="S13" s="13"/>
      <c r="T13" s="13"/>
      <c r="U13" s="13"/>
      <c r="V13" s="190"/>
      <c r="W13" s="190"/>
      <c r="X13" s="190"/>
      <c r="Y13" s="190"/>
      <c r="Z13" s="190"/>
      <c r="AA13" s="13"/>
      <c r="AB13" s="13"/>
      <c r="AC13" s="13">
        <f t="shared" si="0"/>
        <v>102243.98939999999</v>
      </c>
      <c r="AE13" s="13">
        <v>1103702</v>
      </c>
      <c r="AG13" s="13">
        <v>72547.504939999999</v>
      </c>
      <c r="AH13" s="13">
        <v>18750</v>
      </c>
      <c r="AI13" s="13">
        <v>14609.82893</v>
      </c>
      <c r="AJ13" s="13"/>
      <c r="AK13" s="190"/>
      <c r="AL13" s="13"/>
      <c r="AM13" s="13"/>
      <c r="AN13" s="13"/>
      <c r="AO13" s="13"/>
      <c r="AP13" s="13"/>
      <c r="AQ13" s="190"/>
      <c r="AR13" s="190"/>
      <c r="AS13" s="13"/>
      <c r="AT13" s="13"/>
      <c r="AU13" s="13"/>
      <c r="AV13" s="13"/>
      <c r="AW13" s="190"/>
      <c r="AX13" s="190"/>
      <c r="AY13" s="190"/>
      <c r="AZ13" s="190"/>
      <c r="BA13" s="13"/>
      <c r="BB13" s="13"/>
      <c r="BC13" s="13">
        <f t="shared" si="1"/>
        <v>105907.33387</v>
      </c>
    </row>
    <row r="14" spans="1:55">
      <c r="A14" s="12" t="s">
        <v>11</v>
      </c>
      <c r="B14" s="10"/>
      <c r="C14" s="13">
        <f>AC14</f>
        <v>1062538.0555400001</v>
      </c>
      <c r="D14" s="13">
        <f>BC14</f>
        <v>1062538.0555400001</v>
      </c>
      <c r="F14" s="13">
        <v>0</v>
      </c>
      <c r="G14" s="13">
        <v>2.0555400000000001</v>
      </c>
      <c r="H14" s="13">
        <v>0</v>
      </c>
      <c r="I14" s="13"/>
      <c r="J14" s="13">
        <v>1062536</v>
      </c>
      <c r="K14" s="13"/>
      <c r="L14" s="13"/>
      <c r="M14" s="13"/>
      <c r="N14" s="13"/>
      <c r="O14" s="13"/>
      <c r="P14" s="190"/>
      <c r="Q14" s="190"/>
      <c r="R14" s="13"/>
      <c r="S14" s="13"/>
      <c r="T14" s="13"/>
      <c r="U14" s="13"/>
      <c r="V14" s="190"/>
      <c r="W14" s="190"/>
      <c r="X14" s="190"/>
      <c r="Y14" s="190"/>
      <c r="Z14" s="190"/>
      <c r="AA14" s="13"/>
      <c r="AB14" s="13"/>
      <c r="AC14" s="13">
        <f t="shared" si="0"/>
        <v>1062538.0555400001</v>
      </c>
      <c r="AE14" s="13">
        <v>1162596</v>
      </c>
      <c r="AG14" s="13">
        <v>0</v>
      </c>
      <c r="AH14" s="13">
        <v>2.0555400000000001</v>
      </c>
      <c r="AI14" s="13">
        <v>0</v>
      </c>
      <c r="AJ14" s="13"/>
      <c r="AK14" s="190">
        <v>1062536</v>
      </c>
      <c r="AL14" s="13"/>
      <c r="AM14" s="13"/>
      <c r="AN14" s="13"/>
      <c r="AO14" s="13"/>
      <c r="AP14" s="13"/>
      <c r="AQ14" s="190"/>
      <c r="AR14" s="190"/>
      <c r="AS14" s="13"/>
      <c r="AT14" s="13"/>
      <c r="AU14" s="13"/>
      <c r="AV14" s="13"/>
      <c r="AW14" s="190"/>
      <c r="AX14" s="190"/>
      <c r="AY14" s="190"/>
      <c r="AZ14" s="190"/>
      <c r="BA14" s="13"/>
      <c r="BB14" s="13"/>
      <c r="BC14" s="13">
        <f t="shared" si="1"/>
        <v>1062538.0555400001</v>
      </c>
    </row>
    <row r="15" spans="1:55">
      <c r="A15" s="12" t="s">
        <v>12</v>
      </c>
      <c r="B15" s="10"/>
      <c r="C15" s="13">
        <f>AC15</f>
        <v>649474</v>
      </c>
      <c r="D15" s="13">
        <f>BC15</f>
        <v>649474</v>
      </c>
      <c r="F15" s="13">
        <v>0</v>
      </c>
      <c r="G15" s="13">
        <v>0</v>
      </c>
      <c r="H15" s="13">
        <v>0</v>
      </c>
      <c r="I15" s="13"/>
      <c r="J15" s="13"/>
      <c r="K15" s="13"/>
      <c r="L15" s="13"/>
      <c r="M15" s="13"/>
      <c r="N15" s="13"/>
      <c r="O15" s="13"/>
      <c r="P15" s="190"/>
      <c r="Q15" s="190"/>
      <c r="R15" s="13"/>
      <c r="S15" s="13"/>
      <c r="T15" s="13"/>
      <c r="U15" s="13"/>
      <c r="V15" s="190">
        <v>554474</v>
      </c>
      <c r="W15" s="190">
        <v>95000</v>
      </c>
      <c r="X15" s="190"/>
      <c r="Y15" s="190"/>
      <c r="Z15" s="190"/>
      <c r="AA15" s="13"/>
      <c r="AB15" s="13"/>
      <c r="AC15" s="13">
        <f t="shared" si="0"/>
        <v>649474</v>
      </c>
      <c r="AE15" s="13">
        <v>778203</v>
      </c>
      <c r="AG15" s="13">
        <v>0</v>
      </c>
      <c r="AH15" s="13">
        <v>0</v>
      </c>
      <c r="AI15" s="13">
        <v>0</v>
      </c>
      <c r="AJ15" s="13"/>
      <c r="AK15" s="190"/>
      <c r="AL15" s="13"/>
      <c r="AM15" s="13"/>
      <c r="AN15" s="13"/>
      <c r="AO15" s="13"/>
      <c r="AP15" s="13"/>
      <c r="AQ15" s="190"/>
      <c r="AR15" s="190"/>
      <c r="AS15" s="13"/>
      <c r="AT15" s="13"/>
      <c r="AU15" s="13"/>
      <c r="AV15" s="13"/>
      <c r="AW15" s="190">
        <v>554474</v>
      </c>
      <c r="AX15" s="190">
        <v>95000</v>
      </c>
      <c r="AY15" s="190"/>
      <c r="AZ15" s="190"/>
      <c r="BA15" s="13"/>
      <c r="BB15" s="13"/>
      <c r="BC15" s="13">
        <f t="shared" si="1"/>
        <v>649474</v>
      </c>
    </row>
    <row r="16" spans="1:55">
      <c r="A16" s="12" t="s">
        <v>609</v>
      </c>
      <c r="B16" s="10"/>
      <c r="C16" s="13">
        <f t="shared" si="2"/>
        <v>0</v>
      </c>
      <c r="D16" s="13">
        <f t="shared" si="3"/>
        <v>0</v>
      </c>
      <c r="F16" s="13">
        <v>20000000</v>
      </c>
      <c r="G16" s="13">
        <v>0</v>
      </c>
      <c r="H16" s="13">
        <v>0</v>
      </c>
      <c r="I16" s="13">
        <f>-F16</f>
        <v>-20000000</v>
      </c>
      <c r="J16" s="13"/>
      <c r="K16" s="13"/>
      <c r="L16" s="13"/>
      <c r="M16" s="13"/>
      <c r="N16" s="13"/>
      <c r="O16" s="13"/>
      <c r="P16" s="190"/>
      <c r="Q16" s="190"/>
      <c r="R16" s="13"/>
      <c r="S16" s="13"/>
      <c r="T16" s="13"/>
      <c r="U16" s="13"/>
      <c r="V16" s="190"/>
      <c r="W16" s="190"/>
      <c r="X16" s="190"/>
      <c r="Y16" s="190"/>
      <c r="Z16" s="190"/>
      <c r="AA16" s="13"/>
      <c r="AB16" s="13"/>
      <c r="AC16" s="13">
        <f t="shared" si="0"/>
        <v>0</v>
      </c>
      <c r="AE16" s="13">
        <v>0</v>
      </c>
      <c r="AG16" s="13">
        <v>20000000</v>
      </c>
      <c r="AH16" s="13">
        <v>0</v>
      </c>
      <c r="AI16" s="13">
        <v>0</v>
      </c>
      <c r="AJ16" s="13">
        <f>-AG16</f>
        <v>-20000000</v>
      </c>
      <c r="AK16" s="190"/>
      <c r="AL16" s="13"/>
      <c r="AM16" s="13"/>
      <c r="AN16" s="13"/>
      <c r="AO16" s="13"/>
      <c r="AP16" s="13"/>
      <c r="AQ16" s="190"/>
      <c r="AR16" s="190"/>
      <c r="AS16" s="13"/>
      <c r="AT16" s="13"/>
      <c r="AU16" s="13"/>
      <c r="AV16" s="13"/>
      <c r="AW16" s="190"/>
      <c r="AX16" s="190"/>
      <c r="AY16" s="190"/>
      <c r="AZ16" s="190"/>
      <c r="BA16" s="13"/>
      <c r="BB16" s="13"/>
      <c r="BC16" s="13">
        <f t="shared" si="1"/>
        <v>0</v>
      </c>
    </row>
    <row r="17" spans="1:55">
      <c r="A17" s="12" t="s">
        <v>14</v>
      </c>
      <c r="B17" s="10"/>
      <c r="C17" s="13">
        <f t="shared" si="2"/>
        <v>2715800</v>
      </c>
      <c r="D17" s="13">
        <f t="shared" si="3"/>
        <v>2715800</v>
      </c>
      <c r="F17" s="13">
        <v>0</v>
      </c>
      <c r="G17" s="13">
        <v>0</v>
      </c>
      <c r="H17" s="13">
        <v>0</v>
      </c>
      <c r="I17" s="13"/>
      <c r="J17" s="13"/>
      <c r="K17" s="13"/>
      <c r="L17" s="13">
        <f>-L30</f>
        <v>2715800</v>
      </c>
      <c r="M17" s="13"/>
      <c r="N17" s="13"/>
      <c r="O17" s="13"/>
      <c r="P17" s="190"/>
      <c r="Q17" s="190"/>
      <c r="R17" s="13"/>
      <c r="S17" s="13"/>
      <c r="T17" s="13"/>
      <c r="U17" s="13"/>
      <c r="V17" s="190"/>
      <c r="W17" s="190"/>
      <c r="X17" s="190"/>
      <c r="Y17" s="190"/>
      <c r="Z17" s="190"/>
      <c r="AA17" s="13"/>
      <c r="AB17" s="13"/>
      <c r="AC17" s="13">
        <f t="shared" si="0"/>
        <v>2715800</v>
      </c>
      <c r="AE17" s="13">
        <v>2499997</v>
      </c>
      <c r="AF17" s="185" t="s">
        <v>613</v>
      </c>
      <c r="AG17" s="13">
        <v>0</v>
      </c>
      <c r="AH17" s="13">
        <v>0</v>
      </c>
      <c r="AI17" s="13">
        <v>0</v>
      </c>
      <c r="AJ17" s="13"/>
      <c r="AK17" s="190"/>
      <c r="AL17" s="13"/>
      <c r="AM17" s="13">
        <f>-AM30</f>
        <v>2715800</v>
      </c>
      <c r="AN17" s="13"/>
      <c r="AO17" s="13"/>
      <c r="AP17" s="13"/>
      <c r="AQ17" s="190"/>
      <c r="AR17" s="190"/>
      <c r="AS17" s="13"/>
      <c r="AT17" s="13"/>
      <c r="AU17" s="13"/>
      <c r="AV17" s="13"/>
      <c r="AW17" s="190"/>
      <c r="AX17" s="190"/>
      <c r="AY17" s="190"/>
      <c r="AZ17" s="190"/>
      <c r="BA17" s="13"/>
      <c r="BB17" s="13"/>
      <c r="BC17" s="13">
        <f t="shared" si="1"/>
        <v>2715800</v>
      </c>
    </row>
    <row r="18" spans="1:55">
      <c r="A18" s="12" t="s">
        <v>549</v>
      </c>
      <c r="B18" s="10"/>
      <c r="C18" s="19">
        <f t="shared" si="2"/>
        <v>621972</v>
      </c>
      <c r="D18" s="19">
        <f t="shared" si="3"/>
        <v>621972</v>
      </c>
      <c r="F18" s="190">
        <v>0</v>
      </c>
      <c r="G18" s="13">
        <v>0</v>
      </c>
      <c r="H18" s="13">
        <v>0</v>
      </c>
      <c r="I18" s="13">
        <f>525108+96864</f>
        <v>621972</v>
      </c>
      <c r="J18" s="13"/>
      <c r="K18" s="13"/>
      <c r="L18" s="13"/>
      <c r="M18" s="13"/>
      <c r="N18" s="13"/>
      <c r="O18" s="13"/>
      <c r="P18" s="190"/>
      <c r="Q18" s="190"/>
      <c r="R18" s="13"/>
      <c r="S18" s="13"/>
      <c r="T18" s="13"/>
      <c r="U18" s="13"/>
      <c r="V18" s="190"/>
      <c r="W18" s="190"/>
      <c r="X18" s="190"/>
      <c r="Y18" s="190"/>
      <c r="Z18" s="190"/>
      <c r="AA18" s="13"/>
      <c r="AB18" s="13"/>
      <c r="AC18" s="13">
        <f t="shared" si="0"/>
        <v>621972</v>
      </c>
      <c r="AE18" s="13">
        <v>621972</v>
      </c>
      <c r="AG18" s="190">
        <v>0</v>
      </c>
      <c r="AH18" s="13">
        <v>0</v>
      </c>
      <c r="AI18" s="13">
        <v>0</v>
      </c>
      <c r="AJ18" s="13">
        <f>525108+96864</f>
        <v>621972</v>
      </c>
      <c r="AK18" s="190"/>
      <c r="AL18" s="13"/>
      <c r="AM18" s="13"/>
      <c r="AN18" s="13"/>
      <c r="AO18" s="13"/>
      <c r="AP18" s="13"/>
      <c r="AQ18" s="190"/>
      <c r="AR18" s="190"/>
      <c r="AS18" s="13"/>
      <c r="AT18" s="13"/>
      <c r="AU18" s="13"/>
      <c r="AV18" s="13"/>
      <c r="AW18" s="190"/>
      <c r="AX18" s="190"/>
      <c r="AY18" s="190"/>
      <c r="AZ18" s="190"/>
      <c r="BA18" s="13"/>
      <c r="BB18" s="13"/>
      <c r="BC18" s="13">
        <f t="shared" si="1"/>
        <v>621972</v>
      </c>
    </row>
    <row r="19" spans="1:55">
      <c r="A19" s="12" t="s">
        <v>15</v>
      </c>
      <c r="B19" s="10"/>
      <c r="C19" s="19">
        <f t="shared" si="2"/>
        <v>158882.78291000007</v>
      </c>
      <c r="D19" s="19">
        <f t="shared" si="3"/>
        <v>155154.02208000002</v>
      </c>
      <c r="F19" s="13">
        <v>1424107.6666700002</v>
      </c>
      <c r="G19" s="13">
        <f>(-64742.2+80202813.43)/1000</f>
        <v>80138.071230000001</v>
      </c>
      <c r="H19" s="13">
        <v>38530.420009999994</v>
      </c>
      <c r="I19" s="13"/>
      <c r="J19" s="13"/>
      <c r="K19" s="13"/>
      <c r="L19" s="13"/>
      <c r="M19" s="13">
        <f>-КЖ!G87/1000</f>
        <v>-1383893.375</v>
      </c>
      <c r="N19" s="13"/>
      <c r="O19" s="13"/>
      <c r="P19" s="190"/>
      <c r="Q19" s="190"/>
      <c r="R19" s="13"/>
      <c r="S19" s="13"/>
      <c r="T19" s="13"/>
      <c r="U19" s="13"/>
      <c r="V19" s="190"/>
      <c r="W19" s="190"/>
      <c r="X19" s="190"/>
      <c r="Y19" s="190"/>
      <c r="Z19" s="190"/>
      <c r="AA19" s="13"/>
      <c r="AB19" s="13"/>
      <c r="AC19" s="13">
        <f t="shared" si="0"/>
        <v>158882.78291000007</v>
      </c>
      <c r="AE19" s="13">
        <v>53122</v>
      </c>
      <c r="AG19" s="13">
        <v>1412807.87995</v>
      </c>
      <c r="AH19" s="13">
        <f>(4576.83+80202813.43)/1000</f>
        <v>80207.39026</v>
      </c>
      <c r="AI19" s="13">
        <v>34132.12687</v>
      </c>
      <c r="AJ19" s="13"/>
      <c r="AK19" s="190"/>
      <c r="AL19" s="13"/>
      <c r="AM19" s="13"/>
      <c r="AN19" s="13">
        <f>-КЖ!C87/1000</f>
        <v>-1371993.375</v>
      </c>
      <c r="AO19" s="13"/>
      <c r="AP19" s="13"/>
      <c r="AQ19" s="190"/>
      <c r="AR19" s="190"/>
      <c r="AS19" s="13"/>
      <c r="AT19" s="13"/>
      <c r="AU19" s="13"/>
      <c r="AV19" s="13"/>
      <c r="AW19" s="190"/>
      <c r="AX19" s="190"/>
      <c r="AY19" s="190"/>
      <c r="AZ19" s="190"/>
      <c r="BA19" s="13"/>
      <c r="BB19" s="13"/>
      <c r="BC19" s="13">
        <f t="shared" si="1"/>
        <v>155154.02208000002</v>
      </c>
    </row>
    <row r="20" spans="1:55">
      <c r="A20" s="14"/>
      <c r="B20" s="15"/>
      <c r="C20" s="16">
        <f>SUM(C9:C19)</f>
        <v>41985497.474264525</v>
      </c>
      <c r="D20" s="17">
        <f>SUM(D9:D19)</f>
        <v>44075699.386224523</v>
      </c>
      <c r="F20" s="16">
        <f t="shared" ref="F20:Y20" si="4">SUM(F9:F19)</f>
        <v>33035588.075049996</v>
      </c>
      <c r="G20" s="16">
        <f t="shared" si="4"/>
        <v>2929319.0718899998</v>
      </c>
      <c r="H20" s="16">
        <f t="shared" si="4"/>
        <v>9592404.0486000013</v>
      </c>
      <c r="I20" s="16">
        <f t="shared" si="4"/>
        <v>-12440745.06567548</v>
      </c>
      <c r="J20" s="16">
        <f t="shared" si="4"/>
        <v>1062536</v>
      </c>
      <c r="K20" s="16">
        <f t="shared" si="4"/>
        <v>0</v>
      </c>
      <c r="L20" s="16">
        <f t="shared" si="4"/>
        <v>2715800</v>
      </c>
      <c r="M20" s="16">
        <f t="shared" si="4"/>
        <v>0</v>
      </c>
      <c r="N20" s="16">
        <f t="shared" si="4"/>
        <v>0</v>
      </c>
      <c r="O20" s="16">
        <f t="shared" si="4"/>
        <v>0</v>
      </c>
      <c r="P20" s="184">
        <f t="shared" si="4"/>
        <v>5090595.3443999998</v>
      </c>
      <c r="Q20" s="184">
        <f t="shared" si="4"/>
        <v>0</v>
      </c>
      <c r="R20" s="16">
        <f t="shared" si="4"/>
        <v>0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84">
        <f t="shared" si="4"/>
        <v>0</v>
      </c>
      <c r="W20" s="184">
        <f t="shared" si="4"/>
        <v>0</v>
      </c>
      <c r="X20" s="184">
        <f t="shared" si="4"/>
        <v>0</v>
      </c>
      <c r="Y20" s="184">
        <f t="shared" si="4"/>
        <v>0</v>
      </c>
      <c r="Z20" s="184"/>
      <c r="AA20" s="16">
        <f>SUM(AA9:AA19)</f>
        <v>0</v>
      </c>
      <c r="AB20" s="16">
        <f>SUM(AB9:AB19)</f>
        <v>0</v>
      </c>
      <c r="AC20" s="16">
        <f>SUM(AC9:AC19)</f>
        <v>41985497.474264525</v>
      </c>
      <c r="AE20" s="17">
        <f>SUM(AE9:AE19)</f>
        <v>41878411</v>
      </c>
      <c r="AG20" s="16">
        <f t="shared" ref="AG20:BC20" si="5">SUM(AG9:AG19)</f>
        <v>33128270.904339999</v>
      </c>
      <c r="AH20" s="16">
        <f t="shared" si="5"/>
        <v>3048423.2117399997</v>
      </c>
      <c r="AI20" s="16">
        <f t="shared" si="5"/>
        <v>10298356.21232</v>
      </c>
      <c r="AJ20" s="16">
        <f t="shared" si="5"/>
        <v>-12440745.06567548</v>
      </c>
      <c r="AK20" s="184">
        <f t="shared" si="5"/>
        <v>1062536</v>
      </c>
      <c r="AL20" s="16">
        <f t="shared" si="5"/>
        <v>0</v>
      </c>
      <c r="AM20" s="16">
        <f t="shared" si="5"/>
        <v>2715800</v>
      </c>
      <c r="AN20" s="16">
        <f t="shared" si="5"/>
        <v>0</v>
      </c>
      <c r="AO20" s="16">
        <f t="shared" si="5"/>
        <v>0</v>
      </c>
      <c r="AP20" s="16">
        <f t="shared" si="5"/>
        <v>0</v>
      </c>
      <c r="AQ20" s="184">
        <f t="shared" si="5"/>
        <v>6263058.1234999998</v>
      </c>
      <c r="AR20" s="184">
        <f t="shared" si="5"/>
        <v>0</v>
      </c>
      <c r="AS20" s="16">
        <f t="shared" si="5"/>
        <v>0</v>
      </c>
      <c r="AT20" s="16">
        <f t="shared" si="5"/>
        <v>0</v>
      </c>
      <c r="AU20" s="16">
        <f t="shared" si="5"/>
        <v>0</v>
      </c>
      <c r="AV20" s="16">
        <f t="shared" si="5"/>
        <v>0</v>
      </c>
      <c r="AW20" s="184">
        <f t="shared" si="5"/>
        <v>0</v>
      </c>
      <c r="AX20" s="184">
        <f t="shared" si="5"/>
        <v>0</v>
      </c>
      <c r="AY20" s="184">
        <f t="shared" si="5"/>
        <v>0</v>
      </c>
      <c r="AZ20" s="184">
        <f t="shared" si="5"/>
        <v>0</v>
      </c>
      <c r="BA20" s="16">
        <f t="shared" si="5"/>
        <v>0</v>
      </c>
      <c r="BB20" s="16">
        <f t="shared" si="5"/>
        <v>0</v>
      </c>
      <c r="BC20" s="16">
        <f t="shared" si="5"/>
        <v>44075699.386224523</v>
      </c>
    </row>
    <row r="21" spans="1:55">
      <c r="A21" s="18" t="s">
        <v>16</v>
      </c>
      <c r="B21" s="10"/>
      <c r="C21" s="13"/>
      <c r="D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90"/>
      <c r="Q21" s="190"/>
      <c r="R21" s="13"/>
      <c r="S21" s="13"/>
      <c r="T21" s="13"/>
      <c r="U21" s="13"/>
      <c r="V21" s="190"/>
      <c r="W21" s="190"/>
      <c r="X21" s="190"/>
      <c r="Y21" s="190"/>
      <c r="Z21" s="190"/>
      <c r="AA21" s="13"/>
      <c r="AB21" s="13"/>
      <c r="AC21" s="13"/>
      <c r="AE21" s="19"/>
      <c r="AG21" s="13"/>
      <c r="AH21" s="13"/>
      <c r="AI21" s="13"/>
      <c r="AJ21" s="13"/>
      <c r="AK21" s="190"/>
      <c r="AL21" s="13"/>
      <c r="AM21" s="13"/>
      <c r="AN21" s="13"/>
      <c r="AO21" s="13"/>
      <c r="AP21" s="13"/>
      <c r="AQ21" s="190"/>
      <c r="AR21" s="190"/>
      <c r="AS21" s="13"/>
      <c r="AT21" s="13"/>
      <c r="AU21" s="13"/>
      <c r="AV21" s="13"/>
      <c r="AW21" s="190"/>
      <c r="AX21" s="190"/>
      <c r="AY21" s="190"/>
      <c r="AZ21" s="190"/>
      <c r="BA21" s="13"/>
      <c r="BB21" s="13"/>
      <c r="BC21" s="13"/>
    </row>
    <row r="22" spans="1:55">
      <c r="A22" s="20" t="s">
        <v>17</v>
      </c>
      <c r="B22" s="21"/>
      <c r="C22" s="19">
        <f t="shared" ref="C22:C31" si="6">AC22</f>
        <v>4669376.4351599999</v>
      </c>
      <c r="D22" s="13">
        <f t="shared" ref="D22:D31" si="7">BC22</f>
        <v>4984997.2359600002</v>
      </c>
      <c r="F22" s="19">
        <v>3097092.1718899999</v>
      </c>
      <c r="G22" s="19">
        <v>201000.73397999999</v>
      </c>
      <c r="H22" s="19">
        <v>1371283.52929</v>
      </c>
      <c r="I22" s="19"/>
      <c r="J22" s="19"/>
      <c r="K22" s="19"/>
      <c r="L22" s="19"/>
      <c r="M22" s="19"/>
      <c r="N22" s="19"/>
      <c r="O22" s="19"/>
      <c r="P22" s="183"/>
      <c r="Q22" s="183"/>
      <c r="R22" s="19"/>
      <c r="S22" s="19"/>
      <c r="T22" s="19"/>
      <c r="U22" s="19"/>
      <c r="V22" s="183"/>
      <c r="W22" s="183"/>
      <c r="X22" s="183"/>
      <c r="Y22" s="183"/>
      <c r="Z22" s="183"/>
      <c r="AA22" s="19"/>
      <c r="AB22" s="19"/>
      <c r="AC22" s="19">
        <f t="shared" ref="AC22:AC31" si="8">SUM(F22:AB22)</f>
        <v>4669376.4351599999</v>
      </c>
      <c r="AE22" s="19">
        <v>3328687</v>
      </c>
      <c r="AG22" s="19">
        <v>2918402.5890200003</v>
      </c>
      <c r="AH22" s="19">
        <v>7283.99046</v>
      </c>
      <c r="AI22" s="19">
        <v>2059310.6564800001</v>
      </c>
      <c r="AJ22" s="19"/>
      <c r="AK22" s="183"/>
      <c r="AL22" s="19"/>
      <c r="AM22" s="19"/>
      <c r="AN22" s="19"/>
      <c r="AO22" s="19"/>
      <c r="AP22" s="19"/>
      <c r="AQ22" s="183"/>
      <c r="AR22" s="183"/>
      <c r="AS22" s="19"/>
      <c r="AT22" s="19"/>
      <c r="AU22" s="19"/>
      <c r="AV22" s="19"/>
      <c r="AW22" s="183"/>
      <c r="AX22" s="183"/>
      <c r="AY22" s="183"/>
      <c r="AZ22" s="183"/>
      <c r="BA22" s="19"/>
      <c r="BB22" s="19"/>
      <c r="BC22" s="19">
        <f t="shared" ref="BC22:BC31" si="9">SUM(AG22:BB22)</f>
        <v>4984997.2359600002</v>
      </c>
    </row>
    <row r="23" spans="1:55">
      <c r="A23" s="20" t="s">
        <v>18</v>
      </c>
      <c r="B23" s="21"/>
      <c r="C23" s="13">
        <f t="shared" si="6"/>
        <v>12567313.532200005</v>
      </c>
      <c r="D23" s="13">
        <f t="shared" si="7"/>
        <v>11561257.274369998</v>
      </c>
      <c r="F23" s="13">
        <f>(23393879762.24+39500635.36)/1000</f>
        <v>23433380.397600003</v>
      </c>
      <c r="G23" s="13">
        <v>14353411.638569999</v>
      </c>
      <c r="H23" s="13">
        <f>(16240610303.59+8050773.83)/1000</f>
        <v>16248661.07742</v>
      </c>
      <c r="I23" s="13"/>
      <c r="J23" s="13"/>
      <c r="K23" s="13"/>
      <c r="L23" s="13"/>
      <c r="M23" s="13"/>
      <c r="N23" s="19">
        <f>-N25</f>
        <v>-11210855.810379999</v>
      </c>
      <c r="O23" s="13"/>
      <c r="P23" s="190"/>
      <c r="Q23" s="190"/>
      <c r="R23" s="13"/>
      <c r="S23" s="13">
        <f>КЖ!L109/1000</f>
        <v>33500</v>
      </c>
      <c r="T23" s="13"/>
      <c r="U23" s="13"/>
      <c r="V23" s="190"/>
      <c r="W23" s="190"/>
      <c r="X23" s="190"/>
      <c r="Y23" s="190"/>
      <c r="Z23" s="190"/>
      <c r="AA23" s="19">
        <f>-КЕ!F170/1000</f>
        <v>-15325266.990459999</v>
      </c>
      <c r="AB23" s="19">
        <f>-ЖР!F147/1000</f>
        <v>-14965516.780549999</v>
      </c>
      <c r="AC23" s="13">
        <f t="shared" si="8"/>
        <v>12567313.532200005</v>
      </c>
      <c r="AE23" s="19">
        <v>7257694</v>
      </c>
      <c r="AG23" s="13">
        <f>(22569751277.73+226831951.42)/1000</f>
        <v>22796583.229149997</v>
      </c>
      <c r="AH23" s="13">
        <v>13649216.58145</v>
      </c>
      <c r="AI23" s="13">
        <f>(12842683725.77+18814285.83)/1000</f>
        <v>12861498.011600001</v>
      </c>
      <c r="AJ23" s="13"/>
      <c r="AK23" s="190"/>
      <c r="AL23" s="13"/>
      <c r="AM23" s="13"/>
      <c r="AN23" s="13"/>
      <c r="AO23" s="19">
        <f>-AO25</f>
        <v>-11658915.917059999</v>
      </c>
      <c r="AP23" s="13"/>
      <c r="AQ23" s="190"/>
      <c r="AR23" s="190"/>
      <c r="AS23" s="13"/>
      <c r="AT23" s="13"/>
      <c r="AU23" s="13"/>
      <c r="AV23" s="13"/>
      <c r="AW23" s="190"/>
      <c r="AX23" s="190"/>
      <c r="AY23" s="190"/>
      <c r="AZ23" s="190"/>
      <c r="BA23" s="19">
        <f>-КЕ!B170/1000</f>
        <v>-12438052.173319999</v>
      </c>
      <c r="BB23" s="19">
        <f>-ЖР!B147/1000</f>
        <v>-13649072.457450001</v>
      </c>
      <c r="BC23" s="13">
        <f t="shared" si="9"/>
        <v>11561257.274369998</v>
      </c>
    </row>
    <row r="24" spans="1:55">
      <c r="A24" s="20" t="s">
        <v>19</v>
      </c>
      <c r="B24" s="21"/>
      <c r="C24" s="19">
        <f t="shared" si="6"/>
        <v>4514487.2612200007</v>
      </c>
      <c r="D24" s="13">
        <f t="shared" si="7"/>
        <v>4753984.6369200004</v>
      </c>
      <c r="F24" s="19">
        <v>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>
        <f>КЖ!G56/1000</f>
        <v>4514487.2612200007</v>
      </c>
      <c r="P24" s="183"/>
      <c r="Q24" s="183"/>
      <c r="R24" s="19"/>
      <c r="S24" s="19"/>
      <c r="T24" s="19"/>
      <c r="U24" s="19"/>
      <c r="V24" s="183"/>
      <c r="W24" s="183"/>
      <c r="X24" s="183"/>
      <c r="Y24" s="183"/>
      <c r="Z24" s="183"/>
      <c r="AB24" s="19"/>
      <c r="AC24" s="19">
        <f t="shared" si="8"/>
        <v>4514487.2612200007</v>
      </c>
      <c r="AE24" s="19">
        <v>3307286</v>
      </c>
      <c r="AG24" s="19">
        <v>0</v>
      </c>
      <c r="AH24" s="19">
        <v>0</v>
      </c>
      <c r="AI24" s="19">
        <v>0</v>
      </c>
      <c r="AJ24" s="19"/>
      <c r="AK24" s="183"/>
      <c r="AL24" s="19"/>
      <c r="AM24" s="19"/>
      <c r="AN24" s="19"/>
      <c r="AO24" s="19"/>
      <c r="AP24" s="19">
        <f>КЖ!C56/1000</f>
        <v>4753984.6369200004</v>
      </c>
      <c r="AQ24" s="183"/>
      <c r="AR24" s="183"/>
      <c r="AS24" s="19"/>
      <c r="AT24" s="19"/>
      <c r="AU24" s="19"/>
      <c r="AV24" s="19"/>
      <c r="AW24" s="183"/>
      <c r="AX24" s="183"/>
      <c r="AY24" s="183"/>
      <c r="AZ24" s="183"/>
      <c r="BB24" s="19"/>
      <c r="BC24" s="19">
        <f t="shared" si="9"/>
        <v>4753984.6369200004</v>
      </c>
    </row>
    <row r="25" spans="1:55">
      <c r="A25" s="12" t="s">
        <v>20</v>
      </c>
      <c r="B25" s="10"/>
      <c r="C25" s="13">
        <f t="shared" si="6"/>
        <v>11211494.203329999</v>
      </c>
      <c r="D25" s="13">
        <f t="shared" si="7"/>
        <v>11659639.381159998</v>
      </c>
      <c r="F25" s="13">
        <v>0</v>
      </c>
      <c r="G25" s="13">
        <v>0</v>
      </c>
      <c r="H25" s="13">
        <f>638392.95/1000</f>
        <v>638.39294999999993</v>
      </c>
      <c r="I25" s="13"/>
      <c r="J25" s="13"/>
      <c r="K25" s="13"/>
      <c r="L25" s="13"/>
      <c r="M25" s="13"/>
      <c r="N25" s="19">
        <f>КЖ!G253/1000</f>
        <v>11210855.810379999</v>
      </c>
      <c r="O25" s="13"/>
      <c r="P25" s="190"/>
      <c r="Q25" s="190"/>
      <c r="R25" s="13"/>
      <c r="S25" s="13"/>
      <c r="T25" s="13"/>
      <c r="U25" s="13"/>
      <c r="V25" s="190"/>
      <c r="W25" s="190"/>
      <c r="X25" s="190"/>
      <c r="Y25" s="190"/>
      <c r="Z25" s="190"/>
      <c r="AA25" s="13"/>
      <c r="AB25" s="13"/>
      <c r="AC25" s="13">
        <f t="shared" si="8"/>
        <v>11211494.203329999</v>
      </c>
      <c r="AE25" s="19">
        <v>9200289</v>
      </c>
      <c r="AF25" s="185" t="s">
        <v>617</v>
      </c>
      <c r="AG25" s="13">
        <v>0</v>
      </c>
      <c r="AH25" s="13">
        <v>0</v>
      </c>
      <c r="AI25" s="13">
        <v>723.46410000000003</v>
      </c>
      <c r="AJ25" s="13"/>
      <c r="AK25" s="190"/>
      <c r="AL25" s="13"/>
      <c r="AM25" s="13"/>
      <c r="AN25" s="13"/>
      <c r="AO25" s="19">
        <f>КЖ!C253/1000</f>
        <v>11658915.917059999</v>
      </c>
      <c r="AP25" s="13"/>
      <c r="AQ25" s="190"/>
      <c r="AR25" s="190"/>
      <c r="AS25" s="13"/>
      <c r="AT25" s="13"/>
      <c r="AU25" s="13"/>
      <c r="AV25" s="13"/>
      <c r="AW25" s="190"/>
      <c r="AX25" s="190"/>
      <c r="AY25" s="190"/>
      <c r="AZ25" s="190"/>
      <c r="BA25" s="13"/>
      <c r="BB25" s="13"/>
      <c r="BC25" s="13">
        <f t="shared" si="9"/>
        <v>11659639.381159998</v>
      </c>
    </row>
    <row r="26" spans="1:55">
      <c r="A26" s="12" t="s">
        <v>10</v>
      </c>
      <c r="B26" s="10"/>
      <c r="C26" s="13">
        <f t="shared" si="6"/>
        <v>0</v>
      </c>
      <c r="D26" s="13">
        <f t="shared" si="7"/>
        <v>0</v>
      </c>
      <c r="F26" s="13">
        <v>0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  <c r="P26" s="190"/>
      <c r="Q26" s="190"/>
      <c r="R26" s="13"/>
      <c r="S26" s="13"/>
      <c r="T26" s="13"/>
      <c r="U26" s="13"/>
      <c r="V26" s="190"/>
      <c r="W26" s="190"/>
      <c r="X26" s="190"/>
      <c r="Y26" s="190"/>
      <c r="Z26" s="190"/>
      <c r="AA26" s="13"/>
      <c r="AB26" s="13"/>
      <c r="AC26" s="13">
        <f t="shared" si="8"/>
        <v>0</v>
      </c>
      <c r="AE26" s="19">
        <v>0</v>
      </c>
      <c r="AG26" s="13">
        <v>0</v>
      </c>
      <c r="AH26" s="13">
        <v>0</v>
      </c>
      <c r="AI26" s="13">
        <v>0</v>
      </c>
      <c r="AJ26" s="13"/>
      <c r="AK26" s="190"/>
      <c r="AL26" s="13"/>
      <c r="AM26" s="13"/>
      <c r="AN26" s="13"/>
      <c r="AO26" s="13"/>
      <c r="AP26" s="13"/>
      <c r="AQ26" s="190"/>
      <c r="AR26" s="190"/>
      <c r="AS26" s="13"/>
      <c r="AT26" s="13"/>
      <c r="AU26" s="13"/>
      <c r="AV26" s="13"/>
      <c r="AW26" s="190"/>
      <c r="AX26" s="190"/>
      <c r="AY26" s="190"/>
      <c r="AZ26" s="190"/>
      <c r="BA26" s="13"/>
      <c r="BB26" s="13"/>
      <c r="BC26" s="13">
        <f t="shared" si="9"/>
        <v>0</v>
      </c>
    </row>
    <row r="27" spans="1:55">
      <c r="A27" s="12" t="s">
        <v>21</v>
      </c>
      <c r="B27" s="10"/>
      <c r="C27" s="13">
        <f t="shared" si="6"/>
        <v>0</v>
      </c>
      <c r="D27" s="13">
        <f t="shared" si="7"/>
        <v>345168.42996000405</v>
      </c>
      <c r="F27" s="13">
        <v>1027624.43937</v>
      </c>
      <c r="G27" s="13">
        <v>10812.448859999999</v>
      </c>
      <c r="H27" s="13">
        <v>19951.457429999999</v>
      </c>
      <c r="I27" s="13"/>
      <c r="J27" s="13">
        <f>J37-J14</f>
        <v>339279</v>
      </c>
      <c r="K27" s="13"/>
      <c r="L27" s="13"/>
      <c r="M27" s="13"/>
      <c r="N27" s="13"/>
      <c r="O27" s="13"/>
      <c r="P27" s="190"/>
      <c r="Q27" s="190"/>
      <c r="R27" s="13"/>
      <c r="S27" s="13"/>
      <c r="T27" s="13"/>
      <c r="U27" s="13"/>
      <c r="V27" s="190"/>
      <c r="W27" s="190"/>
      <c r="X27" s="190"/>
      <c r="Y27" s="190">
        <v>-1397667.3456600001</v>
      </c>
      <c r="Z27" s="190"/>
      <c r="AA27" s="13"/>
      <c r="AB27" s="13"/>
      <c r="AC27" s="13">
        <f t="shared" si="8"/>
        <v>0</v>
      </c>
      <c r="AE27" s="19">
        <v>1933061</v>
      </c>
      <c r="AG27" s="13">
        <v>1011469.42</v>
      </c>
      <c r="AH27" s="13">
        <v>10807.75748</v>
      </c>
      <c r="AI27" s="13">
        <v>19357.078870000001</v>
      </c>
      <c r="AJ27" s="13"/>
      <c r="AK27" s="190">
        <f>AK37-AK14</f>
        <v>2131176.2474300042</v>
      </c>
      <c r="AL27" s="13"/>
      <c r="AM27" s="13"/>
      <c r="AN27" s="13"/>
      <c r="AO27" s="13"/>
      <c r="AP27" s="13"/>
      <c r="AQ27" s="190"/>
      <c r="AR27" s="190"/>
      <c r="AS27" s="13"/>
      <c r="AT27" s="13"/>
      <c r="AU27" s="13"/>
      <c r="AV27" s="13"/>
      <c r="AW27" s="190"/>
      <c r="AX27" s="190"/>
      <c r="AY27" s="190">
        <f>AY54</f>
        <v>-2827642.07382</v>
      </c>
      <c r="AZ27" s="190"/>
      <c r="BA27" s="13"/>
      <c r="BB27" s="13"/>
      <c r="BC27" s="13">
        <f t="shared" si="9"/>
        <v>345168.42996000405</v>
      </c>
    </row>
    <row r="28" spans="1:55">
      <c r="A28" s="12" t="s">
        <v>940</v>
      </c>
      <c r="B28" s="10"/>
      <c r="C28" s="13">
        <f t="shared" si="6"/>
        <v>2342727.2611599998</v>
      </c>
      <c r="D28" s="13">
        <f t="shared" si="7"/>
        <v>2129631.9908400001</v>
      </c>
      <c r="F28" s="13">
        <v>0</v>
      </c>
      <c r="G28" s="13">
        <v>0</v>
      </c>
      <c r="H28" s="13"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90"/>
      <c r="W28" s="190"/>
      <c r="X28" s="190"/>
      <c r="Y28" s="190"/>
      <c r="Z28" s="190">
        <f>КЖ!G49/1000</f>
        <v>2342727.2611599998</v>
      </c>
      <c r="AA28" s="13"/>
      <c r="AB28" s="13"/>
      <c r="AC28" s="13">
        <f t="shared" si="8"/>
        <v>2342727.2611599998</v>
      </c>
      <c r="AE28" s="19">
        <v>0</v>
      </c>
      <c r="AG28" s="13">
        <v>0</v>
      </c>
      <c r="AH28" s="13">
        <v>0</v>
      </c>
      <c r="AI28" s="13">
        <v>0</v>
      </c>
      <c r="AJ28" s="13"/>
      <c r="AK28" s="190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90"/>
      <c r="AX28" s="190"/>
      <c r="AY28" s="190"/>
      <c r="AZ28" s="190">
        <f>КЖ!C49/1000</f>
        <v>2129631.9908400001</v>
      </c>
      <c r="BA28" s="13"/>
      <c r="BB28" s="13"/>
      <c r="BC28" s="13">
        <f t="shared" si="9"/>
        <v>2129631.9908400001</v>
      </c>
    </row>
    <row r="29" spans="1:55" hidden="1">
      <c r="A29" s="12" t="s">
        <v>14</v>
      </c>
      <c r="B29" s="10"/>
      <c r="C29" s="13">
        <f t="shared" si="6"/>
        <v>0</v>
      </c>
      <c r="D29" s="13">
        <f t="shared" si="7"/>
        <v>0</v>
      </c>
      <c r="F29" s="13">
        <v>0</v>
      </c>
      <c r="G29" s="13">
        <v>0</v>
      </c>
      <c r="H29" s="13"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90"/>
      <c r="W29" s="190"/>
      <c r="X29" s="190"/>
      <c r="Y29" s="190"/>
      <c r="Z29" s="190"/>
      <c r="AA29" s="13"/>
      <c r="AB29" s="13"/>
      <c r="AC29" s="13">
        <f t="shared" si="8"/>
        <v>0</v>
      </c>
      <c r="AE29" s="19">
        <v>857229</v>
      </c>
      <c r="AG29" s="13">
        <v>0</v>
      </c>
      <c r="AH29" s="13">
        <v>0</v>
      </c>
      <c r="AI29" s="13">
        <v>0</v>
      </c>
      <c r="AJ29" s="13"/>
      <c r="AK29" s="190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90"/>
      <c r="AX29" s="190"/>
      <c r="AY29" s="190"/>
      <c r="AZ29" s="190"/>
      <c r="BA29" s="13"/>
      <c r="BB29" s="13"/>
      <c r="BC29" s="13">
        <f t="shared" si="9"/>
        <v>0</v>
      </c>
    </row>
    <row r="30" spans="1:55">
      <c r="A30" s="12" t="s">
        <v>22</v>
      </c>
      <c r="B30" s="10"/>
      <c r="C30" s="13">
        <f t="shared" si="6"/>
        <v>2500998.66273</v>
      </c>
      <c r="D30" s="13">
        <f t="shared" si="7"/>
        <v>7903178.3563599996</v>
      </c>
      <c r="F30" s="13">
        <v>4960127.3860499999</v>
      </c>
      <c r="G30" s="13">
        <v>6492.2234200000003</v>
      </c>
      <c r="H30" s="13">
        <v>250179.05325999999</v>
      </c>
      <c r="I30" s="13"/>
      <c r="J30" s="13"/>
      <c r="K30" s="13"/>
      <c r="L30" s="19">
        <f>-КЖ!I217/1000</f>
        <v>-2715800</v>
      </c>
      <c r="M30" s="13"/>
      <c r="N30" s="13"/>
      <c r="O30" s="13"/>
      <c r="P30" s="13"/>
      <c r="Q30" s="13"/>
      <c r="R30" s="13"/>
      <c r="S30" s="13"/>
      <c r="T30" s="13"/>
      <c r="U30" s="13"/>
      <c r="V30" s="190"/>
      <c r="W30" s="190"/>
      <c r="X30" s="190"/>
      <c r="Y30" s="190"/>
      <c r="Z30" s="190"/>
      <c r="AA30" s="13"/>
      <c r="AB30" s="13"/>
      <c r="AC30" s="13">
        <f t="shared" si="8"/>
        <v>2500998.66273</v>
      </c>
      <c r="AE30" s="19">
        <v>49412</v>
      </c>
      <c r="AG30" s="13">
        <v>10080619.240180001</v>
      </c>
      <c r="AH30" s="13">
        <v>11357.438759999999</v>
      </c>
      <c r="AI30" s="13">
        <v>527001.67741999996</v>
      </c>
      <c r="AJ30" s="13"/>
      <c r="AK30" s="190"/>
      <c r="AL30" s="13"/>
      <c r="AM30" s="19">
        <f>-КЖ!C217/1000</f>
        <v>-2715800</v>
      </c>
      <c r="AN30" s="13"/>
      <c r="AO30" s="13"/>
      <c r="AP30" s="13"/>
      <c r="AQ30" s="13"/>
      <c r="AR30" s="13"/>
      <c r="AS30" s="13"/>
      <c r="AT30" s="13"/>
      <c r="AU30" s="13"/>
      <c r="AV30" s="13"/>
      <c r="AW30" s="190"/>
      <c r="AX30" s="190"/>
      <c r="AY30" s="190"/>
      <c r="AZ30" s="190"/>
      <c r="BA30" s="13"/>
      <c r="BB30" s="13"/>
      <c r="BC30" s="13">
        <f t="shared" si="9"/>
        <v>7903178.3563599996</v>
      </c>
    </row>
    <row r="31" spans="1:55">
      <c r="A31" s="12" t="s">
        <v>23</v>
      </c>
      <c r="B31" s="10"/>
      <c r="C31" s="19">
        <f t="shared" si="6"/>
        <v>0</v>
      </c>
      <c r="D31" s="13">
        <f t="shared" si="7"/>
        <v>0</v>
      </c>
      <c r="F31" s="19">
        <f>(5186701.41+21055309249.24)/1000</f>
        <v>21060495.950650003</v>
      </c>
      <c r="G31" s="13">
        <v>517635.94667000003</v>
      </c>
      <c r="H31" s="13">
        <f>(310023378.33)/1000</f>
        <v>310023.37832999998</v>
      </c>
      <c r="I31" s="13"/>
      <c r="J31" s="13"/>
      <c r="K31" s="13"/>
      <c r="L31" s="13"/>
      <c r="M31" s="13"/>
      <c r="N31" s="13"/>
      <c r="O31" s="13">
        <f>-O24</f>
        <v>-4514487.2612200007</v>
      </c>
      <c r="P31" s="13">
        <f>-КЖ!G58/1000</f>
        <v>-5090595.3443999998</v>
      </c>
      <c r="Q31" s="13"/>
      <c r="R31" s="13"/>
      <c r="S31" s="13"/>
      <c r="T31" s="13"/>
      <c r="U31" s="13"/>
      <c r="V31" s="190"/>
      <c r="W31" s="190"/>
      <c r="X31" s="190"/>
      <c r="Y31" s="190"/>
      <c r="Z31" s="190">
        <f>-Z28</f>
        <v>-2342727.2611599998</v>
      </c>
      <c r="AA31" s="208">
        <v>-9940345.4088700004</v>
      </c>
      <c r="AB31" s="13"/>
      <c r="AC31" s="13">
        <f t="shared" si="8"/>
        <v>0</v>
      </c>
      <c r="AE31" s="19">
        <v>0</v>
      </c>
      <c r="AG31" s="19">
        <f>(5369418.36+14274097692.11)/1000</f>
        <v>14279467.110470001</v>
      </c>
      <c r="AH31" s="13">
        <v>259568.83559</v>
      </c>
      <c r="AI31" s="13">
        <v>360941.26688000001</v>
      </c>
      <c r="AJ31" s="13"/>
      <c r="AK31" s="190"/>
      <c r="AL31" s="13"/>
      <c r="AM31" s="13"/>
      <c r="AN31" s="13"/>
      <c r="AO31" s="13"/>
      <c r="AP31" s="13">
        <f>-AP24</f>
        <v>-4753984.6369200004</v>
      </c>
      <c r="AQ31" s="13">
        <f>-КЖ!C58/1000</f>
        <v>-6263058.1234999998</v>
      </c>
      <c r="AR31" s="13"/>
      <c r="AS31" s="13"/>
      <c r="AT31" s="13"/>
      <c r="AU31" s="13"/>
      <c r="AV31" s="13"/>
      <c r="AW31" s="190"/>
      <c r="AX31" s="190"/>
      <c r="AY31" s="190"/>
      <c r="AZ31" s="190">
        <f>-AZ28</f>
        <v>-2129631.9908400001</v>
      </c>
      <c r="BA31" s="13">
        <v>-1753302.4616799999</v>
      </c>
      <c r="BB31" s="13"/>
      <c r="BC31" s="13">
        <f t="shared" si="9"/>
        <v>0</v>
      </c>
    </row>
    <row r="32" spans="1:55">
      <c r="A32" s="22"/>
      <c r="B32" s="15"/>
      <c r="C32" s="16">
        <f>SUM(C22:C31)</f>
        <v>37806397.355800003</v>
      </c>
      <c r="D32" s="17">
        <f>SUM(D22:D31)</f>
        <v>43337857.305570006</v>
      </c>
      <c r="F32" s="16">
        <f t="shared" ref="F32:Y32" si="10">SUM(F22:F31)</f>
        <v>53578720.345559999</v>
      </c>
      <c r="G32" s="16">
        <f t="shared" si="10"/>
        <v>15089352.9915</v>
      </c>
      <c r="H32" s="16">
        <f t="shared" si="10"/>
        <v>18200736.88868</v>
      </c>
      <c r="I32" s="16">
        <f t="shared" si="10"/>
        <v>0</v>
      </c>
      <c r="J32" s="16">
        <f t="shared" si="10"/>
        <v>339279</v>
      </c>
      <c r="K32" s="16">
        <f t="shared" si="10"/>
        <v>0</v>
      </c>
      <c r="L32" s="16">
        <f t="shared" si="10"/>
        <v>-2715800</v>
      </c>
      <c r="M32" s="16">
        <f t="shared" si="10"/>
        <v>0</v>
      </c>
      <c r="N32" s="16">
        <f t="shared" si="10"/>
        <v>0</v>
      </c>
      <c r="O32" s="16">
        <f t="shared" si="10"/>
        <v>0</v>
      </c>
      <c r="P32" s="16">
        <f t="shared" si="10"/>
        <v>-5090595.3443999998</v>
      </c>
      <c r="Q32" s="16">
        <f t="shared" si="10"/>
        <v>0</v>
      </c>
      <c r="R32" s="16">
        <f t="shared" si="10"/>
        <v>0</v>
      </c>
      <c r="S32" s="16">
        <f t="shared" si="10"/>
        <v>33500</v>
      </c>
      <c r="T32" s="16">
        <f t="shared" si="10"/>
        <v>0</v>
      </c>
      <c r="U32" s="16">
        <f t="shared" si="10"/>
        <v>0</v>
      </c>
      <c r="V32" s="184">
        <f t="shared" si="10"/>
        <v>0</v>
      </c>
      <c r="W32" s="184">
        <f t="shared" si="10"/>
        <v>0</v>
      </c>
      <c r="X32" s="184">
        <f t="shared" si="10"/>
        <v>0</v>
      </c>
      <c r="Y32" s="184">
        <f t="shared" si="10"/>
        <v>-1397667.3456600001</v>
      </c>
      <c r="Z32" s="184"/>
      <c r="AA32" s="16">
        <f>SUM(AA22:AA31)</f>
        <v>-25265612.399329998</v>
      </c>
      <c r="AB32" s="16">
        <f>SUM(AB22:AB31)</f>
        <v>-14965516.780549999</v>
      </c>
      <c r="AC32" s="16">
        <f>SUM(AC22:AC31)</f>
        <v>37806397.355800003</v>
      </c>
      <c r="AE32" s="17">
        <f>SUM(AE22:AE31)</f>
        <v>25933658</v>
      </c>
      <c r="AG32" s="16">
        <f t="shared" ref="AG32:BC32" si="11">SUM(AG22:AG31)</f>
        <v>51086541.588819996</v>
      </c>
      <c r="AH32" s="16">
        <f t="shared" si="11"/>
        <v>13938234.603739997</v>
      </c>
      <c r="AI32" s="16">
        <f t="shared" si="11"/>
        <v>15828832.15535</v>
      </c>
      <c r="AJ32" s="16">
        <f t="shared" si="11"/>
        <v>0</v>
      </c>
      <c r="AK32" s="184">
        <f t="shared" si="11"/>
        <v>2131176.2474300042</v>
      </c>
      <c r="AL32" s="16">
        <f t="shared" si="11"/>
        <v>0</v>
      </c>
      <c r="AM32" s="16">
        <f t="shared" si="11"/>
        <v>-2715800</v>
      </c>
      <c r="AN32" s="16">
        <f t="shared" si="11"/>
        <v>0</v>
      </c>
      <c r="AO32" s="16">
        <f t="shared" si="11"/>
        <v>0</v>
      </c>
      <c r="AP32" s="16">
        <f t="shared" si="11"/>
        <v>0</v>
      </c>
      <c r="AQ32" s="16">
        <f t="shared" si="11"/>
        <v>-6263058.1234999998</v>
      </c>
      <c r="AR32" s="16">
        <f t="shared" si="11"/>
        <v>0</v>
      </c>
      <c r="AS32" s="16">
        <f t="shared" si="11"/>
        <v>0</v>
      </c>
      <c r="AT32" s="16">
        <f t="shared" si="11"/>
        <v>0</v>
      </c>
      <c r="AU32" s="16">
        <f t="shared" si="11"/>
        <v>0</v>
      </c>
      <c r="AV32" s="16">
        <f t="shared" si="11"/>
        <v>0</v>
      </c>
      <c r="AW32" s="184">
        <f t="shared" si="11"/>
        <v>0</v>
      </c>
      <c r="AX32" s="184">
        <f t="shared" si="11"/>
        <v>0</v>
      </c>
      <c r="AY32" s="184">
        <f t="shared" si="11"/>
        <v>-2827642.07382</v>
      </c>
      <c r="AZ32" s="184">
        <f t="shared" si="11"/>
        <v>0</v>
      </c>
      <c r="BA32" s="16">
        <f t="shared" si="11"/>
        <v>-14191354.635</v>
      </c>
      <c r="BB32" s="16">
        <f t="shared" si="11"/>
        <v>-13649072.457450001</v>
      </c>
      <c r="BC32" s="16">
        <f t="shared" si="11"/>
        <v>43337857.305570006</v>
      </c>
    </row>
    <row r="33" spans="1:55">
      <c r="A33" s="14" t="s">
        <v>24</v>
      </c>
      <c r="B33" s="23"/>
      <c r="C33" s="24">
        <f>C20+C32</f>
        <v>79791894.830064535</v>
      </c>
      <c r="D33" s="25">
        <f>D20+D32</f>
        <v>87413556.69179453</v>
      </c>
      <c r="F33" s="24">
        <f t="shared" ref="F33:Y33" si="12">F20+F32</f>
        <v>86614308.420609996</v>
      </c>
      <c r="G33" s="24">
        <f t="shared" si="12"/>
        <v>18018672.063389998</v>
      </c>
      <c r="H33" s="24">
        <f t="shared" si="12"/>
        <v>27793140.937279999</v>
      </c>
      <c r="I33" s="24">
        <f t="shared" si="12"/>
        <v>-12440745.06567548</v>
      </c>
      <c r="J33" s="24">
        <f t="shared" si="12"/>
        <v>1401815</v>
      </c>
      <c r="K33" s="24">
        <f t="shared" si="12"/>
        <v>0</v>
      </c>
      <c r="L33" s="24">
        <f t="shared" si="12"/>
        <v>0</v>
      </c>
      <c r="M33" s="24">
        <f t="shared" si="12"/>
        <v>0</v>
      </c>
      <c r="N33" s="24">
        <f t="shared" si="12"/>
        <v>0</v>
      </c>
      <c r="O33" s="24">
        <f t="shared" si="12"/>
        <v>0</v>
      </c>
      <c r="P33" s="24">
        <f t="shared" si="12"/>
        <v>0</v>
      </c>
      <c r="Q33" s="24">
        <f t="shared" si="12"/>
        <v>0</v>
      </c>
      <c r="R33" s="24">
        <f t="shared" si="12"/>
        <v>0</v>
      </c>
      <c r="S33" s="24">
        <f t="shared" si="12"/>
        <v>33500</v>
      </c>
      <c r="T33" s="24">
        <f t="shared" si="12"/>
        <v>0</v>
      </c>
      <c r="U33" s="24">
        <f t="shared" si="12"/>
        <v>0</v>
      </c>
      <c r="V33" s="194">
        <f t="shared" si="12"/>
        <v>0</v>
      </c>
      <c r="W33" s="194">
        <f t="shared" si="12"/>
        <v>0</v>
      </c>
      <c r="X33" s="194">
        <f t="shared" si="12"/>
        <v>0</v>
      </c>
      <c r="Y33" s="194">
        <f t="shared" si="12"/>
        <v>-1397667.3456600001</v>
      </c>
      <c r="Z33" s="194"/>
      <c r="AA33" s="24">
        <f>AA20+AA32</f>
        <v>-25265612.399329998</v>
      </c>
      <c r="AB33" s="24">
        <f>AB20+AB32</f>
        <v>-14965516.780549999</v>
      </c>
      <c r="AC33" s="24">
        <f>AC20+AC32</f>
        <v>79791894.830064535</v>
      </c>
      <c r="AE33" s="25">
        <f>AE20+AE32</f>
        <v>67812069</v>
      </c>
      <c r="AG33" s="24">
        <f t="shared" ref="AG33:BC33" si="13">AG20+AG32</f>
        <v>84214812.493159994</v>
      </c>
      <c r="AH33" s="24">
        <f t="shared" si="13"/>
        <v>16986657.815479998</v>
      </c>
      <c r="AI33" s="24">
        <f t="shared" si="13"/>
        <v>26127188.36767</v>
      </c>
      <c r="AJ33" s="24">
        <f t="shared" si="13"/>
        <v>-12440745.06567548</v>
      </c>
      <c r="AK33" s="194">
        <f t="shared" si="13"/>
        <v>3193712.2474300042</v>
      </c>
      <c r="AL33" s="24">
        <f t="shared" si="13"/>
        <v>0</v>
      </c>
      <c r="AM33" s="24">
        <f t="shared" si="13"/>
        <v>0</v>
      </c>
      <c r="AN33" s="24">
        <f t="shared" si="13"/>
        <v>0</v>
      </c>
      <c r="AO33" s="24">
        <f t="shared" si="13"/>
        <v>0</v>
      </c>
      <c r="AP33" s="24">
        <f t="shared" si="13"/>
        <v>0</v>
      </c>
      <c r="AQ33" s="24">
        <f t="shared" si="13"/>
        <v>0</v>
      </c>
      <c r="AR33" s="24">
        <f t="shared" si="13"/>
        <v>0</v>
      </c>
      <c r="AS33" s="24">
        <f t="shared" si="13"/>
        <v>0</v>
      </c>
      <c r="AT33" s="24">
        <f t="shared" si="13"/>
        <v>0</v>
      </c>
      <c r="AU33" s="24">
        <f t="shared" si="13"/>
        <v>0</v>
      </c>
      <c r="AV33" s="24">
        <f t="shared" si="13"/>
        <v>0</v>
      </c>
      <c r="AW33" s="194">
        <f t="shared" si="13"/>
        <v>0</v>
      </c>
      <c r="AX33" s="194">
        <f t="shared" si="13"/>
        <v>0</v>
      </c>
      <c r="AY33" s="194">
        <f t="shared" si="13"/>
        <v>-2827642.07382</v>
      </c>
      <c r="AZ33" s="194">
        <f t="shared" si="13"/>
        <v>0</v>
      </c>
      <c r="BA33" s="24">
        <f t="shared" si="13"/>
        <v>-14191354.635</v>
      </c>
      <c r="BB33" s="24">
        <f t="shared" si="13"/>
        <v>-13649072.457450001</v>
      </c>
      <c r="BC33" s="24">
        <f t="shared" si="13"/>
        <v>87413556.69179453</v>
      </c>
    </row>
    <row r="34" spans="1:55">
      <c r="A34" s="9"/>
      <c r="B34" s="26"/>
      <c r="C34" s="13"/>
      <c r="D34" s="19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90"/>
      <c r="W34" s="190"/>
      <c r="X34" s="190"/>
      <c r="Y34" s="190"/>
      <c r="Z34" s="190"/>
      <c r="AA34" s="13"/>
      <c r="AB34" s="13"/>
      <c r="AC34" s="13"/>
      <c r="AE34" s="19"/>
      <c r="AG34" s="13"/>
      <c r="AH34" s="13"/>
      <c r="AI34" s="13"/>
      <c r="AJ34" s="13"/>
      <c r="AK34" s="190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90"/>
      <c r="AX34" s="190"/>
      <c r="AY34" s="190"/>
      <c r="AZ34" s="190"/>
      <c r="BA34" s="13"/>
      <c r="BB34" s="13"/>
      <c r="BC34" s="13"/>
    </row>
    <row r="35" spans="1:55">
      <c r="A35" s="9" t="s">
        <v>25</v>
      </c>
      <c r="B35" s="26"/>
      <c r="C35" s="13"/>
      <c r="D35" s="19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90"/>
      <c r="W35" s="190"/>
      <c r="X35" s="190"/>
      <c r="Y35" s="190"/>
      <c r="Z35" s="190"/>
      <c r="AA35" s="13"/>
      <c r="AB35" s="13"/>
      <c r="AC35" s="13"/>
      <c r="AE35" s="19"/>
      <c r="AG35" s="13"/>
      <c r="AH35" s="13"/>
      <c r="AI35" s="13"/>
      <c r="AJ35" s="13"/>
      <c r="AK35" s="190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90"/>
      <c r="AX35" s="190"/>
      <c r="AY35" s="190"/>
      <c r="AZ35" s="190"/>
      <c r="BA35" s="13"/>
      <c r="BB35" s="13"/>
      <c r="BC35" s="13"/>
    </row>
    <row r="36" spans="1:55">
      <c r="A36" s="12" t="s">
        <v>26</v>
      </c>
      <c r="B36" s="10"/>
      <c r="C36" s="13">
        <f t="shared" ref="C36:C37" si="14">AC36</f>
        <v>3873780</v>
      </c>
      <c r="D36" s="13">
        <f>BC36</f>
        <v>3873780</v>
      </c>
      <c r="F36" s="13">
        <v>3873780</v>
      </c>
      <c r="G36" s="13">
        <v>151.19999999999999</v>
      </c>
      <c r="H36" s="13">
        <v>130</v>
      </c>
      <c r="I36" s="13">
        <f>-130-151.2</f>
        <v>-281.2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90"/>
      <c r="W36" s="190"/>
      <c r="X36" s="190"/>
      <c r="Y36" s="190"/>
      <c r="Z36" s="190"/>
      <c r="AA36" s="13"/>
      <c r="AB36" s="13"/>
      <c r="AC36" s="13">
        <f>SUM(F36:AB36)</f>
        <v>3873780</v>
      </c>
      <c r="AE36" s="13">
        <v>3873780</v>
      </c>
      <c r="AG36" s="13">
        <v>3873780</v>
      </c>
      <c r="AH36" s="13">
        <v>151.19999999999999</v>
      </c>
      <c r="AI36" s="13">
        <v>130</v>
      </c>
      <c r="AJ36" s="13">
        <f>-130-151.2</f>
        <v>-281.2</v>
      </c>
      <c r="AK36" s="190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90"/>
      <c r="AX36" s="190"/>
      <c r="AY36" s="190"/>
      <c r="AZ36" s="190"/>
      <c r="BA36" s="13"/>
      <c r="BB36" s="13"/>
      <c r="BC36" s="13">
        <f>SUM(AG36:BB36)</f>
        <v>3873780</v>
      </c>
    </row>
    <row r="37" spans="1:55">
      <c r="A37" s="12" t="s">
        <v>27</v>
      </c>
      <c r="B37" s="10"/>
      <c r="C37" s="13">
        <f t="shared" si="14"/>
        <v>24932348.58841113</v>
      </c>
      <c r="D37" s="19">
        <f>BC37</f>
        <v>23232112.06182453</v>
      </c>
      <c r="F37" s="13">
        <v>5613541.8480000002</v>
      </c>
      <c r="G37" s="13">
        <v>12293316.0877</v>
      </c>
      <c r="H37" s="13">
        <v>20799826.531339999</v>
      </c>
      <c r="I37" s="19">
        <f>-(9338616.21144304+309781.06645451+4526161.99914655+743765.606631374)</f>
        <v>-14918324.883675473</v>
      </c>
      <c r="J37" s="13">
        <v>1401815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90"/>
      <c r="W37" s="190"/>
      <c r="X37" s="190">
        <f>-X54</f>
        <v>-257825.99495339999</v>
      </c>
      <c r="Y37" s="190"/>
      <c r="Z37" s="190"/>
      <c r="AA37" s="13"/>
      <c r="AB37" s="13"/>
      <c r="AC37" s="13">
        <f>SUM(F37:AB37)</f>
        <v>24932348.58841113</v>
      </c>
      <c r="AE37" s="13">
        <v>14095120</v>
      </c>
      <c r="AG37" s="13">
        <v>5848662.6005700007</v>
      </c>
      <c r="AH37" s="13">
        <v>10667126.249109998</v>
      </c>
      <c r="AI37" s="13">
        <v>18440935.848389998</v>
      </c>
      <c r="AJ37" s="19">
        <f>-(9338616.21144304+309781.06645451+4526161.99914655+743765.606631374)</f>
        <v>-14918324.883675473</v>
      </c>
      <c r="AK37" s="190">
        <v>3193712.2474300042</v>
      </c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90"/>
      <c r="AX37" s="190"/>
      <c r="AY37" s="190"/>
      <c r="AZ37" s="190"/>
      <c r="BA37" s="13"/>
      <c r="BB37" s="13"/>
      <c r="BC37" s="13">
        <f>SUM(AG37:BB37)</f>
        <v>23232112.06182453</v>
      </c>
    </row>
    <row r="38" spans="1:55">
      <c r="A38" s="27" t="s">
        <v>28</v>
      </c>
      <c r="B38" s="23"/>
      <c r="C38" s="24">
        <f>C36+C37</f>
        <v>28806128.58841113</v>
      </c>
      <c r="D38" s="25">
        <f>D36+D37</f>
        <v>27105892.06182453</v>
      </c>
      <c r="F38" s="24">
        <f>F36+F37</f>
        <v>9487321.8480000012</v>
      </c>
      <c r="G38" s="24">
        <f t="shared" ref="G38:AC38" si="15">G36+G37</f>
        <v>12293467.287699999</v>
      </c>
      <c r="H38" s="24">
        <f t="shared" si="15"/>
        <v>20799956.531339999</v>
      </c>
      <c r="I38" s="24">
        <f t="shared" si="15"/>
        <v>-14918606.083675472</v>
      </c>
      <c r="J38" s="24">
        <f t="shared" ref="J38:AB38" si="16">J36+J37</f>
        <v>1401815</v>
      </c>
      <c r="K38" s="24">
        <f t="shared" si="16"/>
        <v>0</v>
      </c>
      <c r="L38" s="24">
        <f t="shared" si="16"/>
        <v>0</v>
      </c>
      <c r="M38" s="24">
        <f t="shared" si="16"/>
        <v>0</v>
      </c>
      <c r="N38" s="24">
        <f t="shared" si="16"/>
        <v>0</v>
      </c>
      <c r="O38" s="24">
        <f t="shared" si="16"/>
        <v>0</v>
      </c>
      <c r="P38" s="24">
        <f t="shared" si="16"/>
        <v>0</v>
      </c>
      <c r="Q38" s="24">
        <f t="shared" si="16"/>
        <v>0</v>
      </c>
      <c r="R38" s="24">
        <f t="shared" si="16"/>
        <v>0</v>
      </c>
      <c r="S38" s="24">
        <f t="shared" si="16"/>
        <v>0</v>
      </c>
      <c r="T38" s="24">
        <f t="shared" si="16"/>
        <v>0</v>
      </c>
      <c r="U38" s="24">
        <f>U36+U37</f>
        <v>0</v>
      </c>
      <c r="V38" s="194">
        <f>V36+V37</f>
        <v>0</v>
      </c>
      <c r="W38" s="194">
        <f>W36+W37</f>
        <v>0</v>
      </c>
      <c r="X38" s="194">
        <f>X36+X37</f>
        <v>-257825.99495339999</v>
      </c>
      <c r="Y38" s="194">
        <f>Y36+Y37</f>
        <v>0</v>
      </c>
      <c r="Z38" s="194"/>
      <c r="AA38" s="24">
        <f t="shared" si="16"/>
        <v>0</v>
      </c>
      <c r="AB38" s="24">
        <f t="shared" si="16"/>
        <v>0</v>
      </c>
      <c r="AC38" s="24">
        <f t="shared" si="15"/>
        <v>28806128.58841113</v>
      </c>
      <c r="AE38" s="25">
        <f>AE36+AE37</f>
        <v>17968900</v>
      </c>
      <c r="AG38" s="24">
        <f>AG36+AG37</f>
        <v>9722442.6005700007</v>
      </c>
      <c r="AH38" s="24">
        <f t="shared" ref="AH38:AJ38" si="17">AH36+AH37</f>
        <v>10667277.449109998</v>
      </c>
      <c r="AI38" s="24">
        <f t="shared" si="17"/>
        <v>18441065.848389998</v>
      </c>
      <c r="AJ38" s="24">
        <f t="shared" si="17"/>
        <v>-14918606.083675472</v>
      </c>
      <c r="AK38" s="194">
        <f>AK36+AK37</f>
        <v>3193712.2474300042</v>
      </c>
      <c r="AL38" s="24">
        <f t="shared" ref="AL38" si="18">AL36+AL37</f>
        <v>0</v>
      </c>
      <c r="AM38" s="24">
        <f t="shared" ref="AM38" si="19">AM36+AM37</f>
        <v>0</v>
      </c>
      <c r="AN38" s="24">
        <f t="shared" ref="AN38" si="20">AN36+AN37</f>
        <v>0</v>
      </c>
      <c r="AO38" s="24">
        <f t="shared" ref="AO38" si="21">AO36+AO37</f>
        <v>0</v>
      </c>
      <c r="AP38" s="24">
        <f t="shared" ref="AP38" si="22">AP36+AP37</f>
        <v>0</v>
      </c>
      <c r="AQ38" s="24">
        <f t="shared" ref="AQ38" si="23">AQ36+AQ37</f>
        <v>0</v>
      </c>
      <c r="AR38" s="24">
        <f t="shared" ref="AR38" si="24">AR36+AR37</f>
        <v>0</v>
      </c>
      <c r="AS38" s="24">
        <f t="shared" ref="AS38" si="25">AS36+AS37</f>
        <v>0</v>
      </c>
      <c r="AT38" s="24">
        <f t="shared" ref="AT38" si="26">AT36+AT37</f>
        <v>0</v>
      </c>
      <c r="AU38" s="24">
        <f t="shared" ref="AU38" si="27">AU36+AU37</f>
        <v>0</v>
      </c>
      <c r="AV38" s="24">
        <f>AV36+AV37</f>
        <v>0</v>
      </c>
      <c r="AW38" s="194">
        <f>AW36+AW37</f>
        <v>0</v>
      </c>
      <c r="AX38" s="194">
        <f>AX36+AX37</f>
        <v>0</v>
      </c>
      <c r="AY38" s="194">
        <f>AY36+AY37</f>
        <v>0</v>
      </c>
      <c r="AZ38" s="194">
        <f>AZ36+AZ37</f>
        <v>0</v>
      </c>
      <c r="BA38" s="24">
        <f t="shared" ref="BA38" si="28">BA36+BA37</f>
        <v>0</v>
      </c>
      <c r="BB38" s="24">
        <f t="shared" ref="BB38:BC38" si="29">BB36+BB37</f>
        <v>0</v>
      </c>
      <c r="BC38" s="24">
        <f t="shared" si="29"/>
        <v>27105892.06182453</v>
      </c>
    </row>
    <row r="39" spans="1:55">
      <c r="A39" s="9"/>
      <c r="B39" s="28"/>
      <c r="C39" s="29"/>
      <c r="D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195"/>
      <c r="W39" s="195"/>
      <c r="X39" s="195"/>
      <c r="Y39" s="195"/>
      <c r="Z39" s="195"/>
      <c r="AA39" s="29"/>
      <c r="AB39" s="29"/>
      <c r="AC39" s="29"/>
      <c r="AE39" s="30"/>
      <c r="AG39" s="29"/>
      <c r="AH39" s="29"/>
      <c r="AI39" s="29"/>
      <c r="AJ39" s="29"/>
      <c r="AK39" s="195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195"/>
      <c r="AX39" s="195"/>
      <c r="AY39" s="195"/>
      <c r="AZ39" s="195"/>
      <c r="BA39" s="29"/>
      <c r="BB39" s="29"/>
      <c r="BC39" s="29"/>
    </row>
    <row r="40" spans="1:55">
      <c r="A40" s="9" t="s">
        <v>29</v>
      </c>
      <c r="B40" s="10"/>
      <c r="C40" s="13"/>
      <c r="D40" s="19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90"/>
      <c r="W40" s="190"/>
      <c r="X40" s="190"/>
      <c r="Y40" s="190"/>
      <c r="Z40" s="190"/>
      <c r="AA40" s="13"/>
      <c r="AB40" s="13"/>
      <c r="AC40" s="13"/>
      <c r="AE40" s="19"/>
      <c r="AG40" s="13"/>
      <c r="AH40" s="13"/>
      <c r="AI40" s="13"/>
      <c r="AJ40" s="13"/>
      <c r="AK40" s="190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90"/>
      <c r="AX40" s="190"/>
      <c r="AY40" s="190"/>
      <c r="AZ40" s="190"/>
      <c r="BA40" s="13"/>
      <c r="BB40" s="13"/>
      <c r="BC40" s="13"/>
    </row>
    <row r="41" spans="1:55">
      <c r="A41" s="20" t="s">
        <v>30</v>
      </c>
      <c r="B41" s="21"/>
      <c r="C41" s="19">
        <f t="shared" ref="C41:C45" si="30">AC41</f>
        <v>19999999.776000001</v>
      </c>
      <c r="D41" s="19">
        <f>BC41</f>
        <v>20000000</v>
      </c>
      <c r="F41" s="19">
        <v>21337777.776000001</v>
      </c>
      <c r="G41" s="19">
        <v>0</v>
      </c>
      <c r="H41" s="19">
        <v>0</v>
      </c>
      <c r="I41" s="19"/>
      <c r="J41" s="19"/>
      <c r="K41" s="19"/>
      <c r="L41" s="19"/>
      <c r="M41" s="19"/>
      <c r="N41" s="19"/>
      <c r="O41" s="19"/>
      <c r="P41" s="19"/>
      <c r="Q41" s="19">
        <f>-Q50</f>
        <v>-1337778</v>
      </c>
      <c r="R41" s="19"/>
      <c r="S41" s="19"/>
      <c r="T41" s="19"/>
      <c r="U41" s="19"/>
      <c r="V41" s="183"/>
      <c r="W41" s="183"/>
      <c r="X41" s="183"/>
      <c r="Y41" s="183"/>
      <c r="Z41" s="183"/>
      <c r="AA41" s="19"/>
      <c r="AB41" s="19"/>
      <c r="AC41" s="19">
        <f>SUM(F41:AB41)</f>
        <v>19999999.776000001</v>
      </c>
      <c r="AE41" s="19">
        <v>20000000</v>
      </c>
      <c r="AG41" s="19">
        <v>20000000</v>
      </c>
      <c r="AH41" s="19">
        <v>0</v>
      </c>
      <c r="AI41" s="19">
        <v>0</v>
      </c>
      <c r="AJ41" s="19"/>
      <c r="AK41" s="183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83"/>
      <c r="AX41" s="183"/>
      <c r="AY41" s="183"/>
      <c r="AZ41" s="183"/>
      <c r="BA41" s="19"/>
      <c r="BB41" s="19"/>
      <c r="BC41" s="19">
        <f>SUM(AG41:BB41)</f>
        <v>20000000</v>
      </c>
    </row>
    <row r="42" spans="1:55">
      <c r="A42" s="20" t="s">
        <v>550</v>
      </c>
      <c r="B42" s="21"/>
      <c r="C42" s="19">
        <f t="shared" si="30"/>
        <v>3300449.2868599999</v>
      </c>
      <c r="D42" s="19">
        <f>BC42</f>
        <v>3300449.2868600003</v>
      </c>
      <c r="F42" s="19">
        <v>3335590.2868599999</v>
      </c>
      <c r="G42" s="19">
        <v>0</v>
      </c>
      <c r="H42" s="19">
        <v>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f>-T51</f>
        <v>-35141</v>
      </c>
      <c r="U42" s="19"/>
      <c r="V42" s="183"/>
      <c r="W42" s="183"/>
      <c r="X42" s="183"/>
      <c r="Y42" s="183"/>
      <c r="Z42" s="183"/>
      <c r="AA42" s="19"/>
      <c r="AB42" s="19"/>
      <c r="AC42" s="19">
        <f>SUM(F42:AB42)</f>
        <v>3300449.2868599999</v>
      </c>
      <c r="AE42" s="19">
        <v>3441870</v>
      </c>
      <c r="AG42" s="19">
        <v>3335590.2868600003</v>
      </c>
      <c r="AH42" s="19">
        <v>0</v>
      </c>
      <c r="AI42" s="19">
        <v>0</v>
      </c>
      <c r="AJ42" s="19"/>
      <c r="AK42" s="183"/>
      <c r="AL42" s="19"/>
      <c r="AM42" s="19"/>
      <c r="AN42" s="19"/>
      <c r="AO42" s="19"/>
      <c r="AP42" s="19"/>
      <c r="AQ42" s="19"/>
      <c r="AR42" s="19"/>
      <c r="AS42" s="19"/>
      <c r="AT42" s="183">
        <f>-AT51</f>
        <v>-35141</v>
      </c>
      <c r="AU42" s="19"/>
      <c r="AV42" s="19"/>
      <c r="AW42" s="183"/>
      <c r="AX42" s="183"/>
      <c r="AY42" s="183"/>
      <c r="AZ42" s="183"/>
      <c r="BA42" s="19"/>
      <c r="BB42" s="19"/>
      <c r="BC42" s="19">
        <f>SUM(AG42:BB42)</f>
        <v>3300449.2868600003</v>
      </c>
    </row>
    <row r="43" spans="1:55">
      <c r="A43" s="20" t="s">
        <v>608</v>
      </c>
      <c r="B43" s="21"/>
      <c r="C43" s="183">
        <f t="shared" si="30"/>
        <v>0</v>
      </c>
      <c r="D43" s="19">
        <f>BC43</f>
        <v>0</v>
      </c>
      <c r="F43" s="19">
        <v>0</v>
      </c>
      <c r="G43" s="19">
        <v>0</v>
      </c>
      <c r="H43" s="19">
        <f>(4600617845.32+654596830)/1000</f>
        <v>5255214.6753199995</v>
      </c>
      <c r="I43" s="19"/>
      <c r="J43" s="19"/>
      <c r="K43" s="19"/>
      <c r="L43" s="19"/>
      <c r="M43" s="19"/>
      <c r="N43" s="19"/>
      <c r="O43" s="19"/>
      <c r="P43" s="19"/>
      <c r="Q43" s="19"/>
      <c r="R43" s="19">
        <f>-H43</f>
        <v>-5255214.6753199995</v>
      </c>
      <c r="S43" s="19"/>
      <c r="T43" s="19"/>
      <c r="U43" s="19"/>
      <c r="V43" s="183"/>
      <c r="W43" s="183"/>
      <c r="X43" s="183"/>
      <c r="Y43" s="183"/>
      <c r="Z43" s="183"/>
      <c r="AA43" s="19"/>
      <c r="AB43" s="19"/>
      <c r="AC43" s="19">
        <f>SUM(F43:AB43)</f>
        <v>0</v>
      </c>
      <c r="AE43" s="19">
        <v>0</v>
      </c>
      <c r="AG43" s="19">
        <v>0</v>
      </c>
      <c r="AH43" s="183">
        <v>0</v>
      </c>
      <c r="AI43" s="19">
        <f>(4600617845.32+582115330)/1000</f>
        <v>5182733.1753199995</v>
      </c>
      <c r="AJ43" s="19"/>
      <c r="AK43" s="183"/>
      <c r="AL43" s="19"/>
      <c r="AM43" s="19"/>
      <c r="AN43" s="19"/>
      <c r="AO43" s="19"/>
      <c r="AP43" s="19"/>
      <c r="AQ43" s="19"/>
      <c r="AR43" s="19">
        <f>-AI43</f>
        <v>-5182733.1753199995</v>
      </c>
      <c r="AS43" s="19"/>
      <c r="AT43" s="19"/>
      <c r="AU43" s="19"/>
      <c r="AV43" s="19"/>
      <c r="AW43" s="183"/>
      <c r="AX43" s="183"/>
      <c r="AY43" s="183"/>
      <c r="AZ43" s="183"/>
      <c r="BA43" s="19"/>
      <c r="BB43" s="19"/>
      <c r="BC43" s="19">
        <f>SUM(AG43:BB43)</f>
        <v>0</v>
      </c>
    </row>
    <row r="44" spans="1:55">
      <c r="A44" s="20" t="s">
        <v>31</v>
      </c>
      <c r="B44" s="21"/>
      <c r="C44" s="19">
        <f t="shared" si="30"/>
        <v>38737.381999999998</v>
      </c>
      <c r="D44" s="19">
        <f>BC44</f>
        <v>38737.381999999998</v>
      </c>
      <c r="F44" s="19">
        <v>0</v>
      </c>
      <c r="G44" s="19">
        <v>38737.381999999998</v>
      </c>
      <c r="H44" s="183">
        <v>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83"/>
      <c r="W44" s="183"/>
      <c r="X44" s="183"/>
      <c r="Y44" s="183"/>
      <c r="Z44" s="183"/>
      <c r="AA44" s="19"/>
      <c r="AB44" s="19"/>
      <c r="AC44" s="19">
        <f>SUM(F44:AB44)</f>
        <v>38737.381999999998</v>
      </c>
      <c r="AE44" s="19">
        <v>0</v>
      </c>
      <c r="AG44" s="19">
        <v>0</v>
      </c>
      <c r="AH44" s="19">
        <v>38737.381999999998</v>
      </c>
      <c r="AI44" s="183">
        <v>0</v>
      </c>
      <c r="AJ44" s="19"/>
      <c r="AK44" s="183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83"/>
      <c r="AX44" s="183"/>
      <c r="AY44" s="183"/>
      <c r="AZ44" s="183"/>
      <c r="BA44" s="19"/>
      <c r="BB44" s="19"/>
      <c r="BC44" s="19">
        <f>SUM(AG44:BB44)</f>
        <v>38737.381999999998</v>
      </c>
    </row>
    <row r="45" spans="1:55">
      <c r="A45" s="20" t="s">
        <v>32</v>
      </c>
      <c r="B45" s="21"/>
      <c r="C45" s="19">
        <f t="shared" si="30"/>
        <v>2477861</v>
      </c>
      <c r="D45" s="19">
        <f>BC45</f>
        <v>2477861</v>
      </c>
      <c r="F45" s="19">
        <v>0</v>
      </c>
      <c r="G45" s="19">
        <v>0</v>
      </c>
      <c r="H45" s="19">
        <v>0</v>
      </c>
      <c r="I45" s="19">
        <f>-(-1038174-1439687)</f>
        <v>2477861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83"/>
      <c r="W45" s="183"/>
      <c r="X45" s="183"/>
      <c r="Y45" s="183"/>
      <c r="Z45" s="183"/>
      <c r="AA45" s="19"/>
      <c r="AB45" s="19"/>
      <c r="AC45" s="19">
        <f>SUM(F45:AB45)</f>
        <v>2477861</v>
      </c>
      <c r="AE45" s="19">
        <v>2237273</v>
      </c>
      <c r="AG45" s="19">
        <v>0</v>
      </c>
      <c r="AH45" s="19">
        <v>0</v>
      </c>
      <c r="AI45" s="19">
        <v>0</v>
      </c>
      <c r="AJ45" s="19">
        <f>-(-1038174-1439687)</f>
        <v>2477861</v>
      </c>
      <c r="AK45" s="183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83"/>
      <c r="AX45" s="183"/>
      <c r="AY45" s="183"/>
      <c r="AZ45" s="183"/>
      <c r="BA45" s="19"/>
      <c r="BB45" s="19"/>
      <c r="BC45" s="19">
        <f>SUM(AG45:BB45)</f>
        <v>2477861</v>
      </c>
    </row>
    <row r="46" spans="1:55">
      <c r="A46" s="27"/>
      <c r="B46" s="15"/>
      <c r="C46" s="24">
        <f>SUM(C41:C45)</f>
        <v>25817047.44486</v>
      </c>
      <c r="D46" s="25">
        <f>SUM(D41:D45)</f>
        <v>25817047.66886</v>
      </c>
      <c r="F46" s="24">
        <f>SUM(F41:F45)</f>
        <v>24673368.062860001</v>
      </c>
      <c r="G46" s="24">
        <f t="shared" ref="G46:AC46" si="31">SUM(G41:G45)</f>
        <v>38737.381999999998</v>
      </c>
      <c r="H46" s="24">
        <f t="shared" si="31"/>
        <v>5255214.6753199995</v>
      </c>
      <c r="I46" s="24">
        <f t="shared" si="31"/>
        <v>2477861</v>
      </c>
      <c r="J46" s="24">
        <f t="shared" ref="J46:AB46" si="32">SUM(J41:J45)</f>
        <v>0</v>
      </c>
      <c r="K46" s="24">
        <f t="shared" si="32"/>
        <v>0</v>
      </c>
      <c r="L46" s="24">
        <f t="shared" si="32"/>
        <v>0</v>
      </c>
      <c r="M46" s="24">
        <f t="shared" si="32"/>
        <v>0</v>
      </c>
      <c r="N46" s="24">
        <f t="shared" si="32"/>
        <v>0</v>
      </c>
      <c r="O46" s="24">
        <f t="shared" si="32"/>
        <v>0</v>
      </c>
      <c r="P46" s="24">
        <f t="shared" si="32"/>
        <v>0</v>
      </c>
      <c r="Q46" s="24">
        <f t="shared" si="32"/>
        <v>-1337778</v>
      </c>
      <c r="R46" s="24">
        <f t="shared" si="32"/>
        <v>-5255214.6753199995</v>
      </c>
      <c r="S46" s="24">
        <f t="shared" si="32"/>
        <v>0</v>
      </c>
      <c r="T46" s="24">
        <f t="shared" si="32"/>
        <v>-35141</v>
      </c>
      <c r="U46" s="24">
        <f>SUM(U41:U45)</f>
        <v>0</v>
      </c>
      <c r="V46" s="194">
        <f>SUM(V41:V45)</f>
        <v>0</v>
      </c>
      <c r="W46" s="194">
        <f>SUM(W41:W45)</f>
        <v>0</v>
      </c>
      <c r="X46" s="194">
        <f>SUM(X41:X45)</f>
        <v>0</v>
      </c>
      <c r="Y46" s="194">
        <f>SUM(Y41:Y45)</f>
        <v>0</v>
      </c>
      <c r="Z46" s="194"/>
      <c r="AA46" s="24">
        <f t="shared" si="32"/>
        <v>0</v>
      </c>
      <c r="AB46" s="24">
        <f t="shared" si="32"/>
        <v>0</v>
      </c>
      <c r="AC46" s="24">
        <f t="shared" si="31"/>
        <v>25817047.44486</v>
      </c>
      <c r="AE46" s="25">
        <f>SUM(AE41:AE45)</f>
        <v>25679143</v>
      </c>
      <c r="AG46" s="24">
        <f>SUM(AG41:AG45)</f>
        <v>23335590.28686</v>
      </c>
      <c r="AH46" s="24">
        <f t="shared" ref="AH46:AJ46" si="33">SUM(AH41:AH45)</f>
        <v>38737.381999999998</v>
      </c>
      <c r="AI46" s="24">
        <f t="shared" si="33"/>
        <v>5182733.1753199995</v>
      </c>
      <c r="AJ46" s="24">
        <f t="shared" si="33"/>
        <v>2477861</v>
      </c>
      <c r="AK46" s="194">
        <f>SUM(AK41:AK45)</f>
        <v>0</v>
      </c>
      <c r="AL46" s="24">
        <f t="shared" ref="AL46" si="34">SUM(AL41:AL45)</f>
        <v>0</v>
      </c>
      <c r="AM46" s="24">
        <f t="shared" ref="AM46" si="35">SUM(AM41:AM45)</f>
        <v>0</v>
      </c>
      <c r="AN46" s="24">
        <f t="shared" ref="AN46" si="36">SUM(AN41:AN45)</f>
        <v>0</v>
      </c>
      <c r="AO46" s="24">
        <f t="shared" ref="AO46" si="37">SUM(AO41:AO45)</f>
        <v>0</v>
      </c>
      <c r="AP46" s="24">
        <f t="shared" ref="AP46" si="38">SUM(AP41:AP45)</f>
        <v>0</v>
      </c>
      <c r="AQ46" s="24">
        <f t="shared" ref="AQ46" si="39">SUM(AQ41:AQ45)</f>
        <v>0</v>
      </c>
      <c r="AR46" s="24">
        <f t="shared" ref="AR46" si="40">SUM(AR41:AR45)</f>
        <v>-5182733.1753199995</v>
      </c>
      <c r="AS46" s="24">
        <f t="shared" ref="AS46" si="41">SUM(AS41:AS45)</f>
        <v>0</v>
      </c>
      <c r="AT46" s="24">
        <f>SUM(AT41:AT45)</f>
        <v>-35141</v>
      </c>
      <c r="AU46" s="24">
        <f t="shared" ref="AU46" si="42">SUM(AU41:AU45)</f>
        <v>0</v>
      </c>
      <c r="AV46" s="24">
        <f>SUM(AV41:AV45)</f>
        <v>0</v>
      </c>
      <c r="AW46" s="194">
        <f>SUM(AW41:AW45)</f>
        <v>0</v>
      </c>
      <c r="AX46" s="194">
        <f>SUM(AX41:AX45)</f>
        <v>0</v>
      </c>
      <c r="AY46" s="194">
        <f>SUM(AY41:AY45)</f>
        <v>0</v>
      </c>
      <c r="AZ46" s="194">
        <f>SUM(AZ41:AZ45)</f>
        <v>0</v>
      </c>
      <c r="BA46" s="24">
        <f t="shared" ref="BA46" si="43">SUM(BA41:BA45)</f>
        <v>0</v>
      </c>
      <c r="BB46" s="24">
        <f t="shared" ref="BB46:BC46" si="44">SUM(BB41:BB45)</f>
        <v>0</v>
      </c>
      <c r="BC46" s="24">
        <f t="shared" si="44"/>
        <v>25817047.66886</v>
      </c>
    </row>
    <row r="47" spans="1:55">
      <c r="A47" s="9" t="s">
        <v>33</v>
      </c>
      <c r="B47" s="10"/>
      <c r="C47" s="19"/>
      <c r="D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83"/>
      <c r="W47" s="183"/>
      <c r="X47" s="183"/>
      <c r="Y47" s="183"/>
      <c r="Z47" s="183"/>
      <c r="AA47" s="19"/>
      <c r="AB47" s="19"/>
      <c r="AC47" s="19"/>
      <c r="AE47" s="19"/>
      <c r="AG47" s="19"/>
      <c r="AH47" s="19"/>
      <c r="AI47" s="19"/>
      <c r="AJ47" s="19"/>
      <c r="AK47" s="183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83"/>
      <c r="AX47" s="183"/>
      <c r="AY47" s="183"/>
      <c r="AZ47" s="183"/>
      <c r="BA47" s="19"/>
      <c r="BB47" s="19"/>
      <c r="BC47" s="19"/>
    </row>
    <row r="48" spans="1:55">
      <c r="A48" s="31" t="s">
        <v>34</v>
      </c>
      <c r="B48" s="10"/>
      <c r="C48" s="19">
        <f t="shared" ref="C48:C55" si="45">AC48</f>
        <v>7780150.9031099994</v>
      </c>
      <c r="D48" s="19">
        <f t="shared" ref="D48:D55" si="46">BC48</f>
        <v>17710406.690700002</v>
      </c>
      <c r="F48" s="19">
        <v>2524936.2277899999</v>
      </c>
      <c r="G48" s="19">
        <v>0</v>
      </c>
      <c r="H48" s="19"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>
        <f>-R43</f>
        <v>5255214.6753199995</v>
      </c>
      <c r="S48" s="19"/>
      <c r="T48" s="19"/>
      <c r="U48" s="19"/>
      <c r="V48" s="183"/>
      <c r="W48" s="183"/>
      <c r="X48" s="183"/>
      <c r="Y48" s="183"/>
      <c r="Z48" s="183"/>
      <c r="AA48" s="19"/>
      <c r="AB48" s="19"/>
      <c r="AC48" s="19">
        <f t="shared" ref="AC48:AC55" si="47">SUM(F48:AB48)</f>
        <v>7780150.9031099994</v>
      </c>
      <c r="AE48" s="19">
        <v>12858123</v>
      </c>
      <c r="AG48" s="19">
        <v>12527673.515380001</v>
      </c>
      <c r="AH48" s="19">
        <v>0</v>
      </c>
      <c r="AI48" s="19">
        <v>0</v>
      </c>
      <c r="AJ48" s="19"/>
      <c r="AK48" s="183"/>
      <c r="AL48" s="19"/>
      <c r="AM48" s="19"/>
      <c r="AN48" s="19"/>
      <c r="AO48" s="19"/>
      <c r="AP48" s="19"/>
      <c r="AQ48" s="19"/>
      <c r="AR48" s="19">
        <f>-AR43</f>
        <v>5182733.1753199995</v>
      </c>
      <c r="AS48" s="19"/>
      <c r="AT48" s="19"/>
      <c r="AU48" s="19"/>
      <c r="AV48" s="19"/>
      <c r="AW48" s="183"/>
      <c r="AX48" s="183"/>
      <c r="AY48" s="183"/>
      <c r="AZ48" s="183"/>
      <c r="BA48" s="19"/>
      <c r="BB48" s="19"/>
      <c r="BC48" s="19">
        <f t="shared" ref="BC48:BC55" si="48">SUM(AG48:BB48)</f>
        <v>17710406.690700002</v>
      </c>
    </row>
    <row r="49" spans="1:55">
      <c r="A49" s="31" t="s">
        <v>35</v>
      </c>
      <c r="B49" s="10"/>
      <c r="C49" s="19">
        <f t="shared" si="45"/>
        <v>12974339.985809993</v>
      </c>
      <c r="D49" s="19">
        <f t="shared" si="46"/>
        <v>15577336.401420003</v>
      </c>
      <c r="F49" s="19">
        <f>(35213897495.7+179253455.84)/1000</f>
        <v>35393150.951539993</v>
      </c>
      <c r="G49" s="19">
        <f>(1588537061.73+122887194.44)/1000</f>
        <v>1711424.2561700002</v>
      </c>
      <c r="H49" s="19">
        <f>(361248405.74+420418832.01)/1000</f>
        <v>781667.23774999997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>
        <f>-U55</f>
        <v>5378881.3113599997</v>
      </c>
      <c r="V49" s="183"/>
      <c r="W49" s="183"/>
      <c r="X49" s="183"/>
      <c r="Y49" s="183"/>
      <c r="Z49" s="183"/>
      <c r="AA49" s="19">
        <f>AA23</f>
        <v>-15325266.990459999</v>
      </c>
      <c r="AB49" s="19">
        <f>AB23</f>
        <v>-14965516.780549999</v>
      </c>
      <c r="AC49" s="19">
        <f t="shared" si="47"/>
        <v>12974339.985809993</v>
      </c>
      <c r="AE49" s="19">
        <v>9828020</v>
      </c>
      <c r="AG49" s="19">
        <f>(32855188178.79+202270523.58)/1000</f>
        <v>33057458.702370003</v>
      </c>
      <c r="AH49" s="19">
        <v>2859176.78199</v>
      </c>
      <c r="AI49" s="19">
        <f>(1153635921.75+382231160.64)/1000</f>
        <v>1535867.0823899999</v>
      </c>
      <c r="AJ49" s="19"/>
      <c r="AK49" s="183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>
        <f>-AV55</f>
        <v>4211958.4654400004</v>
      </c>
      <c r="AW49" s="183"/>
      <c r="AX49" s="183"/>
      <c r="AY49" s="183"/>
      <c r="AZ49" s="183"/>
      <c r="BA49" s="19">
        <f>BA23</f>
        <v>-12438052.173319999</v>
      </c>
      <c r="BB49" s="19">
        <f>BB23</f>
        <v>-13649072.457450001</v>
      </c>
      <c r="BC49" s="19">
        <f t="shared" si="48"/>
        <v>15577336.401420003</v>
      </c>
    </row>
    <row r="50" spans="1:55">
      <c r="A50" s="20" t="s">
        <v>30</v>
      </c>
      <c r="B50" s="21"/>
      <c r="C50" s="19">
        <f t="shared" si="45"/>
        <v>1337778</v>
      </c>
      <c r="D50" s="19">
        <f t="shared" si="46"/>
        <v>637777.777</v>
      </c>
      <c r="F50" s="19">
        <v>0</v>
      </c>
      <c r="G50" s="19">
        <v>0</v>
      </c>
      <c r="H50" s="19">
        <v>0</v>
      </c>
      <c r="I50" s="19"/>
      <c r="J50" s="19"/>
      <c r="K50" s="19"/>
      <c r="L50" s="19"/>
      <c r="M50" s="19"/>
      <c r="N50" s="19"/>
      <c r="O50" s="19"/>
      <c r="P50" s="19"/>
      <c r="Q50" s="19">
        <v>1337778</v>
      </c>
      <c r="R50" s="19"/>
      <c r="S50" s="19"/>
      <c r="T50" s="19"/>
      <c r="U50" s="19"/>
      <c r="V50" s="183"/>
      <c r="W50" s="183"/>
      <c r="X50" s="183"/>
      <c r="Y50" s="183"/>
      <c r="Z50" s="183"/>
      <c r="AA50" s="19"/>
      <c r="AB50" s="19"/>
      <c r="AC50" s="19">
        <f t="shared" si="47"/>
        <v>1337778</v>
      </c>
      <c r="AE50" s="19">
        <v>637778</v>
      </c>
      <c r="AG50" s="19">
        <v>637777.777</v>
      </c>
      <c r="AH50" s="19">
        <v>0</v>
      </c>
      <c r="AI50" s="19">
        <v>0</v>
      </c>
      <c r="AJ50" s="19"/>
      <c r="AK50" s="183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83"/>
      <c r="AX50" s="183"/>
      <c r="AY50" s="183"/>
      <c r="AZ50" s="183"/>
      <c r="BA50" s="19"/>
      <c r="BB50" s="19"/>
      <c r="BC50" s="19">
        <f t="shared" si="48"/>
        <v>637777.777</v>
      </c>
    </row>
    <row r="51" spans="1:55">
      <c r="A51" s="20" t="s">
        <v>550</v>
      </c>
      <c r="B51" s="21"/>
      <c r="C51" s="19">
        <f t="shared" si="45"/>
        <v>35141</v>
      </c>
      <c r="D51" s="19">
        <f t="shared" si="46"/>
        <v>35141</v>
      </c>
      <c r="F51" s="19">
        <v>0</v>
      </c>
      <c r="G51" s="19">
        <v>0</v>
      </c>
      <c r="H51" s="19">
        <v>0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>
        <v>35141</v>
      </c>
      <c r="U51" s="19"/>
      <c r="V51" s="183"/>
      <c r="W51" s="183"/>
      <c r="X51" s="183"/>
      <c r="Y51" s="183"/>
      <c r="Z51" s="183"/>
      <c r="AA51" s="19"/>
      <c r="AB51" s="19"/>
      <c r="AC51" s="19">
        <f t="shared" si="47"/>
        <v>35141</v>
      </c>
      <c r="AE51" s="19">
        <v>35141</v>
      </c>
      <c r="AG51" s="19">
        <v>0</v>
      </c>
      <c r="AH51" s="19">
        <v>0</v>
      </c>
      <c r="AI51" s="19">
        <v>0</v>
      </c>
      <c r="AJ51" s="19"/>
      <c r="AK51" s="183"/>
      <c r="AL51" s="19"/>
      <c r="AM51" s="19"/>
      <c r="AN51" s="19"/>
      <c r="AO51" s="19"/>
      <c r="AP51" s="19"/>
      <c r="AQ51" s="19"/>
      <c r="AR51" s="19"/>
      <c r="AS51" s="19"/>
      <c r="AT51" s="19">
        <v>35141</v>
      </c>
      <c r="AU51" s="19"/>
      <c r="AV51" s="19"/>
      <c r="AW51" s="183"/>
      <c r="AX51" s="183"/>
      <c r="AY51" s="183"/>
      <c r="AZ51" s="183"/>
      <c r="BA51" s="19"/>
      <c r="BB51" s="19"/>
      <c r="BC51" s="19">
        <f t="shared" si="48"/>
        <v>35141</v>
      </c>
    </row>
    <row r="52" spans="1:55">
      <c r="A52" s="20" t="s">
        <v>36</v>
      </c>
      <c r="B52" s="21"/>
      <c r="C52" s="19">
        <f t="shared" si="45"/>
        <v>292270.28597000003</v>
      </c>
      <c r="D52" s="19">
        <f t="shared" si="46"/>
        <v>248332.28398999997</v>
      </c>
      <c r="F52" s="19">
        <v>156041.21055000002</v>
      </c>
      <c r="G52" s="19">
        <v>65995.708379999996</v>
      </c>
      <c r="H52" s="19">
        <v>70233.367040000012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83"/>
      <c r="W52" s="183"/>
      <c r="X52" s="183"/>
      <c r="Y52" s="183"/>
      <c r="Z52" s="183"/>
      <c r="AA52" s="19"/>
      <c r="AB52" s="19"/>
      <c r="AC52" s="19">
        <f t="shared" si="47"/>
        <v>292270.28597000003</v>
      </c>
      <c r="AE52" s="19">
        <v>0</v>
      </c>
      <c r="AG52" s="19">
        <v>135391.04066999999</v>
      </c>
      <c r="AH52" s="19">
        <v>56380.196299999996</v>
      </c>
      <c r="AI52" s="19">
        <v>56561.047020000005</v>
      </c>
      <c r="AJ52" s="19"/>
      <c r="AK52" s="183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83"/>
      <c r="AX52" s="183"/>
      <c r="AY52" s="183"/>
      <c r="AZ52" s="183"/>
      <c r="BA52" s="19"/>
      <c r="BB52" s="19"/>
      <c r="BC52" s="19">
        <f t="shared" si="48"/>
        <v>248332.28398999997</v>
      </c>
    </row>
    <row r="53" spans="1:55">
      <c r="A53" s="12" t="s">
        <v>37</v>
      </c>
      <c r="B53" s="10"/>
      <c r="C53" s="19">
        <f t="shared" si="45"/>
        <v>1042314.8167900001</v>
      </c>
      <c r="D53" s="19">
        <f t="shared" si="46"/>
        <v>281622.78999999998</v>
      </c>
      <c r="F53" s="19">
        <v>0</v>
      </c>
      <c r="G53" s="19">
        <v>0</v>
      </c>
      <c r="H53" s="19">
        <v>0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>КЖ!L96/1000+ЖР!J60/1000+КЕ!K61/1000</f>
        <v>1042314.8167900001</v>
      </c>
      <c r="T53" s="19"/>
      <c r="U53" s="19"/>
      <c r="V53" s="183"/>
      <c r="W53" s="183"/>
      <c r="X53" s="183"/>
      <c r="Y53" s="183"/>
      <c r="Z53" s="183"/>
      <c r="AA53" s="19"/>
      <c r="AB53" s="19"/>
      <c r="AC53" s="19">
        <f t="shared" si="47"/>
        <v>1042314.8167900001</v>
      </c>
      <c r="AE53" s="19">
        <v>534267</v>
      </c>
      <c r="AG53" s="19">
        <v>0</v>
      </c>
      <c r="AH53" s="19">
        <v>0</v>
      </c>
      <c r="AI53" s="19">
        <v>0</v>
      </c>
      <c r="AJ53" s="19"/>
      <c r="AK53" s="183"/>
      <c r="AL53" s="19"/>
      <c r="AM53" s="19"/>
      <c r="AN53" s="19"/>
      <c r="AO53" s="19"/>
      <c r="AP53" s="19"/>
      <c r="AQ53" s="19"/>
      <c r="AR53" s="19"/>
      <c r="AS53" s="19">
        <f>КЖ!D96/1000+ЖР!AD60/1000+КЕ!AE61/1000</f>
        <v>281622.78999999998</v>
      </c>
      <c r="AT53" s="19"/>
      <c r="AU53" s="19"/>
      <c r="AV53" s="19"/>
      <c r="AW53" s="183"/>
      <c r="AX53" s="183"/>
      <c r="AY53" s="183"/>
      <c r="AZ53" s="183"/>
      <c r="BA53" s="19"/>
      <c r="BB53" s="19"/>
      <c r="BC53" s="19">
        <f t="shared" si="48"/>
        <v>281622.78999999998</v>
      </c>
    </row>
    <row r="54" spans="1:55">
      <c r="A54" s="12" t="s">
        <v>38</v>
      </c>
      <c r="B54" s="10"/>
      <c r="C54" s="19">
        <f t="shared" si="45"/>
        <v>1706723.7871133997</v>
      </c>
      <c r="D54" s="19">
        <f t="shared" si="46"/>
        <v>0</v>
      </c>
      <c r="F54" s="19">
        <v>161622.79</v>
      </c>
      <c r="G54" s="19">
        <v>2440125.4660499999</v>
      </c>
      <c r="H54" s="19">
        <v>244816.88177000001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83"/>
      <c r="W54" s="183"/>
      <c r="X54" s="183">
        <f>-SUM(ОПиУ!K23:L23)</f>
        <v>257825.99495339999</v>
      </c>
      <c r="Y54" s="183">
        <f>Y27</f>
        <v>-1397667.3456600001</v>
      </c>
      <c r="Z54" s="183"/>
      <c r="AA54" s="19"/>
      <c r="AB54" s="19"/>
      <c r="AC54" s="19">
        <f t="shared" si="47"/>
        <v>1706723.7871133997</v>
      </c>
      <c r="AE54" s="19">
        <v>270697</v>
      </c>
      <c r="AG54" s="19">
        <v>281622.78999999998</v>
      </c>
      <c r="AH54" s="19">
        <v>2528626.6970499996</v>
      </c>
      <c r="AI54" s="19">
        <v>17392.586769999998</v>
      </c>
      <c r="AJ54" s="19"/>
      <c r="AK54" s="183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83"/>
      <c r="AX54" s="183"/>
      <c r="AY54" s="183">
        <v>-2827642.07382</v>
      </c>
      <c r="AZ54" s="183">
        <f>AZ27</f>
        <v>0</v>
      </c>
      <c r="BA54" s="19"/>
      <c r="BB54" s="19"/>
      <c r="BC54" s="19">
        <f>ROUND(SUM(AG54:BB54),)</f>
        <v>0</v>
      </c>
    </row>
    <row r="55" spans="1:55">
      <c r="A55" s="12" t="s">
        <v>39</v>
      </c>
      <c r="B55" s="10"/>
      <c r="C55" s="19">
        <f t="shared" si="45"/>
        <v>0</v>
      </c>
      <c r="D55" s="19">
        <f t="shared" si="46"/>
        <v>0</v>
      </c>
      <c r="F55" s="19">
        <v>14217867.32987</v>
      </c>
      <c r="G55" s="19">
        <v>1468921.96309</v>
      </c>
      <c r="H55" s="19">
        <v>641252.24405999994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>-КЖ!L96/1000+КЖ!L109/1000-ЖР!J60/1000-КЕ!K61/1000</f>
        <v>-1008814.8167900001</v>
      </c>
      <c r="T55" s="19">
        <v>0</v>
      </c>
      <c r="U55" s="19">
        <v>-5378881.3113599997</v>
      </c>
      <c r="V55" s="183"/>
      <c r="W55" s="183"/>
      <c r="X55" s="183"/>
      <c r="Y55" s="183"/>
      <c r="Z55" s="183"/>
      <c r="AA55" s="19">
        <f>AA31</f>
        <v>-9940345.4088700004</v>
      </c>
      <c r="AB55" s="19"/>
      <c r="AC55" s="19">
        <f t="shared" si="47"/>
        <v>0</v>
      </c>
      <c r="AE55" s="19">
        <v>0</v>
      </c>
      <c r="AG55" s="19">
        <v>4516855.7803100003</v>
      </c>
      <c r="AH55" s="19">
        <f>(149578870.92+686880438.11)/1000</f>
        <v>836459.30903</v>
      </c>
      <c r="AI55" s="19">
        <v>893568.62777999998</v>
      </c>
      <c r="AJ55" s="19"/>
      <c r="AK55" s="183"/>
      <c r="AL55" s="19"/>
      <c r="AM55" s="19"/>
      <c r="AN55" s="19"/>
      <c r="AO55" s="19"/>
      <c r="AP55" s="19"/>
      <c r="AQ55" s="19"/>
      <c r="AR55" s="19"/>
      <c r="AS55" s="19">
        <f>-КЖ!D96/1000+КЖ!D109/1000-ЖР!AD60/1000-КЕ!AE61/1000</f>
        <v>-281622.78999999998</v>
      </c>
      <c r="AT55" s="19"/>
      <c r="AU55" s="19"/>
      <c r="AV55" s="19">
        <v>-4211958.4654400004</v>
      </c>
      <c r="AW55" s="183"/>
      <c r="AX55" s="183"/>
      <c r="AY55" s="183"/>
      <c r="AZ55" s="183"/>
      <c r="BA55" s="19">
        <f>BA31</f>
        <v>-1753302.4616799999</v>
      </c>
      <c r="BB55" s="19"/>
      <c r="BC55" s="19">
        <f t="shared" si="48"/>
        <v>0</v>
      </c>
    </row>
    <row r="56" spans="1:55">
      <c r="A56" s="27"/>
      <c r="B56" s="15"/>
      <c r="C56" s="25">
        <f>SUM(C48:C55)</f>
        <v>25168718.778793391</v>
      </c>
      <c r="D56" s="24">
        <f>SUM(D48:D55)</f>
        <v>34490616.943110012</v>
      </c>
      <c r="F56" s="25">
        <f t="shared" ref="F56:Y56" si="49">SUM(F48:F55)</f>
        <v>52453618.509749994</v>
      </c>
      <c r="G56" s="25">
        <f t="shared" si="49"/>
        <v>5686467.3936900003</v>
      </c>
      <c r="H56" s="25">
        <f t="shared" si="49"/>
        <v>1737969.73062</v>
      </c>
      <c r="I56" s="25">
        <f t="shared" si="49"/>
        <v>0</v>
      </c>
      <c r="J56" s="25">
        <f t="shared" si="49"/>
        <v>0</v>
      </c>
      <c r="K56" s="25">
        <f t="shared" si="49"/>
        <v>0</v>
      </c>
      <c r="L56" s="25">
        <f t="shared" si="49"/>
        <v>0</v>
      </c>
      <c r="M56" s="25">
        <f t="shared" si="49"/>
        <v>0</v>
      </c>
      <c r="N56" s="25">
        <f t="shared" si="49"/>
        <v>0</v>
      </c>
      <c r="O56" s="25">
        <f t="shared" si="49"/>
        <v>0</v>
      </c>
      <c r="P56" s="25">
        <f t="shared" si="49"/>
        <v>0</v>
      </c>
      <c r="Q56" s="25">
        <f t="shared" si="49"/>
        <v>1337778</v>
      </c>
      <c r="R56" s="25">
        <f t="shared" si="49"/>
        <v>5255214.6753199995</v>
      </c>
      <c r="S56" s="25">
        <f t="shared" si="49"/>
        <v>33500</v>
      </c>
      <c r="T56" s="25">
        <f t="shared" si="49"/>
        <v>35141</v>
      </c>
      <c r="U56" s="25">
        <f t="shared" si="49"/>
        <v>0</v>
      </c>
      <c r="V56" s="196">
        <f t="shared" si="49"/>
        <v>0</v>
      </c>
      <c r="W56" s="196">
        <f t="shared" si="49"/>
        <v>0</v>
      </c>
      <c r="X56" s="196">
        <f t="shared" si="49"/>
        <v>257825.99495339999</v>
      </c>
      <c r="Y56" s="196">
        <f t="shared" si="49"/>
        <v>-1397667.3456600001</v>
      </c>
      <c r="Z56" s="196"/>
      <c r="AA56" s="25">
        <f>SUM(AA48:AA55)</f>
        <v>-25265612.399329998</v>
      </c>
      <c r="AB56" s="25">
        <f>SUM(AB48:AB55)</f>
        <v>-14965516.780549999</v>
      </c>
      <c r="AC56" s="25">
        <f>SUM(AC48:AC55)</f>
        <v>25168718.778793391</v>
      </c>
      <c r="AE56" s="24">
        <f>SUM(AE48:AE55)</f>
        <v>24164026</v>
      </c>
      <c r="AG56" s="25">
        <f t="shared" ref="AG56:BC56" si="50">SUM(AG48:AG55)</f>
        <v>51156779.605730005</v>
      </c>
      <c r="AH56" s="25">
        <f t="shared" si="50"/>
        <v>6280642.9843699997</v>
      </c>
      <c r="AI56" s="25">
        <f t="shared" si="50"/>
        <v>2503389.3439599997</v>
      </c>
      <c r="AJ56" s="25">
        <f t="shared" si="50"/>
        <v>0</v>
      </c>
      <c r="AK56" s="196">
        <f t="shared" si="50"/>
        <v>0</v>
      </c>
      <c r="AL56" s="25">
        <f t="shared" si="50"/>
        <v>0</v>
      </c>
      <c r="AM56" s="25">
        <f t="shared" si="50"/>
        <v>0</v>
      </c>
      <c r="AN56" s="25">
        <f t="shared" si="50"/>
        <v>0</v>
      </c>
      <c r="AO56" s="25">
        <f t="shared" si="50"/>
        <v>0</v>
      </c>
      <c r="AP56" s="25">
        <f t="shared" si="50"/>
        <v>0</v>
      </c>
      <c r="AQ56" s="25">
        <f t="shared" si="50"/>
        <v>0</v>
      </c>
      <c r="AR56" s="25">
        <f t="shared" si="50"/>
        <v>5182733.1753199995</v>
      </c>
      <c r="AS56" s="25">
        <f t="shared" si="50"/>
        <v>0</v>
      </c>
      <c r="AT56" s="25">
        <f t="shared" si="50"/>
        <v>35141</v>
      </c>
      <c r="AU56" s="25">
        <f t="shared" si="50"/>
        <v>0</v>
      </c>
      <c r="AV56" s="25">
        <f t="shared" si="50"/>
        <v>0</v>
      </c>
      <c r="AW56" s="196">
        <f t="shared" si="50"/>
        <v>0</v>
      </c>
      <c r="AX56" s="196">
        <f t="shared" si="50"/>
        <v>0</v>
      </c>
      <c r="AY56" s="196">
        <f t="shared" si="50"/>
        <v>-2827642.07382</v>
      </c>
      <c r="AZ56" s="196">
        <f t="shared" si="50"/>
        <v>0</v>
      </c>
      <c r="BA56" s="25">
        <f t="shared" si="50"/>
        <v>-14191354.635</v>
      </c>
      <c r="BB56" s="25">
        <f t="shared" si="50"/>
        <v>-13649072.457450001</v>
      </c>
      <c r="BC56" s="25">
        <f t="shared" si="50"/>
        <v>34490616.943110012</v>
      </c>
    </row>
    <row r="57" spans="1:55">
      <c r="A57" s="27" t="s">
        <v>40</v>
      </c>
      <c r="B57" s="23"/>
      <c r="C57" s="24">
        <f>C46+C56</f>
        <v>50985766.223653391</v>
      </c>
      <c r="D57" s="24">
        <f>D46+D56</f>
        <v>60307664.611970007</v>
      </c>
      <c r="F57" s="24">
        <f t="shared" ref="F57:Y57" si="51">F46+F56</f>
        <v>77126986.572609991</v>
      </c>
      <c r="G57" s="24">
        <f t="shared" si="51"/>
        <v>5725204.7756900005</v>
      </c>
      <c r="H57" s="24">
        <f t="shared" si="51"/>
        <v>6993184.40594</v>
      </c>
      <c r="I57" s="24">
        <f t="shared" si="51"/>
        <v>2477861</v>
      </c>
      <c r="J57" s="24">
        <f t="shared" si="51"/>
        <v>0</v>
      </c>
      <c r="K57" s="24">
        <f t="shared" si="51"/>
        <v>0</v>
      </c>
      <c r="L57" s="24">
        <f t="shared" si="51"/>
        <v>0</v>
      </c>
      <c r="M57" s="24">
        <f t="shared" si="51"/>
        <v>0</v>
      </c>
      <c r="N57" s="24">
        <f t="shared" si="51"/>
        <v>0</v>
      </c>
      <c r="O57" s="24">
        <f t="shared" si="51"/>
        <v>0</v>
      </c>
      <c r="P57" s="24">
        <f t="shared" si="51"/>
        <v>0</v>
      </c>
      <c r="Q57" s="24">
        <f t="shared" si="51"/>
        <v>0</v>
      </c>
      <c r="R57" s="24">
        <f t="shared" si="51"/>
        <v>0</v>
      </c>
      <c r="S57" s="24">
        <f t="shared" si="51"/>
        <v>33500</v>
      </c>
      <c r="T57" s="24">
        <f t="shared" si="51"/>
        <v>0</v>
      </c>
      <c r="U57" s="24">
        <f t="shared" si="51"/>
        <v>0</v>
      </c>
      <c r="V57" s="194">
        <f t="shared" si="51"/>
        <v>0</v>
      </c>
      <c r="W57" s="194">
        <f t="shared" si="51"/>
        <v>0</v>
      </c>
      <c r="X57" s="194">
        <f t="shared" si="51"/>
        <v>257825.99495339999</v>
      </c>
      <c r="Y57" s="194">
        <f t="shared" si="51"/>
        <v>-1397667.3456600001</v>
      </c>
      <c r="Z57" s="194"/>
      <c r="AA57" s="24">
        <f>AA46+AA56</f>
        <v>-25265612.399329998</v>
      </c>
      <c r="AB57" s="24">
        <f>AB46+AB56</f>
        <v>-14965516.780549999</v>
      </c>
      <c r="AC57" s="24">
        <f>AC46+AC56</f>
        <v>50985766.223653391</v>
      </c>
      <c r="AE57" s="24">
        <f>AE46+AE56</f>
        <v>49843169</v>
      </c>
      <c r="AG57" s="24">
        <f t="shared" ref="AG57:BC57" si="52">AG46+AG56</f>
        <v>74492369.892590001</v>
      </c>
      <c r="AH57" s="24">
        <f t="shared" si="52"/>
        <v>6319380.3663699999</v>
      </c>
      <c r="AI57" s="24">
        <f t="shared" si="52"/>
        <v>7686122.5192799997</v>
      </c>
      <c r="AJ57" s="24">
        <f t="shared" si="52"/>
        <v>2477861</v>
      </c>
      <c r="AK57" s="194">
        <f t="shared" si="52"/>
        <v>0</v>
      </c>
      <c r="AL57" s="24">
        <f t="shared" si="52"/>
        <v>0</v>
      </c>
      <c r="AM57" s="24">
        <f t="shared" si="52"/>
        <v>0</v>
      </c>
      <c r="AN57" s="24">
        <f t="shared" si="52"/>
        <v>0</v>
      </c>
      <c r="AO57" s="24">
        <f t="shared" si="52"/>
        <v>0</v>
      </c>
      <c r="AP57" s="24">
        <f t="shared" si="52"/>
        <v>0</v>
      </c>
      <c r="AQ57" s="24">
        <f t="shared" si="52"/>
        <v>0</v>
      </c>
      <c r="AR57" s="24">
        <f t="shared" si="52"/>
        <v>0</v>
      </c>
      <c r="AS57" s="24">
        <f t="shared" si="52"/>
        <v>0</v>
      </c>
      <c r="AT57" s="24">
        <f t="shared" si="52"/>
        <v>0</v>
      </c>
      <c r="AU57" s="24">
        <f t="shared" si="52"/>
        <v>0</v>
      </c>
      <c r="AV57" s="24">
        <f t="shared" si="52"/>
        <v>0</v>
      </c>
      <c r="AW57" s="194">
        <f t="shared" si="52"/>
        <v>0</v>
      </c>
      <c r="AX57" s="194">
        <f t="shared" si="52"/>
        <v>0</v>
      </c>
      <c r="AY57" s="194">
        <f t="shared" si="52"/>
        <v>-2827642.07382</v>
      </c>
      <c r="AZ57" s="194">
        <f t="shared" si="52"/>
        <v>0</v>
      </c>
      <c r="BA57" s="24">
        <f t="shared" si="52"/>
        <v>-14191354.635</v>
      </c>
      <c r="BB57" s="24">
        <f t="shared" si="52"/>
        <v>-13649072.457450001</v>
      </c>
      <c r="BC57" s="24">
        <f t="shared" si="52"/>
        <v>60307664.611970007</v>
      </c>
    </row>
    <row r="58" spans="1:55">
      <c r="A58" s="27" t="s">
        <v>41</v>
      </c>
      <c r="B58" s="23"/>
      <c r="C58" s="24">
        <f>C38+C57</f>
        <v>79791894.812064528</v>
      </c>
      <c r="D58" s="24">
        <f>D38+D57</f>
        <v>87413556.673794538</v>
      </c>
      <c r="F58" s="24">
        <f t="shared" ref="F58:Y58" si="53">F38+F57</f>
        <v>86614308.420609996</v>
      </c>
      <c r="G58" s="24">
        <f t="shared" si="53"/>
        <v>18018672.063390002</v>
      </c>
      <c r="H58" s="24">
        <f t="shared" si="53"/>
        <v>27793140.937279999</v>
      </c>
      <c r="I58" s="24">
        <f t="shared" si="53"/>
        <v>-12440745.083675472</v>
      </c>
      <c r="J58" s="24">
        <f t="shared" si="53"/>
        <v>1401815</v>
      </c>
      <c r="K58" s="24">
        <f t="shared" si="53"/>
        <v>0</v>
      </c>
      <c r="L58" s="24">
        <f t="shared" si="53"/>
        <v>0</v>
      </c>
      <c r="M58" s="24">
        <f t="shared" si="53"/>
        <v>0</v>
      </c>
      <c r="N58" s="24">
        <f t="shared" si="53"/>
        <v>0</v>
      </c>
      <c r="O58" s="24">
        <f t="shared" si="53"/>
        <v>0</v>
      </c>
      <c r="P58" s="24">
        <f t="shared" si="53"/>
        <v>0</v>
      </c>
      <c r="Q58" s="24">
        <f t="shared" si="53"/>
        <v>0</v>
      </c>
      <c r="R58" s="24">
        <f t="shared" si="53"/>
        <v>0</v>
      </c>
      <c r="S58" s="24">
        <f t="shared" si="53"/>
        <v>33500</v>
      </c>
      <c r="T58" s="24">
        <f t="shared" si="53"/>
        <v>0</v>
      </c>
      <c r="U58" s="24">
        <f t="shared" si="53"/>
        <v>0</v>
      </c>
      <c r="V58" s="194">
        <f t="shared" si="53"/>
        <v>0</v>
      </c>
      <c r="W58" s="194">
        <f t="shared" si="53"/>
        <v>0</v>
      </c>
      <c r="X58" s="194">
        <f t="shared" si="53"/>
        <v>0</v>
      </c>
      <c r="Y58" s="194">
        <f t="shared" si="53"/>
        <v>-1397667.3456600001</v>
      </c>
      <c r="Z58" s="194"/>
      <c r="AA58" s="24">
        <f>AA38+AA57</f>
        <v>-25265612.399329998</v>
      </c>
      <c r="AB58" s="24">
        <f>AB38+AB57</f>
        <v>-14965516.780549999</v>
      </c>
      <c r="AC58" s="24">
        <f>AC38+AC57</f>
        <v>79791894.812064528</v>
      </c>
      <c r="AE58" s="24">
        <f>AE38+AE57</f>
        <v>67812069</v>
      </c>
      <c r="AG58" s="24">
        <f t="shared" ref="AG58:BC58" si="54">AG38+AG57</f>
        <v>84214812.493160009</v>
      </c>
      <c r="AH58" s="24">
        <f t="shared" si="54"/>
        <v>16986657.815479998</v>
      </c>
      <c r="AI58" s="24">
        <f t="shared" si="54"/>
        <v>26127188.36767</v>
      </c>
      <c r="AJ58" s="24">
        <f t="shared" si="54"/>
        <v>-12440745.083675472</v>
      </c>
      <c r="AK58" s="194">
        <f t="shared" si="54"/>
        <v>3193712.2474300042</v>
      </c>
      <c r="AL58" s="24">
        <f t="shared" si="54"/>
        <v>0</v>
      </c>
      <c r="AM58" s="24">
        <f t="shared" si="54"/>
        <v>0</v>
      </c>
      <c r="AN58" s="24">
        <f t="shared" si="54"/>
        <v>0</v>
      </c>
      <c r="AO58" s="24">
        <f t="shared" si="54"/>
        <v>0</v>
      </c>
      <c r="AP58" s="24">
        <f t="shared" si="54"/>
        <v>0</v>
      </c>
      <c r="AQ58" s="24">
        <f t="shared" si="54"/>
        <v>0</v>
      </c>
      <c r="AR58" s="24">
        <f t="shared" si="54"/>
        <v>0</v>
      </c>
      <c r="AS58" s="24">
        <f t="shared" si="54"/>
        <v>0</v>
      </c>
      <c r="AT58" s="24">
        <f t="shared" si="54"/>
        <v>0</v>
      </c>
      <c r="AU58" s="24">
        <f t="shared" si="54"/>
        <v>0</v>
      </c>
      <c r="AV58" s="24">
        <f t="shared" si="54"/>
        <v>0</v>
      </c>
      <c r="AW58" s="194">
        <f t="shared" si="54"/>
        <v>0</v>
      </c>
      <c r="AX58" s="194">
        <f t="shared" si="54"/>
        <v>0</v>
      </c>
      <c r="AY58" s="194">
        <f t="shared" si="54"/>
        <v>-2827642.07382</v>
      </c>
      <c r="AZ58" s="194">
        <f t="shared" si="54"/>
        <v>0</v>
      </c>
      <c r="BA58" s="24">
        <f t="shared" si="54"/>
        <v>-14191354.635</v>
      </c>
      <c r="BB58" s="24">
        <f t="shared" si="54"/>
        <v>-13649072.457450001</v>
      </c>
      <c r="BC58" s="24">
        <f t="shared" si="54"/>
        <v>87413556.673794538</v>
      </c>
    </row>
    <row r="59" spans="1:55">
      <c r="A59" s="32"/>
      <c r="B59" s="32"/>
      <c r="C59" s="33"/>
      <c r="D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197"/>
      <c r="W59" s="197"/>
      <c r="X59" s="197"/>
      <c r="Y59" s="197"/>
      <c r="Z59" s="197"/>
      <c r="AA59" s="33"/>
      <c r="AB59" s="33"/>
      <c r="AC59" s="33">
        <f>SUM(F59:AB59)</f>
        <v>0</v>
      </c>
      <c r="AE59" s="33"/>
      <c r="AG59" s="33"/>
      <c r="AH59" s="33"/>
      <c r="AI59" s="33"/>
      <c r="AJ59" s="33"/>
      <c r="AK59" s="197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197"/>
      <c r="AX59" s="197"/>
      <c r="AY59" s="197"/>
      <c r="AZ59" s="197"/>
      <c r="BA59" s="33"/>
      <c r="BB59" s="33"/>
      <c r="BC59" s="33">
        <f>SUM(AG59:BB59)</f>
        <v>0</v>
      </c>
    </row>
    <row r="60" spans="1:55">
      <c r="A60" s="34" t="s">
        <v>42</v>
      </c>
      <c r="B60" s="35"/>
      <c r="C60" s="160">
        <v>1000000</v>
      </c>
      <c r="D60" s="36">
        <v>1000000</v>
      </c>
      <c r="F60" s="36">
        <v>1000000</v>
      </c>
      <c r="G60" s="36">
        <v>1000000</v>
      </c>
      <c r="H60" s="36">
        <v>1000000</v>
      </c>
      <c r="I60" s="36">
        <v>1000000</v>
      </c>
      <c r="J60" s="36">
        <v>1000000</v>
      </c>
      <c r="K60" s="36">
        <v>1000000</v>
      </c>
      <c r="L60" s="36">
        <v>1000000</v>
      </c>
      <c r="M60" s="36">
        <v>1000000</v>
      </c>
      <c r="N60" s="36">
        <v>1000000</v>
      </c>
      <c r="O60" s="36">
        <v>1000000</v>
      </c>
      <c r="P60" s="36">
        <v>1000000</v>
      </c>
      <c r="Q60" s="36">
        <v>1000000</v>
      </c>
      <c r="R60" s="36">
        <v>1000000</v>
      </c>
      <c r="S60" s="36">
        <v>1000000</v>
      </c>
      <c r="T60" s="36">
        <v>1000000</v>
      </c>
      <c r="U60" s="36">
        <v>1000000</v>
      </c>
      <c r="V60" s="198">
        <v>1000000</v>
      </c>
      <c r="W60" s="198">
        <v>1000000</v>
      </c>
      <c r="X60" s="198">
        <v>1000000</v>
      </c>
      <c r="Y60" s="198">
        <v>1000000</v>
      </c>
      <c r="Z60" s="198"/>
      <c r="AA60" s="36">
        <v>1000000</v>
      </c>
      <c r="AB60" s="36">
        <v>1000000</v>
      </c>
      <c r="AC60" s="36">
        <v>1000000</v>
      </c>
      <c r="AE60" s="36">
        <v>1000000</v>
      </c>
      <c r="AG60" s="36">
        <v>1000000</v>
      </c>
      <c r="AH60" s="36">
        <v>1000000</v>
      </c>
      <c r="AI60" s="36">
        <v>1000000</v>
      </c>
      <c r="AJ60" s="36">
        <v>1000000</v>
      </c>
      <c r="AK60" s="198">
        <v>1000000</v>
      </c>
      <c r="AL60" s="36">
        <v>1000000</v>
      </c>
      <c r="AM60" s="36">
        <v>1000000</v>
      </c>
      <c r="AN60" s="36">
        <v>1000000</v>
      </c>
      <c r="AO60" s="36">
        <v>1000000</v>
      </c>
      <c r="AP60" s="36">
        <v>1000000</v>
      </c>
      <c r="AQ60" s="36">
        <v>1000000</v>
      </c>
      <c r="AR60" s="36">
        <v>1000000</v>
      </c>
      <c r="AS60" s="36">
        <v>1000000</v>
      </c>
      <c r="AT60" s="36">
        <v>1000000</v>
      </c>
      <c r="AU60" s="36">
        <v>1000000</v>
      </c>
      <c r="AV60" s="36">
        <v>1000000</v>
      </c>
      <c r="AW60" s="198">
        <v>1000000</v>
      </c>
      <c r="AX60" s="198">
        <v>1000000</v>
      </c>
      <c r="AY60" s="198">
        <v>1000000</v>
      </c>
      <c r="AZ60" s="198">
        <v>1000000</v>
      </c>
      <c r="BA60" s="36">
        <v>1000000</v>
      </c>
      <c r="BB60" s="36">
        <v>1000000</v>
      </c>
      <c r="BC60" s="36">
        <v>1000000</v>
      </c>
    </row>
    <row r="61" spans="1:55">
      <c r="A61" s="37" t="s">
        <v>43</v>
      </c>
      <c r="B61" s="38"/>
      <c r="C61" s="159">
        <f>(C33-SUM(C13,C18)-C57)/C60*1000</f>
        <v>28081.912617011145</v>
      </c>
      <c r="D61" s="39">
        <f>(D33-SUM(D13,D18)-D57)/D60*1000</f>
        <v>26378.012745954529</v>
      </c>
      <c r="F61" s="39">
        <f t="shared" ref="F61:Y61" si="55">(F33-SUM(F13,F18)-F57)/F60*1000</f>
        <v>9416.5645832000082</v>
      </c>
      <c r="G61" s="39">
        <f t="shared" si="55"/>
        <v>12275.842287699998</v>
      </c>
      <c r="H61" s="39">
        <f t="shared" si="55"/>
        <v>20786.094806739999</v>
      </c>
      <c r="I61" s="39">
        <f t="shared" si="55"/>
        <v>-15540.578065675481</v>
      </c>
      <c r="J61" s="39">
        <f t="shared" si="55"/>
        <v>1401.8150000000001</v>
      </c>
      <c r="K61" s="39">
        <f t="shared" si="55"/>
        <v>0</v>
      </c>
      <c r="L61" s="39">
        <f t="shared" si="55"/>
        <v>0</v>
      </c>
      <c r="M61" s="39">
        <f t="shared" si="55"/>
        <v>0</v>
      </c>
      <c r="N61" s="39">
        <f t="shared" si="55"/>
        <v>0</v>
      </c>
      <c r="O61" s="39">
        <f t="shared" si="55"/>
        <v>0</v>
      </c>
      <c r="P61" s="39">
        <f t="shared" si="55"/>
        <v>0</v>
      </c>
      <c r="Q61" s="39">
        <f t="shared" si="55"/>
        <v>0</v>
      </c>
      <c r="R61" s="39">
        <f t="shared" si="55"/>
        <v>0</v>
      </c>
      <c r="S61" s="39">
        <f t="shared" si="55"/>
        <v>0</v>
      </c>
      <c r="T61" s="39">
        <f t="shared" si="55"/>
        <v>0</v>
      </c>
      <c r="U61" s="39">
        <f t="shared" si="55"/>
        <v>0</v>
      </c>
      <c r="V61" s="199">
        <f t="shared" si="55"/>
        <v>0</v>
      </c>
      <c r="W61" s="199">
        <f t="shared" si="55"/>
        <v>0</v>
      </c>
      <c r="X61" s="199">
        <f t="shared" si="55"/>
        <v>-257.82599495339997</v>
      </c>
      <c r="Y61" s="199">
        <f t="shared" si="55"/>
        <v>0</v>
      </c>
      <c r="Z61" s="199"/>
      <c r="AA61" s="39">
        <f>(AA33-SUM(AA13,AA18)-AA57)/AA60*1000</f>
        <v>0</v>
      </c>
      <c r="AB61" s="39">
        <f>(AB33-SUM(AB13,AB18)-AB57)/AB60*1000</f>
        <v>0</v>
      </c>
      <c r="AC61" s="39">
        <f>(AC33-SUM(AC13,AC18)-AC57)/AC60*1000</f>
        <v>28081.912617011145</v>
      </c>
      <c r="AE61" s="39">
        <f>(AE33-SUM(AE13,AE18)-AE57)/AE60*1000</f>
        <v>16243.226000000001</v>
      </c>
      <c r="AG61" s="39">
        <f t="shared" ref="AG61:BC61" si="56">(AG33-SUM(AG13,AG18)-AG57)/AG60*1000</f>
        <v>9649.8950956299905</v>
      </c>
      <c r="AH61" s="39">
        <f t="shared" si="56"/>
        <v>10648.527449109997</v>
      </c>
      <c r="AI61" s="39">
        <f t="shared" si="56"/>
        <v>18426.456019460002</v>
      </c>
      <c r="AJ61" s="39">
        <f t="shared" si="56"/>
        <v>-15540.578065675481</v>
      </c>
      <c r="AK61" s="199">
        <f t="shared" si="56"/>
        <v>3193.712247430004</v>
      </c>
      <c r="AL61" s="39">
        <f t="shared" si="56"/>
        <v>0</v>
      </c>
      <c r="AM61" s="39">
        <f t="shared" si="56"/>
        <v>0</v>
      </c>
      <c r="AN61" s="39">
        <f t="shared" si="56"/>
        <v>0</v>
      </c>
      <c r="AO61" s="39">
        <f t="shared" si="56"/>
        <v>0</v>
      </c>
      <c r="AP61" s="39">
        <f t="shared" si="56"/>
        <v>0</v>
      </c>
      <c r="AQ61" s="39">
        <f t="shared" si="56"/>
        <v>0</v>
      </c>
      <c r="AR61" s="39">
        <f t="shared" si="56"/>
        <v>0</v>
      </c>
      <c r="AS61" s="39">
        <f t="shared" si="56"/>
        <v>0</v>
      </c>
      <c r="AT61" s="39">
        <f t="shared" si="56"/>
        <v>0</v>
      </c>
      <c r="AU61" s="39">
        <f t="shared" si="56"/>
        <v>0</v>
      </c>
      <c r="AV61" s="39">
        <f t="shared" si="56"/>
        <v>0</v>
      </c>
      <c r="AW61" s="199">
        <f t="shared" si="56"/>
        <v>0</v>
      </c>
      <c r="AX61" s="199">
        <f t="shared" si="56"/>
        <v>0</v>
      </c>
      <c r="AY61" s="199">
        <f t="shared" si="56"/>
        <v>0</v>
      </c>
      <c r="AZ61" s="199">
        <f t="shared" si="56"/>
        <v>0</v>
      </c>
      <c r="BA61" s="39">
        <f t="shared" si="56"/>
        <v>0</v>
      </c>
      <c r="BB61" s="39">
        <f t="shared" si="56"/>
        <v>0</v>
      </c>
      <c r="BC61" s="39">
        <f t="shared" si="56"/>
        <v>26378.012745954529</v>
      </c>
    </row>
    <row r="62" spans="1:55">
      <c r="A62" s="32"/>
      <c r="B62" s="32"/>
      <c r="C62" s="32"/>
      <c r="D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200"/>
      <c r="W62" s="200"/>
      <c r="X62" s="200"/>
      <c r="Y62" s="200"/>
      <c r="Z62" s="200"/>
      <c r="AA62" s="32"/>
      <c r="AB62" s="32"/>
      <c r="AC62" s="32"/>
      <c r="AE62" s="32"/>
      <c r="AG62" s="32"/>
      <c r="AH62" s="32"/>
      <c r="AI62" s="32"/>
      <c r="AJ62" s="32"/>
      <c r="AK62" s="200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200"/>
      <c r="AX62" s="200"/>
      <c r="AY62" s="200"/>
      <c r="AZ62" s="200"/>
      <c r="BA62" s="32"/>
      <c r="BB62" s="32"/>
      <c r="BC62" s="32"/>
    </row>
    <row r="63" spans="1:55" s="266" customFormat="1" hidden="1">
      <c r="A63" s="269" t="s">
        <v>1152</v>
      </c>
      <c r="B63" s="269"/>
      <c r="C63" s="270">
        <f>C33-C58</f>
        <v>1.8000006675720215E-2</v>
      </c>
      <c r="D63" s="270">
        <f>D33-D58</f>
        <v>1.7999991774559021E-2</v>
      </c>
      <c r="F63" s="270">
        <f t="shared" ref="F63:Y63" si="57">F33-F58</f>
        <v>0</v>
      </c>
      <c r="G63" s="270">
        <f t="shared" si="57"/>
        <v>0</v>
      </c>
      <c r="H63" s="270">
        <f t="shared" si="57"/>
        <v>0</v>
      </c>
      <c r="I63" s="270">
        <f t="shared" si="57"/>
        <v>1.7999991774559021E-2</v>
      </c>
      <c r="J63" s="270">
        <f t="shared" si="57"/>
        <v>0</v>
      </c>
      <c r="K63" s="270">
        <f t="shared" si="57"/>
        <v>0</v>
      </c>
      <c r="L63" s="270">
        <f t="shared" si="57"/>
        <v>0</v>
      </c>
      <c r="M63" s="270">
        <f t="shared" si="57"/>
        <v>0</v>
      </c>
      <c r="N63" s="270">
        <f t="shared" si="57"/>
        <v>0</v>
      </c>
      <c r="O63" s="270">
        <f t="shared" si="57"/>
        <v>0</v>
      </c>
      <c r="P63" s="270">
        <f t="shared" si="57"/>
        <v>0</v>
      </c>
      <c r="Q63" s="270">
        <f t="shared" si="57"/>
        <v>0</v>
      </c>
      <c r="R63" s="270">
        <f t="shared" si="57"/>
        <v>0</v>
      </c>
      <c r="S63" s="270">
        <f t="shared" si="57"/>
        <v>0</v>
      </c>
      <c r="T63" s="270">
        <f t="shared" si="57"/>
        <v>0</v>
      </c>
      <c r="U63" s="270">
        <f t="shared" si="57"/>
        <v>0</v>
      </c>
      <c r="V63" s="271">
        <f t="shared" si="57"/>
        <v>0</v>
      </c>
      <c r="W63" s="271">
        <f t="shared" si="57"/>
        <v>0</v>
      </c>
      <c r="X63" s="271">
        <f t="shared" si="57"/>
        <v>0</v>
      </c>
      <c r="Y63" s="271">
        <f t="shared" si="57"/>
        <v>0</v>
      </c>
      <c r="Z63" s="271"/>
      <c r="AA63" s="270">
        <f>AA33-AA58</f>
        <v>0</v>
      </c>
      <c r="AB63" s="270">
        <f>AB33-AB58</f>
        <v>0</v>
      </c>
      <c r="AC63" s="270">
        <f>AC33-AC58</f>
        <v>1.8000006675720215E-2</v>
      </c>
      <c r="AE63" s="270">
        <f>AE33-AE58</f>
        <v>0</v>
      </c>
      <c r="AG63" s="270">
        <f t="shared" ref="AG63:BC63" si="58">AG33-AG58</f>
        <v>0</v>
      </c>
      <c r="AH63" s="270">
        <f t="shared" si="58"/>
        <v>0</v>
      </c>
      <c r="AI63" s="270">
        <f t="shared" si="58"/>
        <v>0</v>
      </c>
      <c r="AJ63" s="270">
        <f t="shared" si="58"/>
        <v>1.7999991774559021E-2</v>
      </c>
      <c r="AK63" s="271">
        <f t="shared" si="58"/>
        <v>0</v>
      </c>
      <c r="AL63" s="270">
        <f t="shared" si="58"/>
        <v>0</v>
      </c>
      <c r="AM63" s="270">
        <f t="shared" si="58"/>
        <v>0</v>
      </c>
      <c r="AN63" s="270">
        <f t="shared" si="58"/>
        <v>0</v>
      </c>
      <c r="AO63" s="270">
        <f t="shared" si="58"/>
        <v>0</v>
      </c>
      <c r="AP63" s="270">
        <f t="shared" si="58"/>
        <v>0</v>
      </c>
      <c r="AQ63" s="270">
        <f t="shared" si="58"/>
        <v>0</v>
      </c>
      <c r="AR63" s="270">
        <f t="shared" si="58"/>
        <v>0</v>
      </c>
      <c r="AS63" s="270">
        <f t="shared" si="58"/>
        <v>0</v>
      </c>
      <c r="AT63" s="270">
        <f t="shared" si="58"/>
        <v>0</v>
      </c>
      <c r="AU63" s="270">
        <f t="shared" si="58"/>
        <v>0</v>
      </c>
      <c r="AV63" s="270">
        <f t="shared" si="58"/>
        <v>0</v>
      </c>
      <c r="AW63" s="271">
        <f t="shared" si="58"/>
        <v>0</v>
      </c>
      <c r="AX63" s="271">
        <f t="shared" si="58"/>
        <v>0</v>
      </c>
      <c r="AY63" s="271">
        <f t="shared" si="58"/>
        <v>0</v>
      </c>
      <c r="AZ63" s="271">
        <f t="shared" si="58"/>
        <v>0</v>
      </c>
      <c r="BA63" s="270">
        <f t="shared" si="58"/>
        <v>0</v>
      </c>
      <c r="BB63" s="270">
        <f t="shared" si="58"/>
        <v>0</v>
      </c>
      <c r="BC63" s="270">
        <f t="shared" si="58"/>
        <v>1.7999991774559021E-2</v>
      </c>
    </row>
    <row r="64" spans="1:55">
      <c r="A64" s="32"/>
      <c r="B64" s="32"/>
      <c r="C64" s="33"/>
      <c r="D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197"/>
      <c r="W64" s="197"/>
      <c r="X64" s="197"/>
      <c r="Y64" s="197"/>
      <c r="Z64" s="197"/>
      <c r="AA64" s="33"/>
      <c r="AB64" s="33"/>
      <c r="AC64" s="33"/>
      <c r="AE64" s="33"/>
      <c r="AG64" s="33"/>
      <c r="AH64" s="33"/>
      <c r="AI64" s="33"/>
      <c r="AJ64" s="33"/>
      <c r="AK64" s="197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197"/>
      <c r="AX64" s="197"/>
      <c r="AY64" s="197"/>
      <c r="AZ64" s="197"/>
      <c r="BA64" s="33"/>
      <c r="BB64" s="33"/>
      <c r="BC64" s="33"/>
    </row>
    <row r="65" spans="1:55">
      <c r="A65" s="32"/>
      <c r="B65" s="32"/>
      <c r="C65" s="33"/>
      <c r="D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197"/>
      <c r="W65" s="197"/>
      <c r="X65" s="197"/>
      <c r="Y65" s="197"/>
      <c r="Z65" s="197"/>
      <c r="AA65" s="33"/>
      <c r="AB65" s="33"/>
      <c r="AC65" s="33"/>
      <c r="AE65" s="33"/>
      <c r="AG65" s="33"/>
      <c r="AH65" s="33"/>
      <c r="AI65" s="33"/>
      <c r="AJ65" s="33"/>
      <c r="AK65" s="197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197"/>
      <c r="AX65" s="197"/>
      <c r="AY65" s="197"/>
      <c r="AZ65" s="197"/>
      <c r="BA65" s="33"/>
      <c r="BB65" s="33"/>
      <c r="BC65" s="33"/>
    </row>
    <row r="66" spans="1:55">
      <c r="A66" s="69" t="s">
        <v>44</v>
      </c>
      <c r="B66" s="69"/>
      <c r="C66" s="276"/>
      <c r="D66" s="69" t="s">
        <v>45</v>
      </c>
    </row>
    <row r="67" spans="1:55">
      <c r="A67" s="69"/>
      <c r="B67" s="69"/>
      <c r="C67" s="69"/>
      <c r="D67" s="69"/>
    </row>
    <row r="68" spans="1:55">
      <c r="A68" s="69"/>
      <c r="B68" s="69"/>
      <c r="C68" s="69"/>
      <c r="D68" s="69"/>
    </row>
    <row r="69" spans="1:55">
      <c r="A69" s="69"/>
      <c r="B69" s="69"/>
      <c r="C69" s="276"/>
      <c r="D69" s="69" t="s">
        <v>630</v>
      </c>
    </row>
    <row r="74" spans="1:55">
      <c r="G74" s="158"/>
    </row>
    <row r="75" spans="1:55">
      <c r="G75" s="158"/>
      <c r="H75" s="158"/>
    </row>
    <row r="76" spans="1:55">
      <c r="G76" s="158"/>
      <c r="H76" s="158"/>
    </row>
    <row r="77" spans="1:55">
      <c r="G77" s="158"/>
    </row>
    <row r="78" spans="1:55">
      <c r="G78" s="158"/>
    </row>
  </sheetData>
  <mergeCells count="48">
    <mergeCell ref="AL5:AL6"/>
    <mergeCell ref="AM5:AM6"/>
    <mergeCell ref="AN5:AN6"/>
    <mergeCell ref="AO5:AO6"/>
    <mergeCell ref="AP5:AP6"/>
    <mergeCell ref="BA5:BA6"/>
    <mergeCell ref="BB5:BB6"/>
    <mergeCell ref="BC5:BC6"/>
    <mergeCell ref="AQ5:AQ6"/>
    <mergeCell ref="AR5:AR6"/>
    <mergeCell ref="AS5:AS6"/>
    <mergeCell ref="AT5:AT6"/>
    <mergeCell ref="AU5:AU6"/>
    <mergeCell ref="AY5:AY6"/>
    <mergeCell ref="AZ5:AZ6"/>
    <mergeCell ref="AV5:AV6"/>
    <mergeCell ref="AW5:AW6"/>
    <mergeCell ref="AX5:AX6"/>
    <mergeCell ref="AH5:AH6"/>
    <mergeCell ref="AI5:AI6"/>
    <mergeCell ref="AJ5:AJ6"/>
    <mergeCell ref="AK5:AK6"/>
    <mergeCell ref="I5:I6"/>
    <mergeCell ref="J5:J6"/>
    <mergeCell ref="U5:U6"/>
    <mergeCell ref="Z5:Z6"/>
    <mergeCell ref="V5:V6"/>
    <mergeCell ref="W5:W6"/>
    <mergeCell ref="X5:X6"/>
    <mergeCell ref="Y5:Y6"/>
    <mergeCell ref="AG5:AG6"/>
    <mergeCell ref="AE5:AE6"/>
    <mergeCell ref="F5:F6"/>
    <mergeCell ref="G5:G6"/>
    <mergeCell ref="H5:H6"/>
    <mergeCell ref="AB5:AB6"/>
    <mergeCell ref="AC5:AC6"/>
    <mergeCell ref="N5:N6"/>
    <mergeCell ref="O5:O6"/>
    <mergeCell ref="AA5:AA6"/>
    <mergeCell ref="P5:P6"/>
    <mergeCell ref="Q5:Q6"/>
    <mergeCell ref="S5:S6"/>
    <mergeCell ref="T5:T6"/>
    <mergeCell ref="R5:R6"/>
    <mergeCell ref="K5:K6"/>
    <mergeCell ref="L5:L6"/>
    <mergeCell ref="M5:M6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1BF3-CFAA-4099-AE67-E88A1CBE89DC}">
  <sheetPr>
    <tabColor rgb="FF5B9BD5"/>
  </sheetPr>
  <dimension ref="A1:G32"/>
  <sheetViews>
    <sheetView showGridLines="0" view="pageBreakPreview" zoomScale="60" zoomScaleNormal="100" workbookViewId="0">
      <selection activeCell="A28" sqref="A28"/>
    </sheetView>
  </sheetViews>
  <sheetFormatPr defaultRowHeight="15" outlineLevelRow="1"/>
  <cols>
    <col min="1" max="1" width="39.7109375" bestFit="1" customWidth="1"/>
    <col min="3" max="3" width="9.7109375" bestFit="1" customWidth="1"/>
    <col min="4" max="4" width="11.28515625" bestFit="1" customWidth="1"/>
    <col min="5" max="5" width="12.5703125" customWidth="1"/>
    <col min="7" max="7" width="11" bestFit="1" customWidth="1"/>
  </cols>
  <sheetData>
    <row r="1" spans="1:7">
      <c r="A1" s="214" t="s">
        <v>941</v>
      </c>
      <c r="B1" s="69"/>
      <c r="C1" s="69"/>
      <c r="D1" s="69"/>
      <c r="E1" s="69"/>
    </row>
    <row r="2" spans="1:7">
      <c r="A2" s="69" t="s">
        <v>944</v>
      </c>
      <c r="B2" s="69"/>
      <c r="C2" s="69"/>
      <c r="D2" s="69"/>
      <c r="E2" s="69"/>
    </row>
    <row r="3" spans="1:7">
      <c r="A3" s="3" t="s">
        <v>933</v>
      </c>
      <c r="B3" s="70"/>
      <c r="C3" s="70"/>
      <c r="D3" s="70"/>
      <c r="E3" s="88"/>
    </row>
    <row r="4" spans="1:7" ht="15.75" thickBot="1">
      <c r="A4" s="89"/>
      <c r="B4" s="90"/>
      <c r="C4" s="90"/>
      <c r="D4" s="90"/>
      <c r="E4" s="90"/>
    </row>
    <row r="5" spans="1:7">
      <c r="A5" s="91"/>
      <c r="B5" s="91"/>
      <c r="C5" s="91"/>
      <c r="D5" s="91"/>
      <c r="E5" s="91"/>
    </row>
    <row r="6" spans="1:7" ht="38.25">
      <c r="A6" s="6" t="s">
        <v>0</v>
      </c>
      <c r="B6" s="7" t="s">
        <v>1</v>
      </c>
      <c r="C6" s="7" t="s">
        <v>25</v>
      </c>
      <c r="D6" s="7" t="s">
        <v>27</v>
      </c>
      <c r="E6" s="7" t="s">
        <v>569</v>
      </c>
    </row>
    <row r="7" spans="1:7">
      <c r="A7" s="92"/>
      <c r="B7" s="93"/>
      <c r="C7" s="28"/>
      <c r="D7" s="28"/>
      <c r="E7" s="28"/>
    </row>
    <row r="8" spans="1:7" hidden="1" outlineLevel="1">
      <c r="A8" s="27" t="s">
        <v>570</v>
      </c>
      <c r="B8" s="27"/>
      <c r="C8" s="182">
        <v>3873780</v>
      </c>
      <c r="D8" s="182">
        <v>10734310</v>
      </c>
      <c r="E8" s="182">
        <f>C8+D8</f>
        <v>14608090</v>
      </c>
    </row>
    <row r="9" spans="1:7" hidden="1" outlineLevel="1">
      <c r="A9" s="26" t="s">
        <v>924</v>
      </c>
      <c r="B9" s="26"/>
      <c r="C9" s="181">
        <v>0</v>
      </c>
      <c r="D9" s="181">
        <v>3086848</v>
      </c>
      <c r="E9" s="181">
        <f>D9</f>
        <v>3086848</v>
      </c>
    </row>
    <row r="10" spans="1:7" ht="25.5" hidden="1" outlineLevel="1">
      <c r="A10" s="26" t="s">
        <v>925</v>
      </c>
      <c r="B10" s="26"/>
      <c r="C10" s="181"/>
      <c r="D10" s="181"/>
      <c r="E10" s="181"/>
    </row>
    <row r="11" spans="1:7" hidden="1" outlineLevel="1">
      <c r="A11" s="6" t="s">
        <v>571</v>
      </c>
      <c r="B11" s="6"/>
      <c r="C11" s="180">
        <v>0</v>
      </c>
      <c r="D11" s="180">
        <v>273962</v>
      </c>
      <c r="E11" s="180">
        <f>D11</f>
        <v>273962</v>
      </c>
    </row>
    <row r="12" spans="1:7" collapsed="1">
      <c r="A12" s="27" t="s">
        <v>926</v>
      </c>
      <c r="B12" s="191"/>
      <c r="C12" s="192">
        <f>SUM(C8:C11)</f>
        <v>3873780</v>
      </c>
      <c r="D12" s="192">
        <f t="shared" ref="D12" si="0">SUM(D8:D11)</f>
        <v>14095120</v>
      </c>
      <c r="E12" s="192">
        <f>SUM(C12:D12)</f>
        <v>17968900</v>
      </c>
      <c r="F12" s="215" t="s">
        <v>945</v>
      </c>
    </row>
    <row r="13" spans="1:7">
      <c r="A13" s="26" t="s">
        <v>924</v>
      </c>
      <c r="B13" s="26"/>
      <c r="C13" s="33">
        <v>0</v>
      </c>
      <c r="D13" s="33">
        <f>Баланс!D37-ОИК!D12</f>
        <v>9136992.0618245304</v>
      </c>
      <c r="E13" s="33">
        <f>SUM(C13:D13)</f>
        <v>9136992.0618245304</v>
      </c>
    </row>
    <row r="14" spans="1:7" ht="25.5" hidden="1">
      <c r="A14" s="26" t="s">
        <v>925</v>
      </c>
      <c r="B14" s="26"/>
      <c r="C14" s="33">
        <v>0</v>
      </c>
      <c r="D14" s="33">
        <v>0</v>
      </c>
      <c r="E14" s="33">
        <f t="shared" ref="E14:E19" si="1">SUM(C14:D14)</f>
        <v>0</v>
      </c>
    </row>
    <row r="15" spans="1:7" hidden="1">
      <c r="A15" s="6" t="s">
        <v>571</v>
      </c>
      <c r="B15" s="26"/>
      <c r="C15" s="33">
        <v>0</v>
      </c>
      <c r="D15" s="33">
        <v>0</v>
      </c>
      <c r="E15" s="33">
        <f t="shared" si="1"/>
        <v>0</v>
      </c>
    </row>
    <row r="16" spans="1:7">
      <c r="A16" s="27" t="s">
        <v>572</v>
      </c>
      <c r="B16" s="27"/>
      <c r="C16" s="94">
        <f>SUM(C12:C15)</f>
        <v>3873780</v>
      </c>
      <c r="D16" s="94">
        <f t="shared" ref="D16" si="2">SUM(D12:D15)</f>
        <v>23232112.06182453</v>
      </c>
      <c r="E16" s="192">
        <f>SUM(C16:D16)</f>
        <v>27105892.06182453</v>
      </c>
      <c r="G16" s="217">
        <f>Баланс!D37-D16</f>
        <v>0</v>
      </c>
    </row>
    <row r="17" spans="1:7">
      <c r="A17" s="26" t="s">
        <v>1153</v>
      </c>
      <c r="B17" s="26"/>
      <c r="C17" s="33">
        <v>0</v>
      </c>
      <c r="D17" s="33">
        <f>ОПиУ!C24</f>
        <v>1700236.5265865999</v>
      </c>
      <c r="E17" s="33">
        <f t="shared" si="1"/>
        <v>1700236.5265865999</v>
      </c>
      <c r="G17" s="124"/>
    </row>
    <row r="18" spans="1:7" ht="25.5" hidden="1">
      <c r="A18" s="26" t="s">
        <v>925</v>
      </c>
      <c r="B18" s="26"/>
      <c r="C18" s="33">
        <v>0</v>
      </c>
      <c r="D18" s="33">
        <v>0</v>
      </c>
      <c r="E18" s="33">
        <f t="shared" si="1"/>
        <v>0</v>
      </c>
    </row>
    <row r="19" spans="1:7" hidden="1">
      <c r="A19" s="6" t="s">
        <v>571</v>
      </c>
      <c r="B19" s="26"/>
      <c r="C19" s="33">
        <v>0</v>
      </c>
      <c r="D19" s="33">
        <v>0</v>
      </c>
      <c r="E19" s="33">
        <f t="shared" si="1"/>
        <v>0</v>
      </c>
    </row>
    <row r="20" spans="1:7">
      <c r="A20" s="27" t="s">
        <v>946</v>
      </c>
      <c r="B20" s="27"/>
      <c r="C20" s="94">
        <f t="shared" ref="C20:D20" si="3">SUM(C16:C19)</f>
        <v>3873780</v>
      </c>
      <c r="D20" s="94">
        <f t="shared" si="3"/>
        <v>24932348.58841113</v>
      </c>
      <c r="E20" s="192">
        <f>SUM(C20:D20)</f>
        <v>28806128.58841113</v>
      </c>
    </row>
    <row r="21" spans="1:7">
      <c r="A21" s="9"/>
      <c r="B21" s="9"/>
      <c r="C21" s="95"/>
      <c r="E21" s="274">
        <f>E16-Баланс!D38</f>
        <v>0</v>
      </c>
      <c r="G21" s="217">
        <f>Баланс!C37-D20</f>
        <v>0</v>
      </c>
    </row>
    <row r="22" spans="1:7">
      <c r="A22" s="9"/>
      <c r="B22" s="9"/>
      <c r="C22" s="95"/>
      <c r="D22" s="95"/>
      <c r="E22" s="275">
        <f>E20-Баланс!C38</f>
        <v>0</v>
      </c>
    </row>
    <row r="23" spans="1:7">
      <c r="A23" s="9"/>
      <c r="B23" s="9"/>
      <c r="C23" s="95"/>
      <c r="D23" s="95"/>
      <c r="E23" s="216"/>
    </row>
    <row r="24" spans="1:7">
      <c r="A24" s="9"/>
      <c r="B24" s="9"/>
      <c r="C24" s="95"/>
      <c r="D24" s="95"/>
      <c r="E24" s="216"/>
    </row>
    <row r="25" spans="1:7">
      <c r="A25" s="69" t="s">
        <v>44</v>
      </c>
      <c r="B25" s="69"/>
      <c r="C25" s="276"/>
      <c r="D25" s="69" t="s">
        <v>45</v>
      </c>
      <c r="E25" s="277"/>
    </row>
    <row r="26" spans="1:7">
      <c r="A26" s="69"/>
      <c r="B26" s="69"/>
      <c r="C26" s="69"/>
      <c r="D26" s="69"/>
      <c r="E26" s="277"/>
    </row>
    <row r="27" spans="1:7">
      <c r="A27" s="69"/>
      <c r="B27" s="69"/>
      <c r="C27" s="69"/>
      <c r="D27" s="69"/>
      <c r="E27" s="277"/>
    </row>
    <row r="28" spans="1:7">
      <c r="A28" s="69"/>
      <c r="B28" s="69"/>
      <c r="C28" s="276"/>
      <c r="D28" s="69"/>
      <c r="E28" s="277"/>
    </row>
    <row r="29" spans="1:7">
      <c r="A29" s="278"/>
      <c r="B29" s="278"/>
      <c r="C29" s="278"/>
      <c r="D29" s="278"/>
      <c r="E29" s="277"/>
    </row>
    <row r="30" spans="1:7">
      <c r="A30" s="278"/>
      <c r="B30" s="278"/>
      <c r="C30" s="278"/>
      <c r="D30" s="278"/>
      <c r="E30" s="278"/>
    </row>
    <row r="31" spans="1:7">
      <c r="A31" s="278"/>
      <c r="B31" s="278"/>
      <c r="C31" s="278"/>
      <c r="D31" s="278"/>
      <c r="E31" s="278"/>
    </row>
    <row r="32" spans="1:7">
      <c r="A32" s="87"/>
      <c r="B32" s="87"/>
      <c r="C32" s="87"/>
      <c r="D32" s="87"/>
      <c r="E32" s="8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E6B-928F-4718-8248-324012270A0D}">
  <sheetPr>
    <tabColor rgb="FF5B9BD5"/>
  </sheetPr>
  <dimension ref="A1:D57"/>
  <sheetViews>
    <sheetView showGridLines="0" view="pageBreakPreview" zoomScale="60" zoomScaleNormal="100" workbookViewId="0">
      <selection activeCell="C9" sqref="C9:C55"/>
    </sheetView>
  </sheetViews>
  <sheetFormatPr defaultColWidth="8.85546875" defaultRowHeight="15"/>
  <cols>
    <col min="1" max="1" width="51.85546875" bestFit="1" customWidth="1"/>
    <col min="3" max="3" width="11.7109375" customWidth="1"/>
    <col min="4" max="4" width="11.28515625" customWidth="1"/>
  </cols>
  <sheetData>
    <row r="1" spans="1:4">
      <c r="A1" s="247" t="s">
        <v>941</v>
      </c>
      <c r="B1" s="248"/>
      <c r="C1" s="249"/>
      <c r="D1" s="249"/>
    </row>
    <row r="2" spans="1:4">
      <c r="A2" s="250" t="s">
        <v>1119</v>
      </c>
      <c r="B2" s="248"/>
      <c r="C2" s="249"/>
      <c r="D2" s="249"/>
    </row>
    <row r="3" spans="1:4">
      <c r="A3" s="251" t="str">
        <f>ОИК!A3</f>
        <v>За 1 квартал , закончившийся 31 марта 2025 года</v>
      </c>
      <c r="B3" s="252"/>
      <c r="C3" s="252"/>
      <c r="D3" s="252"/>
    </row>
    <row r="4" spans="1:4" ht="15.75" thickBot="1">
      <c r="A4" s="253"/>
      <c r="B4" s="254"/>
      <c r="C4" s="254"/>
      <c r="D4" s="254"/>
    </row>
    <row r="5" spans="1:4">
      <c r="A5" s="255"/>
      <c r="B5" s="255"/>
      <c r="C5" s="255"/>
      <c r="D5" s="255"/>
    </row>
    <row r="6" spans="1:4" ht="25.5">
      <c r="A6" s="256" t="s">
        <v>0</v>
      </c>
      <c r="B6" s="257" t="s">
        <v>1</v>
      </c>
      <c r="C6" s="258" t="s">
        <v>1154</v>
      </c>
      <c r="D6" s="258" t="s">
        <v>1155</v>
      </c>
    </row>
    <row r="7" spans="1:4">
      <c r="A7" s="259" t="s">
        <v>1121</v>
      </c>
    </row>
    <row r="8" spans="1:4" ht="6" customHeight="1">
      <c r="A8" s="259"/>
    </row>
    <row r="9" spans="1:4">
      <c r="A9" s="259" t="s">
        <v>1124</v>
      </c>
      <c r="C9" s="30">
        <f>SUM(C10:C11)</f>
        <v>24391703.947910003</v>
      </c>
      <c r="D9" s="30">
        <f>SUM(D10:D11)</f>
        <v>20170824.097690005</v>
      </c>
    </row>
    <row r="10" spans="1:4">
      <c r="A10" s="20" t="s">
        <v>1122</v>
      </c>
      <c r="C10" s="19">
        <v>20277175.815060001</v>
      </c>
      <c r="D10" s="19">
        <v>19250985.584870003</v>
      </c>
    </row>
    <row r="11" spans="1:4">
      <c r="A11" s="20" t="s">
        <v>1123</v>
      </c>
      <c r="C11" s="19">
        <f>(3595.50612211+131.53628952+387.48572122)*1000</f>
        <v>4114528.1328500006</v>
      </c>
      <c r="D11" s="19">
        <f>(640.15653266+2.80511116+276.876869)*1000</f>
        <v>919838.51282000006</v>
      </c>
    </row>
    <row r="12" spans="1:4" ht="7.5" customHeight="1">
      <c r="A12" s="20"/>
      <c r="C12" s="19"/>
      <c r="D12" s="19"/>
    </row>
    <row r="13" spans="1:4">
      <c r="A13" s="259" t="s">
        <v>1125</v>
      </c>
      <c r="C13" s="30">
        <f>SUM(C14:C17)</f>
        <v>-18696144.478230003</v>
      </c>
      <c r="D13" s="30">
        <f>SUM(D14:D17)</f>
        <v>-15232351.30256</v>
      </c>
    </row>
    <row r="14" spans="1:4">
      <c r="A14" s="20" t="s">
        <v>1126</v>
      </c>
      <c r="C14" s="19">
        <v>-15168799.090240002</v>
      </c>
      <c r="D14" s="19">
        <v>-12140443.18273</v>
      </c>
    </row>
    <row r="15" spans="1:4">
      <c r="A15" s="20" t="s">
        <v>1127</v>
      </c>
      <c r="C15" s="19">
        <v>-1457640.1265000005</v>
      </c>
      <c r="D15" s="19">
        <v>-1210763.3872299998</v>
      </c>
    </row>
    <row r="16" spans="1:4">
      <c r="A16" s="20" t="s">
        <v>1128</v>
      </c>
      <c r="C16" s="272">
        <v>-1524751.6809799997</v>
      </c>
      <c r="D16" s="19">
        <v>-1442703.8499999999</v>
      </c>
    </row>
    <row r="17" spans="1:4">
      <c r="A17" s="20" t="s">
        <v>1129</v>
      </c>
      <c r="C17" s="19">
        <f>(-313.86203955-1.69528444-229.39625652)*1000</f>
        <v>-544953.58051</v>
      </c>
      <c r="D17" s="19">
        <f>(-299.55910792-135.454018-3.42775668)*1000</f>
        <v>-438440.88260000001</v>
      </c>
    </row>
    <row r="18" spans="1:4" ht="6" customHeight="1">
      <c r="A18" s="20"/>
      <c r="C18" s="264"/>
      <c r="D18" s="264"/>
    </row>
    <row r="19" spans="1:4" ht="25.5">
      <c r="A19" s="191" t="s">
        <v>1130</v>
      </c>
      <c r="B19" s="261"/>
      <c r="C19" s="25">
        <f>SUM(C9,C13)</f>
        <v>5695559.4696800001</v>
      </c>
      <c r="D19" s="25">
        <f>SUM(D9,D13)</f>
        <v>4938472.7951300051</v>
      </c>
    </row>
    <row r="20" spans="1:4" ht="20.25" customHeight="1">
      <c r="A20" s="259" t="s">
        <v>1131</v>
      </c>
      <c r="B20" s="260"/>
      <c r="C20" s="30"/>
      <c r="D20" s="30"/>
    </row>
    <row r="21" spans="1:4" ht="6" customHeight="1">
      <c r="A21" s="259"/>
      <c r="B21" s="260"/>
      <c r="C21" s="30"/>
      <c r="D21" s="30"/>
    </row>
    <row r="22" spans="1:4">
      <c r="A22" s="259" t="s">
        <v>1124</v>
      </c>
      <c r="B22" s="260"/>
      <c r="C22" s="30">
        <f>SUM(C23:C25)</f>
        <v>0</v>
      </c>
      <c r="D22" s="30">
        <f>SUM(D23:D25)</f>
        <v>0</v>
      </c>
    </row>
    <row r="23" spans="1:4">
      <c r="A23" s="20" t="s">
        <v>1132</v>
      </c>
      <c r="B23" s="260"/>
      <c r="C23" s="19">
        <v>0</v>
      </c>
      <c r="D23" s="19">
        <v>0</v>
      </c>
    </row>
    <row r="24" spans="1:4">
      <c r="A24" s="20" t="s">
        <v>1133</v>
      </c>
      <c r="C24" s="19">
        <v>0</v>
      </c>
      <c r="D24" s="19">
        <v>0</v>
      </c>
    </row>
    <row r="25" spans="1:4" hidden="1">
      <c r="A25" s="20" t="s">
        <v>1134</v>
      </c>
      <c r="C25" s="19"/>
      <c r="D25" s="19"/>
    </row>
    <row r="26" spans="1:4" ht="6" customHeight="1">
      <c r="C26" s="19"/>
      <c r="D26" s="19"/>
    </row>
    <row r="27" spans="1:4">
      <c r="A27" s="259" t="s">
        <v>1125</v>
      </c>
      <c r="C27" s="30">
        <f>SUM(C28:C29)</f>
        <v>-1039032.66527</v>
      </c>
      <c r="D27" s="30">
        <f>SUM(D28:D29)</f>
        <v>-2756863.5275699999</v>
      </c>
    </row>
    <row r="28" spans="1:4">
      <c r="A28" s="20" t="s">
        <v>1135</v>
      </c>
      <c r="C28" s="19">
        <v>-1039032.66527</v>
      </c>
      <c r="D28" s="19">
        <v>-2756863.5275699999</v>
      </c>
    </row>
    <row r="29" spans="1:4">
      <c r="A29" s="20" t="s">
        <v>1136</v>
      </c>
      <c r="C29" s="19">
        <v>0</v>
      </c>
      <c r="D29" s="19">
        <v>0</v>
      </c>
    </row>
    <row r="30" spans="1:4" ht="6" customHeight="1">
      <c r="A30" s="20"/>
      <c r="C30" s="19"/>
      <c r="D30" s="19"/>
    </row>
    <row r="31" spans="1:4" ht="25.5">
      <c r="A31" s="191" t="s">
        <v>1137</v>
      </c>
      <c r="B31" s="261"/>
      <c r="C31" s="25">
        <f>SUM(C22,C27)</f>
        <v>-1039032.66527</v>
      </c>
      <c r="D31" s="25">
        <f>SUM(D22,D27)</f>
        <v>-2756863.5275699999</v>
      </c>
    </row>
    <row r="32" spans="1:4">
      <c r="A32" s="259" t="s">
        <v>1138</v>
      </c>
    </row>
    <row r="33" spans="1:4" ht="6" customHeight="1">
      <c r="A33" s="259"/>
    </row>
    <row r="34" spans="1:4">
      <c r="A34" s="259" t="s">
        <v>1124</v>
      </c>
      <c r="C34" s="30">
        <f>SUM(C35:C37)</f>
        <v>965350.65818999999</v>
      </c>
      <c r="D34" s="30">
        <f>SUM(D35:D37)</f>
        <v>2645994.9619800001</v>
      </c>
    </row>
    <row r="35" spans="1:4">
      <c r="A35" s="20" t="s">
        <v>1139</v>
      </c>
      <c r="C35" s="19">
        <v>870910</v>
      </c>
      <c r="D35" s="19">
        <v>2583950</v>
      </c>
    </row>
    <row r="36" spans="1:4">
      <c r="A36" s="20" t="s">
        <v>1140</v>
      </c>
      <c r="C36" s="19">
        <v>93512.164629999999</v>
      </c>
      <c r="D36" s="19">
        <v>61617.96198</v>
      </c>
    </row>
    <row r="37" spans="1:4">
      <c r="A37" s="20" t="s">
        <v>1123</v>
      </c>
      <c r="C37" s="19">
        <v>928.49355999999989</v>
      </c>
      <c r="D37" s="19">
        <v>427.00000000000006</v>
      </c>
    </row>
    <row r="38" spans="1:4" ht="6" customHeight="1">
      <c r="C38" s="19"/>
      <c r="D38" s="19"/>
    </row>
    <row r="39" spans="1:4">
      <c r="A39" s="259" t="s">
        <v>1125</v>
      </c>
      <c r="C39" s="30">
        <f>SUM(C40:C42)</f>
        <v>-11026746.39686</v>
      </c>
      <c r="D39" s="30">
        <f>SUM(D40:D42)</f>
        <v>-4661768.6958800005</v>
      </c>
    </row>
    <row r="40" spans="1:4">
      <c r="A40" s="20" t="s">
        <v>1141</v>
      </c>
      <c r="C40" s="19">
        <v>-10844772.336829999</v>
      </c>
      <c r="D40" s="19">
        <v>-4266042.1969500007</v>
      </c>
    </row>
    <row r="41" spans="1:4">
      <c r="A41" s="20" t="s">
        <v>1142</v>
      </c>
      <c r="C41" s="19">
        <v>-181974.06002999999</v>
      </c>
      <c r="D41" s="19">
        <v>-234126.49893</v>
      </c>
    </row>
    <row r="42" spans="1:4">
      <c r="A42" s="20" t="s">
        <v>1143</v>
      </c>
      <c r="C42" s="19">
        <v>0</v>
      </c>
      <c r="D42" s="19">
        <v>-161600</v>
      </c>
    </row>
    <row r="43" spans="1:4" ht="6" customHeight="1">
      <c r="C43" s="19"/>
      <c r="D43" s="19"/>
    </row>
    <row r="44" spans="1:4" ht="25.5">
      <c r="A44" s="191" t="s">
        <v>1144</v>
      </c>
      <c r="B44" s="261"/>
      <c r="C44" s="25">
        <f>SUM(C34,C39)</f>
        <v>-10061395.738669999</v>
      </c>
      <c r="D44" s="25">
        <f>SUM(D34,D39)</f>
        <v>-2015773.7339000003</v>
      </c>
    </row>
    <row r="45" spans="1:4" ht="6" customHeight="1">
      <c r="A45" s="262"/>
      <c r="B45" s="263"/>
      <c r="C45" s="30"/>
      <c r="D45" s="30"/>
    </row>
    <row r="46" spans="1:4">
      <c r="A46" s="20" t="s">
        <v>1145</v>
      </c>
      <c r="B46" s="263"/>
      <c r="C46" s="19">
        <f>C44+C31+C19</f>
        <v>-5404868.9342599995</v>
      </c>
      <c r="D46" s="19">
        <f>D44+D31+D19</f>
        <v>165835.53366000485</v>
      </c>
    </row>
    <row r="47" spans="1:4" ht="25.5">
      <c r="A47" s="20" t="s">
        <v>1146</v>
      </c>
      <c r="B47" s="263"/>
      <c r="C47" s="19">
        <f>(5.98328033000001-3.58499131000004)*1000+299</f>
        <v>2697.2890199999702</v>
      </c>
      <c r="D47" s="19">
        <v>-28727.217849999986</v>
      </c>
    </row>
    <row r="48" spans="1:4">
      <c r="A48" s="20" t="s">
        <v>1147</v>
      </c>
      <c r="C48" s="19">
        <v>7903170</v>
      </c>
      <c r="D48" s="19">
        <v>1020838.9807899995</v>
      </c>
    </row>
    <row r="49" spans="1:4">
      <c r="A49" s="191" t="s">
        <v>1120</v>
      </c>
      <c r="B49" s="261"/>
      <c r="C49" s="25">
        <f>SUM(C46:C48)</f>
        <v>2500998.3547600005</v>
      </c>
      <c r="D49" s="25">
        <f>SUM(D46:D48)</f>
        <v>1157947.2966000044</v>
      </c>
    </row>
    <row r="51" spans="1:4" hidden="1">
      <c r="C51" s="19">
        <f>Баланс!C30</f>
        <v>2500998.66273</v>
      </c>
      <c r="D51" s="19"/>
    </row>
    <row r="52" spans="1:4" hidden="1">
      <c r="B52" s="267" t="s">
        <v>1148</v>
      </c>
      <c r="C52" s="265">
        <f>C51-C49</f>
        <v>0.30796999949961901</v>
      </c>
      <c r="D52" s="265"/>
    </row>
    <row r="54" spans="1:4">
      <c r="A54" s="69" t="s">
        <v>44</v>
      </c>
      <c r="B54" s="69"/>
      <c r="C54" s="276"/>
      <c r="D54" s="69" t="s">
        <v>45</v>
      </c>
    </row>
    <row r="55" spans="1:4">
      <c r="A55" s="69"/>
      <c r="B55" s="69"/>
      <c r="C55" s="69"/>
      <c r="D55" s="69"/>
    </row>
    <row r="56" spans="1:4">
      <c r="A56" s="69"/>
      <c r="B56" s="69"/>
      <c r="C56" s="69"/>
      <c r="D56" s="69"/>
    </row>
    <row r="57" spans="1:4">
      <c r="A57" s="69"/>
      <c r="B57" s="69"/>
      <c r="C57" s="276"/>
      <c r="D57" s="69"/>
    </row>
  </sheetData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150F-AACD-4682-B469-7B4696028488}">
  <dimension ref="A1:M497"/>
  <sheetViews>
    <sheetView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B100" sqref="B100"/>
    </sheetView>
  </sheetViews>
  <sheetFormatPr defaultColWidth="8.85546875" defaultRowHeight="11.25"/>
  <cols>
    <col min="1" max="1" width="8.85546875" style="67"/>
    <col min="2" max="2" width="61.5703125" style="67" bestFit="1" customWidth="1"/>
    <col min="3" max="3" width="19.28515625" style="67" bestFit="1" customWidth="1"/>
    <col min="4" max="4" width="14" style="67" bestFit="1" customWidth="1"/>
    <col min="5" max="6" width="14.85546875" style="67" bestFit="1" customWidth="1"/>
    <col min="7" max="7" width="14" style="67" bestFit="1" customWidth="1"/>
    <col min="8" max="8" width="15.28515625" style="67" customWidth="1"/>
    <col min="9" max="9" width="11.28515625" style="67" bestFit="1" customWidth="1"/>
    <col min="10" max="10" width="13.140625" style="67" bestFit="1" customWidth="1"/>
    <col min="11" max="11" width="10.7109375" style="67" bestFit="1" customWidth="1"/>
    <col min="12" max="12" width="12.7109375" style="67" bestFit="1" customWidth="1"/>
    <col min="13" max="16384" width="8.85546875" style="67"/>
  </cols>
  <sheetData>
    <row r="1" spans="1:9">
      <c r="A1" s="40" t="s">
        <v>47</v>
      </c>
      <c r="B1" s="40"/>
      <c r="C1" s="40"/>
      <c r="D1" s="40"/>
      <c r="E1" s="40"/>
      <c r="F1" s="41"/>
      <c r="G1" s="41"/>
      <c r="H1" s="41"/>
    </row>
    <row r="2" spans="1:9">
      <c r="A2" s="40" t="s">
        <v>48</v>
      </c>
      <c r="B2" s="40"/>
      <c r="C2" s="40"/>
      <c r="D2" s="40"/>
      <c r="E2" s="40"/>
      <c r="F2" s="41"/>
      <c r="G2" s="41"/>
      <c r="H2" s="41"/>
    </row>
    <row r="3" spans="1:9">
      <c r="A3" s="42" t="s">
        <v>49</v>
      </c>
      <c r="B3" s="42" t="s">
        <v>50</v>
      </c>
      <c r="C3" s="42"/>
      <c r="D3" s="42"/>
      <c r="E3" s="42"/>
      <c r="F3" s="41"/>
      <c r="G3" s="41"/>
      <c r="H3" s="41"/>
    </row>
    <row r="4" spans="1:9">
      <c r="A4" s="42" t="s">
        <v>51</v>
      </c>
      <c r="B4" s="42" t="s">
        <v>52</v>
      </c>
      <c r="C4" s="41"/>
      <c r="D4" s="41"/>
      <c r="E4" s="41"/>
      <c r="F4" s="41"/>
      <c r="G4" s="41"/>
      <c r="H4" s="41"/>
    </row>
    <row r="5" spans="1:9">
      <c r="A5" s="41"/>
      <c r="B5" s="41"/>
      <c r="C5" s="41"/>
      <c r="D5" s="41"/>
      <c r="E5" s="41"/>
      <c r="F5" s="41"/>
      <c r="G5" s="41"/>
      <c r="H5" s="41"/>
    </row>
    <row r="6" spans="1:9">
      <c r="A6" s="43" t="s">
        <v>53</v>
      </c>
      <c r="B6" s="43" t="s">
        <v>54</v>
      </c>
      <c r="C6" s="44" t="s">
        <v>55</v>
      </c>
      <c r="D6" s="44"/>
      <c r="E6" s="44" t="s">
        <v>56</v>
      </c>
      <c r="F6" s="44"/>
      <c r="G6" s="44" t="s">
        <v>57</v>
      </c>
      <c r="H6" s="44"/>
    </row>
    <row r="7" spans="1:9">
      <c r="A7" s="45"/>
      <c r="B7" s="45"/>
      <c r="C7" s="44" t="s">
        <v>58</v>
      </c>
      <c r="D7" s="44" t="s">
        <v>59</v>
      </c>
      <c r="E7" s="44" t="s">
        <v>58</v>
      </c>
      <c r="F7" s="44" t="s">
        <v>59</v>
      </c>
      <c r="G7" s="44" t="s">
        <v>58</v>
      </c>
      <c r="H7" s="44" t="s">
        <v>59</v>
      </c>
    </row>
    <row r="8" spans="1:9">
      <c r="A8" s="46" t="s">
        <v>60</v>
      </c>
      <c r="B8" s="46" t="s">
        <v>61</v>
      </c>
      <c r="C8" s="47">
        <v>50114208578.629997</v>
      </c>
      <c r="D8" s="48"/>
      <c r="E8" s="47">
        <v>187261196459.92001</v>
      </c>
      <c r="F8" s="47">
        <v>193054790283.34</v>
      </c>
      <c r="G8" s="47">
        <v>44320614755.209999</v>
      </c>
      <c r="H8" s="48"/>
      <c r="I8" s="68">
        <f>IF(ISBLANK(J8),0,G8-H8)</f>
        <v>0</v>
      </c>
    </row>
    <row r="9" spans="1:9">
      <c r="A9" s="46" t="s">
        <v>62</v>
      </c>
      <c r="B9" s="46" t="s">
        <v>63</v>
      </c>
      <c r="C9" s="47">
        <v>10080619240.18</v>
      </c>
      <c r="D9" s="48"/>
      <c r="E9" s="47">
        <v>108181666537.22</v>
      </c>
      <c r="F9" s="47">
        <v>113300132649.14</v>
      </c>
      <c r="G9" s="47">
        <v>4962153128.2600002</v>
      </c>
      <c r="H9" s="48"/>
      <c r="I9" s="68">
        <f t="shared" ref="I9:I72" si="0">IF(ISBLANK(J9),0,G9-H9)</f>
        <v>0</v>
      </c>
    </row>
    <row r="10" spans="1:9">
      <c r="A10" s="46" t="s">
        <v>64</v>
      </c>
      <c r="B10" s="46" t="s">
        <v>65</v>
      </c>
      <c r="C10" s="47">
        <v>3009942.1</v>
      </c>
      <c r="D10" s="48"/>
      <c r="E10" s="47">
        <v>50081588.340000004</v>
      </c>
      <c r="F10" s="47">
        <v>46536678.049999997</v>
      </c>
      <c r="G10" s="47">
        <v>6554852.3899999997</v>
      </c>
      <c r="H10" s="48"/>
      <c r="I10" s="68">
        <f t="shared" si="0"/>
        <v>0</v>
      </c>
    </row>
    <row r="11" spans="1:9">
      <c r="A11" s="46" t="s">
        <v>66</v>
      </c>
      <c r="B11" s="46" t="s">
        <v>67</v>
      </c>
      <c r="C11" s="48"/>
      <c r="D11" s="48"/>
      <c r="E11" s="47">
        <v>40722056388.910004</v>
      </c>
      <c r="F11" s="47">
        <v>40722056388.910004</v>
      </c>
      <c r="G11" s="48"/>
      <c r="H11" s="48"/>
      <c r="I11" s="68">
        <f t="shared" si="0"/>
        <v>0</v>
      </c>
    </row>
    <row r="12" spans="1:9">
      <c r="A12" s="46" t="s">
        <v>68</v>
      </c>
      <c r="B12" s="46" t="s">
        <v>69</v>
      </c>
      <c r="C12" s="48"/>
      <c r="D12" s="48"/>
      <c r="E12" s="47">
        <v>35946655773.080002</v>
      </c>
      <c r="F12" s="47">
        <v>35946655773.080002</v>
      </c>
      <c r="G12" s="48"/>
      <c r="H12" s="48"/>
      <c r="I12" s="68">
        <f t="shared" si="0"/>
        <v>0</v>
      </c>
    </row>
    <row r="13" spans="1:9">
      <c r="A13" s="46" t="s">
        <v>70</v>
      </c>
      <c r="B13" s="46" t="s">
        <v>71</v>
      </c>
      <c r="C13" s="48"/>
      <c r="D13" s="48"/>
      <c r="E13" s="47">
        <v>4727400615.8299999</v>
      </c>
      <c r="F13" s="47">
        <v>4727400615.8299999</v>
      </c>
      <c r="G13" s="48"/>
      <c r="H13" s="48"/>
      <c r="I13" s="68">
        <f t="shared" si="0"/>
        <v>0</v>
      </c>
    </row>
    <row r="14" spans="1:9">
      <c r="A14" s="46" t="s">
        <v>72</v>
      </c>
      <c r="B14" s="46" t="s">
        <v>73</v>
      </c>
      <c r="C14" s="48"/>
      <c r="D14" s="48"/>
      <c r="E14" s="47">
        <v>48000000</v>
      </c>
      <c r="F14" s="47">
        <v>48000000</v>
      </c>
      <c r="G14" s="48"/>
      <c r="H14" s="48"/>
      <c r="I14" s="68">
        <f t="shared" si="0"/>
        <v>0</v>
      </c>
    </row>
    <row r="15" spans="1:9">
      <c r="A15" s="46" t="s">
        <v>74</v>
      </c>
      <c r="B15" s="46" t="s">
        <v>75</v>
      </c>
      <c r="C15" s="47">
        <v>6296534454.9899998</v>
      </c>
      <c r="D15" s="48"/>
      <c r="E15" s="47">
        <v>49428592236.639999</v>
      </c>
      <c r="F15" s="47">
        <v>55689232854.800003</v>
      </c>
      <c r="G15" s="47">
        <v>35893836.829999998</v>
      </c>
      <c r="H15" s="48"/>
      <c r="I15" s="68">
        <f t="shared" si="0"/>
        <v>0</v>
      </c>
    </row>
    <row r="16" spans="1:9">
      <c r="A16" s="46" t="s">
        <v>76</v>
      </c>
      <c r="B16" s="46" t="s">
        <v>77</v>
      </c>
      <c r="C16" s="47">
        <v>3781074843.0900002</v>
      </c>
      <c r="D16" s="48"/>
      <c r="E16" s="47">
        <v>17980936323.330002</v>
      </c>
      <c r="F16" s="47">
        <v>16842306727.379999</v>
      </c>
      <c r="G16" s="47">
        <v>4919704439.04</v>
      </c>
      <c r="H16" s="48"/>
      <c r="I16" s="68">
        <f t="shared" si="0"/>
        <v>0</v>
      </c>
    </row>
    <row r="17" spans="1:9">
      <c r="A17" s="46" t="s">
        <v>78</v>
      </c>
      <c r="B17" s="46" t="s">
        <v>79</v>
      </c>
      <c r="C17" s="47">
        <v>5369418.3600000003</v>
      </c>
      <c r="D17" s="48"/>
      <c r="E17" s="47">
        <v>177581556.81999999</v>
      </c>
      <c r="F17" s="47">
        <v>177764359.36000001</v>
      </c>
      <c r="G17" s="47">
        <v>5186615.82</v>
      </c>
      <c r="H17" s="48"/>
      <c r="I17" s="68">
        <f t="shared" si="0"/>
        <v>0</v>
      </c>
    </row>
    <row r="18" spans="1:9">
      <c r="A18" s="46" t="s">
        <v>80</v>
      </c>
      <c r="B18" s="46" t="s">
        <v>81</v>
      </c>
      <c r="C18" s="47">
        <v>5369418.3600000003</v>
      </c>
      <c r="D18" s="48"/>
      <c r="E18" s="47">
        <v>177581556.81999999</v>
      </c>
      <c r="F18" s="47">
        <v>177764359.36000001</v>
      </c>
      <c r="G18" s="47">
        <v>5186615.82</v>
      </c>
      <c r="H18" s="48"/>
      <c r="I18" s="68">
        <f t="shared" si="0"/>
        <v>0</v>
      </c>
    </row>
    <row r="19" spans="1:9">
      <c r="A19" s="46" t="s">
        <v>82</v>
      </c>
      <c r="B19" s="46" t="s">
        <v>83</v>
      </c>
      <c r="C19" s="47">
        <v>5369418.3600000003</v>
      </c>
      <c r="D19" s="48"/>
      <c r="E19" s="47">
        <v>177581556.81999999</v>
      </c>
      <c r="F19" s="47">
        <v>177764359.36000001</v>
      </c>
      <c r="G19" s="47">
        <v>5186615.82</v>
      </c>
      <c r="H19" s="48"/>
      <c r="I19" s="68">
        <f t="shared" si="0"/>
        <v>0</v>
      </c>
    </row>
    <row r="20" spans="1:9">
      <c r="A20" s="46" t="s">
        <v>84</v>
      </c>
      <c r="B20" s="46" t="s">
        <v>85</v>
      </c>
      <c r="C20" s="47">
        <v>22785043441.799999</v>
      </c>
      <c r="D20" s="48"/>
      <c r="E20" s="47">
        <v>25043734208.16</v>
      </c>
      <c r="F20" s="47">
        <v>24421622483.169998</v>
      </c>
      <c r="G20" s="47">
        <v>23407155166.790001</v>
      </c>
      <c r="H20" s="48"/>
      <c r="I20" s="68">
        <f t="shared" si="0"/>
        <v>0</v>
      </c>
    </row>
    <row r="21" spans="1:9">
      <c r="A21" s="46" t="s">
        <v>86</v>
      </c>
      <c r="B21" s="46" t="s">
        <v>87</v>
      </c>
      <c r="C21" s="47">
        <v>23371483211.119999</v>
      </c>
      <c r="D21" s="48"/>
      <c r="E21" s="47">
        <v>24681928587.560001</v>
      </c>
      <c r="F21" s="47">
        <v>22621837116.41</v>
      </c>
      <c r="G21" s="47">
        <v>25431574682.27</v>
      </c>
      <c r="H21" s="48"/>
      <c r="I21" s="68">
        <f t="shared" si="0"/>
        <v>0</v>
      </c>
    </row>
    <row r="22" spans="1:9" s="115" customFormat="1">
      <c r="A22" s="111" t="s">
        <v>88</v>
      </c>
      <c r="B22" s="111" t="s">
        <v>89</v>
      </c>
      <c r="C22" s="112">
        <v>2222640472.6599998</v>
      </c>
      <c r="D22" s="113"/>
      <c r="E22" s="112">
        <v>329938698.69</v>
      </c>
      <c r="F22" s="112">
        <v>1581696719.6099999</v>
      </c>
      <c r="G22" s="112">
        <v>970882451.74000001</v>
      </c>
      <c r="H22" s="113"/>
      <c r="I22" s="114">
        <f t="shared" si="0"/>
        <v>0</v>
      </c>
    </row>
    <row r="23" spans="1:9">
      <c r="A23" s="46" t="s">
        <v>90</v>
      </c>
      <c r="B23" s="46" t="s">
        <v>91</v>
      </c>
      <c r="C23" s="47">
        <v>27950651.32</v>
      </c>
      <c r="D23" s="48"/>
      <c r="E23" s="47">
        <v>10332802</v>
      </c>
      <c r="F23" s="47">
        <v>8678193.5299999993</v>
      </c>
      <c r="G23" s="47">
        <v>29605259.789999999</v>
      </c>
      <c r="H23" s="48"/>
      <c r="I23" s="68">
        <f t="shared" si="0"/>
        <v>0</v>
      </c>
    </row>
    <row r="24" spans="1:9">
      <c r="A24" s="46" t="s">
        <v>92</v>
      </c>
      <c r="B24" s="46" t="s">
        <v>93</v>
      </c>
      <c r="C24" s="47">
        <v>12238040.029999999</v>
      </c>
      <c r="D24" s="48"/>
      <c r="E24" s="47">
        <v>10022802</v>
      </c>
      <c r="F24" s="47">
        <v>6742005.5999999996</v>
      </c>
      <c r="G24" s="47">
        <v>15518836.43</v>
      </c>
      <c r="H24" s="48"/>
      <c r="I24" s="68">
        <f t="shared" si="0"/>
        <v>0</v>
      </c>
    </row>
    <row r="25" spans="1:9">
      <c r="A25" s="46" t="s">
        <v>94</v>
      </c>
      <c r="B25" s="46" t="s">
        <v>95</v>
      </c>
      <c r="C25" s="47">
        <v>15712611.289999999</v>
      </c>
      <c r="D25" s="48"/>
      <c r="E25" s="47">
        <v>310000</v>
      </c>
      <c r="F25" s="47">
        <v>1936187.93</v>
      </c>
      <c r="G25" s="47">
        <v>14086423.359999999</v>
      </c>
      <c r="H25" s="48"/>
      <c r="I25" s="68">
        <f t="shared" si="0"/>
        <v>0</v>
      </c>
    </row>
    <row r="26" spans="1:9">
      <c r="A26" s="46" t="s">
        <v>96</v>
      </c>
      <c r="B26" s="46" t="s">
        <v>97</v>
      </c>
      <c r="C26" s="47">
        <v>226831951.41999999</v>
      </c>
      <c r="D26" s="48"/>
      <c r="E26" s="47">
        <v>20208558.5</v>
      </c>
      <c r="F26" s="47">
        <v>207582374.56</v>
      </c>
      <c r="G26" s="47">
        <v>39458135.359999999</v>
      </c>
      <c r="H26" s="48"/>
      <c r="I26" s="68">
        <f t="shared" si="0"/>
        <v>0</v>
      </c>
    </row>
    <row r="27" spans="1:9">
      <c r="A27" s="46" t="s">
        <v>98</v>
      </c>
      <c r="B27" s="46" t="s">
        <v>99</v>
      </c>
      <c r="C27" s="47">
        <v>267579.28000000003</v>
      </c>
      <c r="D27" s="48"/>
      <c r="E27" s="47">
        <v>1325561.4099999999</v>
      </c>
      <c r="F27" s="47">
        <v>1828079.06</v>
      </c>
      <c r="G27" s="49">
        <v>-234938.37</v>
      </c>
      <c r="H27" s="48"/>
      <c r="I27" s="68">
        <f t="shared" si="0"/>
        <v>0</v>
      </c>
    </row>
    <row r="28" spans="1:9">
      <c r="A28" s="46" t="s">
        <v>100</v>
      </c>
      <c r="B28" s="46" t="s">
        <v>99</v>
      </c>
      <c r="C28" s="47">
        <v>267579.28000000003</v>
      </c>
      <c r="D28" s="48"/>
      <c r="E28" s="47">
        <v>1325561.4099999999</v>
      </c>
      <c r="F28" s="47">
        <v>1828079.06</v>
      </c>
      <c r="G28" s="49">
        <v>-234938.37</v>
      </c>
      <c r="H28" s="48"/>
      <c r="I28" s="68">
        <f t="shared" si="0"/>
        <v>0</v>
      </c>
    </row>
    <row r="29" spans="1:9">
      <c r="A29" s="46" t="s">
        <v>101</v>
      </c>
      <c r="B29" s="46" t="s">
        <v>102</v>
      </c>
      <c r="C29" s="48"/>
      <c r="D29" s="47">
        <v>3064130424</v>
      </c>
      <c r="E29" s="50"/>
      <c r="F29" s="48"/>
      <c r="G29" s="48"/>
      <c r="H29" s="47">
        <v>3064130424</v>
      </c>
      <c r="I29" s="68">
        <f t="shared" si="0"/>
        <v>0</v>
      </c>
    </row>
    <row r="30" spans="1:9">
      <c r="A30" s="46" t="s">
        <v>103</v>
      </c>
      <c r="B30" s="46" t="s">
        <v>17</v>
      </c>
      <c r="C30" s="47">
        <v>2956938440.1599998</v>
      </c>
      <c r="D30" s="48"/>
      <c r="E30" s="47">
        <v>34246772099.049999</v>
      </c>
      <c r="F30" s="47">
        <v>34344300026.580002</v>
      </c>
      <c r="G30" s="47">
        <v>2859410512.6300001</v>
      </c>
      <c r="H30" s="48"/>
      <c r="I30" s="68">
        <f t="shared" si="0"/>
        <v>0</v>
      </c>
    </row>
    <row r="31" spans="1:9">
      <c r="A31" s="46" t="s">
        <v>104</v>
      </c>
      <c r="B31" s="46" t="s">
        <v>105</v>
      </c>
      <c r="C31" s="47">
        <v>2142805984.04</v>
      </c>
      <c r="D31" s="48"/>
      <c r="E31" s="47">
        <v>904353542.11000001</v>
      </c>
      <c r="F31" s="47">
        <v>1016123250.58</v>
      </c>
      <c r="G31" s="47">
        <v>2031036275.5699999</v>
      </c>
      <c r="H31" s="48"/>
      <c r="I31" s="68">
        <f t="shared" si="0"/>
        <v>0</v>
      </c>
    </row>
    <row r="32" spans="1:9">
      <c r="A32" s="46" t="s">
        <v>106</v>
      </c>
      <c r="B32" s="46" t="s">
        <v>107</v>
      </c>
      <c r="C32" s="48"/>
      <c r="D32" s="48"/>
      <c r="E32" s="47">
        <v>204599997.97</v>
      </c>
      <c r="F32" s="47">
        <v>204069407.19</v>
      </c>
      <c r="G32" s="47">
        <v>530590.78</v>
      </c>
      <c r="H32" s="48"/>
      <c r="I32" s="68">
        <f t="shared" si="0"/>
        <v>0</v>
      </c>
    </row>
    <row r="33" spans="1:9">
      <c r="A33" s="46" t="s">
        <v>108</v>
      </c>
      <c r="B33" s="46" t="s">
        <v>109</v>
      </c>
      <c r="C33" s="48"/>
      <c r="D33" s="48"/>
      <c r="E33" s="47">
        <v>2061437574.8</v>
      </c>
      <c r="F33" s="47">
        <v>2061437574.8</v>
      </c>
      <c r="G33" s="48"/>
      <c r="H33" s="48"/>
      <c r="I33" s="68">
        <f t="shared" si="0"/>
        <v>0</v>
      </c>
    </row>
    <row r="34" spans="1:9">
      <c r="A34" s="46" t="s">
        <v>110</v>
      </c>
      <c r="B34" s="46" t="s">
        <v>109</v>
      </c>
      <c r="C34" s="48"/>
      <c r="D34" s="48"/>
      <c r="E34" s="47">
        <v>1984446481.4100001</v>
      </c>
      <c r="F34" s="47">
        <v>1984446481.4100001</v>
      </c>
      <c r="G34" s="48"/>
      <c r="H34" s="48"/>
      <c r="I34" s="68">
        <f t="shared" si="0"/>
        <v>0</v>
      </c>
    </row>
    <row r="35" spans="1:9">
      <c r="A35" s="46" t="s">
        <v>111</v>
      </c>
      <c r="B35" s="46" t="s">
        <v>112</v>
      </c>
      <c r="C35" s="48"/>
      <c r="D35" s="48"/>
      <c r="E35" s="47">
        <v>54204442.310000002</v>
      </c>
      <c r="F35" s="47">
        <v>54204442.310000002</v>
      </c>
      <c r="G35" s="48"/>
      <c r="H35" s="48"/>
      <c r="I35" s="68">
        <f t="shared" si="0"/>
        <v>0</v>
      </c>
    </row>
    <row r="36" spans="1:9">
      <c r="A36" s="46" t="s">
        <v>113</v>
      </c>
      <c r="B36" s="46" t="s">
        <v>114</v>
      </c>
      <c r="C36" s="47">
        <v>807898033.21000004</v>
      </c>
      <c r="D36" s="48"/>
      <c r="E36" s="47">
        <v>24616361843.790001</v>
      </c>
      <c r="F36" s="47">
        <v>24597457225.580002</v>
      </c>
      <c r="G36" s="47">
        <v>826802651.41999996</v>
      </c>
      <c r="H36" s="48"/>
      <c r="I36" s="68">
        <f t="shared" si="0"/>
        <v>0</v>
      </c>
    </row>
    <row r="37" spans="1:9">
      <c r="A37" s="46" t="s">
        <v>115</v>
      </c>
      <c r="B37" s="46" t="s">
        <v>116</v>
      </c>
      <c r="C37" s="48"/>
      <c r="D37" s="48"/>
      <c r="E37" s="47">
        <v>2428242500</v>
      </c>
      <c r="F37" s="47">
        <v>2428242500</v>
      </c>
      <c r="G37" s="48"/>
      <c r="H37" s="48"/>
      <c r="I37" s="68">
        <f t="shared" si="0"/>
        <v>0</v>
      </c>
    </row>
    <row r="38" spans="1:9">
      <c r="A38" s="46" t="s">
        <v>117</v>
      </c>
      <c r="B38" s="46" t="s">
        <v>118</v>
      </c>
      <c r="C38" s="47">
        <v>112527332.34</v>
      </c>
      <c r="D38" s="48"/>
      <c r="E38" s="47">
        <v>1993125716.6600001</v>
      </c>
      <c r="F38" s="47">
        <v>1998319144.71</v>
      </c>
      <c r="G38" s="47">
        <v>107333904.29000001</v>
      </c>
      <c r="H38" s="48"/>
      <c r="I38" s="68">
        <f t="shared" si="0"/>
        <v>0</v>
      </c>
    </row>
    <row r="39" spans="1:9">
      <c r="A39" s="46" t="s">
        <v>119</v>
      </c>
      <c r="B39" s="46" t="s">
        <v>120</v>
      </c>
      <c r="C39" s="48"/>
      <c r="D39" s="48"/>
      <c r="E39" s="47">
        <v>1984446481.4300001</v>
      </c>
      <c r="F39" s="47">
        <v>1984446481.4300001</v>
      </c>
      <c r="G39" s="48"/>
      <c r="H39" s="48"/>
      <c r="I39" s="68">
        <f t="shared" si="0"/>
        <v>0</v>
      </c>
    </row>
    <row r="40" spans="1:9">
      <c r="A40" s="46" t="s">
        <v>121</v>
      </c>
      <c r="B40" s="46" t="s">
        <v>122</v>
      </c>
      <c r="C40" s="47">
        <v>112527332.34</v>
      </c>
      <c r="D40" s="48"/>
      <c r="E40" s="47">
        <v>8679235.2300000004</v>
      </c>
      <c r="F40" s="47">
        <v>13872663.279999999</v>
      </c>
      <c r="G40" s="47">
        <v>107333904.29000001</v>
      </c>
      <c r="H40" s="48"/>
      <c r="I40" s="68">
        <f t="shared" si="0"/>
        <v>0</v>
      </c>
    </row>
    <row r="41" spans="1:9">
      <c r="A41" s="46" t="s">
        <v>123</v>
      </c>
      <c r="B41" s="46" t="s">
        <v>124</v>
      </c>
      <c r="C41" s="47">
        <v>26160409</v>
      </c>
      <c r="D41" s="48"/>
      <c r="E41" s="47">
        <v>7138854.3899999997</v>
      </c>
      <c r="F41" s="47">
        <v>5104944.22</v>
      </c>
      <c r="G41" s="47">
        <v>28194319.170000002</v>
      </c>
      <c r="H41" s="48"/>
      <c r="I41" s="68">
        <f t="shared" si="0"/>
        <v>0</v>
      </c>
    </row>
    <row r="42" spans="1:9">
      <c r="A42" s="46" t="s">
        <v>125</v>
      </c>
      <c r="B42" s="46" t="s">
        <v>126</v>
      </c>
      <c r="C42" s="47">
        <v>86366923.340000004</v>
      </c>
      <c r="D42" s="48"/>
      <c r="E42" s="47">
        <v>1540380.84</v>
      </c>
      <c r="F42" s="47">
        <v>8767719.0600000005</v>
      </c>
      <c r="G42" s="47">
        <v>79139585.120000005</v>
      </c>
      <c r="H42" s="48"/>
      <c r="I42" s="68">
        <f t="shared" si="0"/>
        <v>0</v>
      </c>
    </row>
    <row r="43" spans="1:9">
      <c r="A43" s="46" t="s">
        <v>127</v>
      </c>
      <c r="B43" s="46" t="s">
        <v>128</v>
      </c>
      <c r="C43" s="48"/>
      <c r="D43" s="47">
        <v>106292909.43000001</v>
      </c>
      <c r="E43" s="50"/>
      <c r="F43" s="48"/>
      <c r="G43" s="48"/>
      <c r="H43" s="47">
        <v>106292909.43000001</v>
      </c>
      <c r="I43" s="68">
        <f t="shared" si="0"/>
        <v>0</v>
      </c>
    </row>
    <row r="44" spans="1:9">
      <c r="A44" s="46" t="s">
        <v>129</v>
      </c>
      <c r="B44" s="46" t="s">
        <v>130</v>
      </c>
      <c r="C44" s="48"/>
      <c r="D44" s="47">
        <v>106292909.43000001</v>
      </c>
      <c r="E44" s="50"/>
      <c r="F44" s="48"/>
      <c r="G44" s="48"/>
      <c r="H44" s="47">
        <v>106292909.43000001</v>
      </c>
      <c r="I44" s="68">
        <f t="shared" si="0"/>
        <v>0</v>
      </c>
    </row>
    <row r="45" spans="1:9">
      <c r="A45" s="46" t="s">
        <v>131</v>
      </c>
      <c r="B45" s="46" t="s">
        <v>132</v>
      </c>
      <c r="C45" s="47">
        <v>3218752823.1999998</v>
      </c>
      <c r="D45" s="48"/>
      <c r="E45" s="47">
        <v>4426884934.5900002</v>
      </c>
      <c r="F45" s="47">
        <v>4208655862.3699999</v>
      </c>
      <c r="G45" s="47">
        <v>3436981895.4200001</v>
      </c>
      <c r="H45" s="48"/>
      <c r="I45" s="68">
        <f t="shared" si="0"/>
        <v>0</v>
      </c>
    </row>
    <row r="46" spans="1:9">
      <c r="A46" s="189" t="s">
        <v>133</v>
      </c>
      <c r="B46" s="189" t="s">
        <v>134</v>
      </c>
      <c r="C46" s="187">
        <v>1011469420</v>
      </c>
      <c r="D46" s="188"/>
      <c r="E46" s="187">
        <v>16155019.369999999</v>
      </c>
      <c r="F46" s="188"/>
      <c r="G46" s="187">
        <v>1027624439.37</v>
      </c>
      <c r="H46" s="188"/>
      <c r="I46" s="68">
        <f t="shared" si="0"/>
        <v>0</v>
      </c>
    </row>
    <row r="47" spans="1:9">
      <c r="A47" s="46" t="s">
        <v>135</v>
      </c>
      <c r="B47" s="46" t="s">
        <v>134</v>
      </c>
      <c r="C47" s="47">
        <v>919319153.54999995</v>
      </c>
      <c r="D47" s="48"/>
      <c r="E47" s="50"/>
      <c r="F47" s="48"/>
      <c r="G47" s="47">
        <v>919319153.54999995</v>
      </c>
      <c r="H47" s="48"/>
      <c r="I47" s="68">
        <f t="shared" si="0"/>
        <v>0</v>
      </c>
    </row>
    <row r="48" spans="1:9">
      <c r="A48" s="46" t="s">
        <v>136</v>
      </c>
      <c r="B48" s="46" t="s">
        <v>137</v>
      </c>
      <c r="C48" s="47">
        <v>92150266.450000003</v>
      </c>
      <c r="D48" s="48"/>
      <c r="E48" s="47">
        <v>16155019.369999999</v>
      </c>
      <c r="F48" s="48"/>
      <c r="G48" s="47">
        <v>108305285.81999999</v>
      </c>
      <c r="H48" s="48"/>
      <c r="I48" s="68">
        <f t="shared" si="0"/>
        <v>0</v>
      </c>
    </row>
    <row r="49" spans="1:9">
      <c r="A49" s="209" t="s">
        <v>138</v>
      </c>
      <c r="B49" s="209" t="s">
        <v>139</v>
      </c>
      <c r="C49" s="210">
        <v>2129631990.8399999</v>
      </c>
      <c r="D49" s="211"/>
      <c r="E49" s="210">
        <v>4410729915.2200003</v>
      </c>
      <c r="F49" s="210">
        <v>4197634644.9000001</v>
      </c>
      <c r="G49" s="210">
        <v>2342727261.1599998</v>
      </c>
      <c r="H49" s="211"/>
      <c r="I49" s="68">
        <f t="shared" si="0"/>
        <v>0</v>
      </c>
    </row>
    <row r="50" spans="1:9">
      <c r="A50" s="46" t="s">
        <v>140</v>
      </c>
      <c r="B50" s="46" t="s">
        <v>141</v>
      </c>
      <c r="C50" s="47">
        <v>1372071182.55</v>
      </c>
      <c r="D50" s="48"/>
      <c r="E50" s="47">
        <v>2210198607.5</v>
      </c>
      <c r="F50" s="47">
        <v>1987436037.4000001</v>
      </c>
      <c r="G50" s="47">
        <v>1594833752.6500001</v>
      </c>
      <c r="H50" s="48"/>
      <c r="I50" s="68">
        <f t="shared" si="0"/>
        <v>0</v>
      </c>
    </row>
    <row r="51" spans="1:9">
      <c r="A51" s="46" t="s">
        <v>142</v>
      </c>
      <c r="B51" s="46" t="s">
        <v>143</v>
      </c>
      <c r="C51" s="47">
        <v>757560808.28999996</v>
      </c>
      <c r="D51" s="48"/>
      <c r="E51" s="47">
        <v>2200531307.7199998</v>
      </c>
      <c r="F51" s="47">
        <v>2210198607.5</v>
      </c>
      <c r="G51" s="47">
        <v>747893508.50999999</v>
      </c>
      <c r="H51" s="48"/>
      <c r="I51" s="68">
        <f t="shared" si="0"/>
        <v>0</v>
      </c>
    </row>
    <row r="52" spans="1:9">
      <c r="A52" s="46" t="s">
        <v>144</v>
      </c>
      <c r="B52" s="46" t="s">
        <v>145</v>
      </c>
      <c r="C52" s="47">
        <v>756060022.16999996</v>
      </c>
      <c r="D52" s="48"/>
      <c r="E52" s="47">
        <v>2200531307.7199998</v>
      </c>
      <c r="F52" s="47">
        <v>2210198607.5</v>
      </c>
      <c r="G52" s="47">
        <v>746392722.38999999</v>
      </c>
      <c r="H52" s="48"/>
      <c r="I52" s="68">
        <f t="shared" si="0"/>
        <v>0</v>
      </c>
    </row>
    <row r="53" spans="1:9">
      <c r="A53" s="46" t="s">
        <v>146</v>
      </c>
      <c r="B53" s="46" t="s">
        <v>147</v>
      </c>
      <c r="C53" s="47">
        <v>1500786.12</v>
      </c>
      <c r="D53" s="48"/>
      <c r="E53" s="50"/>
      <c r="F53" s="48"/>
      <c r="G53" s="47">
        <v>1500786.12</v>
      </c>
      <c r="H53" s="48"/>
      <c r="I53" s="68">
        <f t="shared" si="0"/>
        <v>0</v>
      </c>
    </row>
    <row r="54" spans="1:9">
      <c r="A54" s="46" t="s">
        <v>148</v>
      </c>
      <c r="B54" s="46" t="s">
        <v>149</v>
      </c>
      <c r="C54" s="47">
        <v>77651412.359999999</v>
      </c>
      <c r="D54" s="48"/>
      <c r="E54" s="50"/>
      <c r="F54" s="47">
        <v>11021217.470000001</v>
      </c>
      <c r="G54" s="47">
        <v>66630194.890000001</v>
      </c>
      <c r="H54" s="48"/>
      <c r="I54" s="68">
        <f t="shared" si="0"/>
        <v>0</v>
      </c>
    </row>
    <row r="55" spans="1:9">
      <c r="A55" s="46" t="s">
        <v>150</v>
      </c>
      <c r="B55" s="46" t="s">
        <v>23</v>
      </c>
      <c r="C55" s="47">
        <v>11067485214.93</v>
      </c>
      <c r="D55" s="48"/>
      <c r="E55" s="47">
        <v>15184557124.08</v>
      </c>
      <c r="F55" s="47">
        <v>16602314902.719999</v>
      </c>
      <c r="G55" s="47">
        <v>9649727436.2900009</v>
      </c>
      <c r="H55" s="48"/>
      <c r="I55" s="68">
        <f t="shared" si="0"/>
        <v>0</v>
      </c>
    </row>
    <row r="56" spans="1:9">
      <c r="A56" s="46" t="s">
        <v>151</v>
      </c>
      <c r="B56" s="46" t="s">
        <v>152</v>
      </c>
      <c r="C56" s="47">
        <v>4753984636.9200001</v>
      </c>
      <c r="D56" s="48"/>
      <c r="E56" s="47">
        <v>7967367581.0600004</v>
      </c>
      <c r="F56" s="47">
        <v>8206864956.7600002</v>
      </c>
      <c r="G56" s="47">
        <v>4514487261.2200003</v>
      </c>
      <c r="H56" s="48"/>
      <c r="I56" s="68">
        <f t="shared" si="0"/>
        <v>0</v>
      </c>
    </row>
    <row r="57" spans="1:9">
      <c r="A57" s="46" t="s">
        <v>153</v>
      </c>
      <c r="B57" s="46" t="s">
        <v>10</v>
      </c>
      <c r="C57" s="47">
        <v>50442454.509999998</v>
      </c>
      <c r="D57" s="48"/>
      <c r="E57" s="50"/>
      <c r="F57" s="47">
        <v>5797623.8399999999</v>
      </c>
      <c r="G57" s="47">
        <v>44644830.670000002</v>
      </c>
      <c r="H57" s="48"/>
      <c r="I57" s="68">
        <f t="shared" si="0"/>
        <v>0</v>
      </c>
    </row>
    <row r="58" spans="1:9" s="120" customFormat="1">
      <c r="A58" s="116" t="s">
        <v>154</v>
      </c>
      <c r="B58" s="116" t="s">
        <v>155</v>
      </c>
      <c r="C58" s="117">
        <v>6263058123.5</v>
      </c>
      <c r="D58" s="118"/>
      <c r="E58" s="117">
        <v>7217189543.0200005</v>
      </c>
      <c r="F58" s="117">
        <v>8389652322.1199999</v>
      </c>
      <c r="G58" s="117">
        <v>5090595344.3999996</v>
      </c>
      <c r="H58" s="118"/>
      <c r="I58" s="119">
        <f t="shared" si="0"/>
        <v>0</v>
      </c>
    </row>
    <row r="59" spans="1:9">
      <c r="A59" s="46" t="s">
        <v>156</v>
      </c>
      <c r="B59" s="46" t="s">
        <v>4</v>
      </c>
      <c r="C59" s="47">
        <v>33128270901.52</v>
      </c>
      <c r="D59" s="48"/>
      <c r="E59" s="47">
        <v>399615803.56999999</v>
      </c>
      <c r="F59" s="47">
        <v>569102189.30999994</v>
      </c>
      <c r="G59" s="47">
        <v>32958784515.779999</v>
      </c>
      <c r="H59" s="48"/>
      <c r="I59" s="68">
        <f t="shared" si="0"/>
        <v>0</v>
      </c>
    </row>
    <row r="60" spans="1:9">
      <c r="A60" s="46" t="s">
        <v>157</v>
      </c>
      <c r="B60" s="46" t="s">
        <v>158</v>
      </c>
      <c r="C60" s="47">
        <v>20000000000</v>
      </c>
      <c r="D60" s="48"/>
      <c r="E60" s="47">
        <v>287760000</v>
      </c>
      <c r="F60" s="47">
        <v>287760000</v>
      </c>
      <c r="G60" s="47">
        <v>20000000000</v>
      </c>
      <c r="H60" s="48"/>
      <c r="I60" s="68">
        <f t="shared" si="0"/>
        <v>0</v>
      </c>
    </row>
    <row r="61" spans="1:9" s="120" customFormat="1">
      <c r="A61" s="116" t="s">
        <v>159</v>
      </c>
      <c r="B61" s="116" t="s">
        <v>160</v>
      </c>
      <c r="C61" s="118"/>
      <c r="D61" s="118"/>
      <c r="E61" s="117">
        <v>287760000</v>
      </c>
      <c r="F61" s="117">
        <v>287760000</v>
      </c>
      <c r="G61" s="118"/>
      <c r="H61" s="118"/>
      <c r="I61" s="119">
        <f t="shared" si="0"/>
        <v>0</v>
      </c>
    </row>
    <row r="62" spans="1:9" s="120" customFormat="1">
      <c r="A62" s="116" t="s">
        <v>161</v>
      </c>
      <c r="B62" s="116" t="s">
        <v>162</v>
      </c>
      <c r="C62" s="117">
        <v>20000000000</v>
      </c>
      <c r="D62" s="118"/>
      <c r="E62" s="121"/>
      <c r="F62" s="118"/>
      <c r="G62" s="117">
        <v>20000000000</v>
      </c>
      <c r="H62" s="118"/>
      <c r="I62" s="119">
        <f t="shared" si="0"/>
        <v>0</v>
      </c>
    </row>
    <row r="63" spans="1:9">
      <c r="A63" s="46" t="s">
        <v>163</v>
      </c>
      <c r="B63" s="46" t="s">
        <v>8</v>
      </c>
      <c r="C63" s="47">
        <v>812341914.17999995</v>
      </c>
      <c r="D63" s="48"/>
      <c r="E63" s="50"/>
      <c r="F63" s="48"/>
      <c r="G63" s="47">
        <v>812341914.17999995</v>
      </c>
      <c r="H63" s="48"/>
      <c r="I63" s="68">
        <f t="shared" si="0"/>
        <v>0</v>
      </c>
    </row>
    <row r="64" spans="1:9">
      <c r="A64" s="46" t="s">
        <v>164</v>
      </c>
      <c r="B64" s="46" t="s">
        <v>165</v>
      </c>
      <c r="C64" s="47">
        <v>162098337</v>
      </c>
      <c r="D64" s="48"/>
      <c r="E64" s="50"/>
      <c r="F64" s="48"/>
      <c r="G64" s="47">
        <v>162098337</v>
      </c>
      <c r="H64" s="48"/>
      <c r="I64" s="68">
        <f t="shared" si="0"/>
        <v>0</v>
      </c>
    </row>
    <row r="65" spans="1:9">
      <c r="A65" s="46" t="s">
        <v>166</v>
      </c>
      <c r="B65" s="46" t="s">
        <v>167</v>
      </c>
      <c r="C65" s="47">
        <v>162098337</v>
      </c>
      <c r="D65" s="48"/>
      <c r="E65" s="50"/>
      <c r="F65" s="48"/>
      <c r="G65" s="47">
        <v>162098337</v>
      </c>
      <c r="H65" s="48"/>
      <c r="I65" s="68">
        <f t="shared" si="0"/>
        <v>0</v>
      </c>
    </row>
    <row r="66" spans="1:9">
      <c r="A66" s="46" t="s">
        <v>168</v>
      </c>
      <c r="B66" s="46" t="s">
        <v>169</v>
      </c>
      <c r="C66" s="47">
        <v>650243577.17999995</v>
      </c>
      <c r="D66" s="48"/>
      <c r="E66" s="50"/>
      <c r="F66" s="48"/>
      <c r="G66" s="47">
        <v>650243577.17999995</v>
      </c>
      <c r="H66" s="48"/>
      <c r="I66" s="68">
        <f t="shared" si="0"/>
        <v>0</v>
      </c>
    </row>
    <row r="67" spans="1:9">
      <c r="A67" s="46" t="s">
        <v>170</v>
      </c>
      <c r="B67" s="46" t="s">
        <v>171</v>
      </c>
      <c r="C67" s="47">
        <v>769200</v>
      </c>
      <c r="D67" s="48"/>
      <c r="E67" s="50"/>
      <c r="F67" s="48"/>
      <c r="G67" s="47">
        <v>769200</v>
      </c>
      <c r="H67" s="48"/>
      <c r="I67" s="68">
        <f t="shared" si="0"/>
        <v>0</v>
      </c>
    </row>
    <row r="68" spans="1:9">
      <c r="A68" s="46" t="s">
        <v>172</v>
      </c>
      <c r="B68" s="46" t="s">
        <v>169</v>
      </c>
      <c r="C68" s="47">
        <v>649474377.17999995</v>
      </c>
      <c r="D68" s="48"/>
      <c r="E68" s="50"/>
      <c r="F68" s="48"/>
      <c r="G68" s="47">
        <v>649474377.17999995</v>
      </c>
      <c r="H68" s="48"/>
      <c r="I68" s="68">
        <f t="shared" si="0"/>
        <v>0</v>
      </c>
    </row>
    <row r="69" spans="1:9">
      <c r="A69" s="46" t="s">
        <v>173</v>
      </c>
      <c r="B69" s="46" t="s">
        <v>174</v>
      </c>
      <c r="C69" s="47">
        <v>455946455.88999999</v>
      </c>
      <c r="D69" s="48"/>
      <c r="E69" s="50"/>
      <c r="F69" s="47">
        <v>4218502.8</v>
      </c>
      <c r="G69" s="47">
        <v>451727953.08999997</v>
      </c>
      <c r="H69" s="48"/>
      <c r="I69" s="68">
        <f t="shared" si="0"/>
        <v>0</v>
      </c>
    </row>
    <row r="70" spans="1:9">
      <c r="A70" s="46" t="s">
        <v>175</v>
      </c>
      <c r="B70" s="46" t="s">
        <v>174</v>
      </c>
      <c r="C70" s="47">
        <v>529861589.27999997</v>
      </c>
      <c r="D70" s="48"/>
      <c r="E70" s="50"/>
      <c r="F70" s="48"/>
      <c r="G70" s="47">
        <v>529861589.27999997</v>
      </c>
      <c r="H70" s="48"/>
      <c r="I70" s="68">
        <f t="shared" si="0"/>
        <v>0</v>
      </c>
    </row>
    <row r="71" spans="1:9">
      <c r="A71" s="46" t="s">
        <v>176</v>
      </c>
      <c r="B71" s="46" t="s">
        <v>174</v>
      </c>
      <c r="C71" s="47">
        <v>529861589.27999997</v>
      </c>
      <c r="D71" s="48"/>
      <c r="E71" s="50"/>
      <c r="F71" s="48"/>
      <c r="G71" s="47">
        <v>529861589.27999997</v>
      </c>
      <c r="H71" s="48"/>
      <c r="I71" s="68">
        <f t="shared" si="0"/>
        <v>0</v>
      </c>
    </row>
    <row r="72" spans="1:9">
      <c r="A72" s="46" t="s">
        <v>177</v>
      </c>
      <c r="B72" s="46" t="s">
        <v>178</v>
      </c>
      <c r="C72" s="48"/>
      <c r="D72" s="47">
        <v>73915133.390000001</v>
      </c>
      <c r="E72" s="50"/>
      <c r="F72" s="47">
        <v>4218502.8</v>
      </c>
      <c r="G72" s="48"/>
      <c r="H72" s="47">
        <v>78133636.189999998</v>
      </c>
      <c r="I72" s="68">
        <f t="shared" si="0"/>
        <v>0</v>
      </c>
    </row>
    <row r="73" spans="1:9">
      <c r="A73" s="46" t="s">
        <v>179</v>
      </c>
      <c r="B73" s="46" t="s">
        <v>178</v>
      </c>
      <c r="C73" s="48"/>
      <c r="D73" s="47">
        <v>73915133.390000001</v>
      </c>
      <c r="E73" s="50"/>
      <c r="F73" s="47">
        <v>4218502.8</v>
      </c>
      <c r="G73" s="48"/>
      <c r="H73" s="47">
        <v>78133636.189999998</v>
      </c>
      <c r="I73" s="68">
        <f t="shared" ref="I73:I136" si="1">IF(ISBLANK(J73),0,G73-H73)</f>
        <v>0</v>
      </c>
    </row>
    <row r="74" spans="1:9">
      <c r="A74" s="46" t="s">
        <v>180</v>
      </c>
      <c r="B74" s="46" t="s">
        <v>5</v>
      </c>
      <c r="C74" s="47">
        <v>8948985083.4200001</v>
      </c>
      <c r="D74" s="48"/>
      <c r="E74" s="47">
        <v>99955803.569999993</v>
      </c>
      <c r="F74" s="47">
        <v>273838113.01999998</v>
      </c>
      <c r="G74" s="47">
        <v>8775102773.9699993</v>
      </c>
      <c r="H74" s="48"/>
      <c r="I74" s="68">
        <f t="shared" si="1"/>
        <v>0</v>
      </c>
    </row>
    <row r="75" spans="1:9">
      <c r="A75" s="46" t="s">
        <v>181</v>
      </c>
      <c r="B75" s="46" t="s">
        <v>5</v>
      </c>
      <c r="C75" s="47">
        <v>13642591298.209999</v>
      </c>
      <c r="D75" s="48"/>
      <c r="E75" s="47">
        <v>99955803.569999993</v>
      </c>
      <c r="F75" s="47">
        <v>49874107.140000001</v>
      </c>
      <c r="G75" s="47">
        <v>13692672994.639999</v>
      </c>
      <c r="H75" s="48"/>
      <c r="I75" s="68">
        <f t="shared" si="1"/>
        <v>0</v>
      </c>
    </row>
    <row r="76" spans="1:9">
      <c r="A76" s="46" t="s">
        <v>182</v>
      </c>
      <c r="B76" s="46" t="s">
        <v>183</v>
      </c>
      <c r="C76" s="47">
        <v>136597750.00999999</v>
      </c>
      <c r="D76" s="48"/>
      <c r="E76" s="47">
        <v>50081696.43</v>
      </c>
      <c r="F76" s="47">
        <v>49874107.140000001</v>
      </c>
      <c r="G76" s="47">
        <v>136805339.30000001</v>
      </c>
      <c r="H76" s="48"/>
      <c r="I76" s="68">
        <f t="shared" si="1"/>
        <v>0</v>
      </c>
    </row>
    <row r="77" spans="1:9">
      <c r="A77" s="46" t="s">
        <v>184</v>
      </c>
      <c r="B77" s="46" t="s">
        <v>185</v>
      </c>
      <c r="C77" s="47">
        <v>7387990279</v>
      </c>
      <c r="D77" s="48"/>
      <c r="E77" s="47">
        <v>49874107.140000001</v>
      </c>
      <c r="F77" s="48"/>
      <c r="G77" s="47">
        <v>7437864386.1400003</v>
      </c>
      <c r="H77" s="48"/>
      <c r="I77" s="68">
        <f t="shared" si="1"/>
        <v>0</v>
      </c>
    </row>
    <row r="78" spans="1:9">
      <c r="A78" s="46" t="s">
        <v>186</v>
      </c>
      <c r="B78" s="46" t="s">
        <v>187</v>
      </c>
      <c r="C78" s="47">
        <v>6118003269.1999998</v>
      </c>
      <c r="D78" s="48"/>
      <c r="E78" s="50"/>
      <c r="F78" s="48"/>
      <c r="G78" s="47">
        <v>6118003269.1999998</v>
      </c>
      <c r="H78" s="48"/>
      <c r="I78" s="68">
        <f t="shared" si="1"/>
        <v>0</v>
      </c>
    </row>
    <row r="79" spans="1:9">
      <c r="A79" s="46" t="s">
        <v>188</v>
      </c>
      <c r="B79" s="46" t="s">
        <v>189</v>
      </c>
      <c r="C79" s="48"/>
      <c r="D79" s="47">
        <v>4693606214.79</v>
      </c>
      <c r="E79" s="50"/>
      <c r="F79" s="47">
        <v>223964005.88</v>
      </c>
      <c r="G79" s="48"/>
      <c r="H79" s="47">
        <v>4917570220.6700001</v>
      </c>
      <c r="I79" s="68">
        <f t="shared" si="1"/>
        <v>0</v>
      </c>
    </row>
    <row r="80" spans="1:9">
      <c r="A80" s="46" t="s">
        <v>190</v>
      </c>
      <c r="B80" s="46" t="s">
        <v>189</v>
      </c>
      <c r="C80" s="48"/>
      <c r="D80" s="47">
        <v>2011917566.9300001</v>
      </c>
      <c r="E80" s="50"/>
      <c r="F80" s="47">
        <v>98263940.829999998</v>
      </c>
      <c r="G80" s="48"/>
      <c r="H80" s="47">
        <v>2110181507.76</v>
      </c>
      <c r="I80" s="68">
        <f t="shared" si="1"/>
        <v>0</v>
      </c>
    </row>
    <row r="81" spans="1:13">
      <c r="A81" s="46" t="s">
        <v>191</v>
      </c>
      <c r="B81" s="46" t="s">
        <v>192</v>
      </c>
      <c r="C81" s="48"/>
      <c r="D81" s="47">
        <v>2681688647.8600001</v>
      </c>
      <c r="E81" s="50"/>
      <c r="F81" s="47">
        <v>125700065.05</v>
      </c>
      <c r="G81" s="48"/>
      <c r="H81" s="47">
        <v>2807388712.9099998</v>
      </c>
      <c r="I81" s="68">
        <f t="shared" si="1"/>
        <v>0</v>
      </c>
    </row>
    <row r="82" spans="1:13">
      <c r="A82" s="46" t="s">
        <v>193</v>
      </c>
      <c r="B82" s="46" t="s">
        <v>9</v>
      </c>
      <c r="C82" s="47">
        <v>72547504.939999998</v>
      </c>
      <c r="D82" s="48"/>
      <c r="E82" s="50"/>
      <c r="F82" s="47">
        <v>2685360.21</v>
      </c>
      <c r="G82" s="47">
        <v>69862144.730000004</v>
      </c>
      <c r="H82" s="48"/>
      <c r="I82" s="68">
        <f t="shared" si="1"/>
        <v>0</v>
      </c>
    </row>
    <row r="83" spans="1:13">
      <c r="A83" s="46" t="s">
        <v>194</v>
      </c>
      <c r="B83" s="46" t="s">
        <v>195</v>
      </c>
      <c r="C83" s="47">
        <v>105137509.11</v>
      </c>
      <c r="D83" s="48"/>
      <c r="E83" s="50"/>
      <c r="F83" s="48"/>
      <c r="G83" s="47">
        <v>105137509.11</v>
      </c>
      <c r="H83" s="48"/>
      <c r="I83" s="68">
        <f t="shared" si="1"/>
        <v>0</v>
      </c>
    </row>
    <row r="84" spans="1:13">
      <c r="A84" s="46" t="s">
        <v>196</v>
      </c>
      <c r="B84" s="46" t="s">
        <v>197</v>
      </c>
      <c r="C84" s="48"/>
      <c r="D84" s="47">
        <v>32590004.170000002</v>
      </c>
      <c r="E84" s="50"/>
      <c r="F84" s="47">
        <v>2685360.21</v>
      </c>
      <c r="G84" s="48"/>
      <c r="H84" s="47">
        <v>35275364.380000003</v>
      </c>
      <c r="I84" s="68">
        <f t="shared" si="1"/>
        <v>0</v>
      </c>
    </row>
    <row r="85" spans="1:13">
      <c r="A85" s="46" t="s">
        <v>198</v>
      </c>
      <c r="B85" s="46" t="s">
        <v>15</v>
      </c>
      <c r="C85" s="47">
        <v>2838449943.0900002</v>
      </c>
      <c r="D85" s="48"/>
      <c r="E85" s="47">
        <v>11900000</v>
      </c>
      <c r="F85" s="47">
        <v>600213.28</v>
      </c>
      <c r="G85" s="47">
        <v>2849749729.8099999</v>
      </c>
      <c r="H85" s="48"/>
      <c r="I85" s="68">
        <f t="shared" si="1"/>
        <v>0</v>
      </c>
    </row>
    <row r="86" spans="1:13">
      <c r="A86" s="46" t="s">
        <v>199</v>
      </c>
      <c r="B86" s="46" t="s">
        <v>10</v>
      </c>
      <c r="C86" s="47">
        <v>40814502.130000003</v>
      </c>
      <c r="D86" s="48"/>
      <c r="E86" s="50"/>
      <c r="F86" s="47">
        <v>600213.28</v>
      </c>
      <c r="G86" s="47">
        <v>40214288.850000001</v>
      </c>
      <c r="H86" s="48"/>
      <c r="I86" s="68">
        <f t="shared" si="1"/>
        <v>0</v>
      </c>
    </row>
    <row r="87" spans="1:13">
      <c r="A87" s="46" t="s">
        <v>200</v>
      </c>
      <c r="B87" s="46" t="s">
        <v>201</v>
      </c>
      <c r="C87" s="47">
        <v>1371993375</v>
      </c>
      <c r="D87" s="48"/>
      <c r="E87" s="47">
        <v>11900000</v>
      </c>
      <c r="F87" s="48"/>
      <c r="G87" s="47">
        <v>1383893375</v>
      </c>
      <c r="H87" s="48"/>
      <c r="I87" s="68">
        <f t="shared" si="1"/>
        <v>0</v>
      </c>
    </row>
    <row r="88" spans="1:13">
      <c r="A88" s="46" t="s">
        <v>202</v>
      </c>
      <c r="B88" s="46" t="s">
        <v>201</v>
      </c>
      <c r="C88" s="47">
        <v>1359968605.3599999</v>
      </c>
      <c r="D88" s="48"/>
      <c r="E88" s="47">
        <v>11900000</v>
      </c>
      <c r="F88" s="48"/>
      <c r="G88" s="47">
        <v>1371868605.3599999</v>
      </c>
      <c r="H88" s="48"/>
      <c r="I88" s="68">
        <f t="shared" si="1"/>
        <v>0</v>
      </c>
    </row>
    <row r="89" spans="1:13">
      <c r="A89" s="46" t="s">
        <v>203</v>
      </c>
      <c r="B89" s="46" t="s">
        <v>204</v>
      </c>
      <c r="C89" s="47">
        <v>12024769.640000001</v>
      </c>
      <c r="D89" s="48"/>
      <c r="E89" s="50"/>
      <c r="F89" s="48"/>
      <c r="G89" s="47">
        <v>12024769.640000001</v>
      </c>
      <c r="H89" s="48"/>
      <c r="I89" s="68">
        <f t="shared" si="1"/>
        <v>0</v>
      </c>
    </row>
    <row r="90" spans="1:13">
      <c r="A90" s="46" t="s">
        <v>205</v>
      </c>
      <c r="B90" s="46" t="s">
        <v>206</v>
      </c>
      <c r="C90" s="47">
        <v>1425642065.96</v>
      </c>
      <c r="D90" s="48"/>
      <c r="E90" s="50"/>
      <c r="F90" s="48"/>
      <c r="G90" s="47">
        <v>1425642065.96</v>
      </c>
      <c r="H90" s="48"/>
      <c r="I90" s="68">
        <f t="shared" si="1"/>
        <v>0</v>
      </c>
    </row>
    <row r="91" spans="1:13">
      <c r="A91" s="46" t="s">
        <v>207</v>
      </c>
      <c r="B91" s="46" t="s">
        <v>208</v>
      </c>
      <c r="C91" s="48"/>
      <c r="D91" s="47">
        <v>50518982863.760002</v>
      </c>
      <c r="E91" s="47">
        <v>38121340623.230003</v>
      </c>
      <c r="F91" s="47">
        <v>33596740221.779999</v>
      </c>
      <c r="G91" s="48"/>
      <c r="H91" s="47">
        <v>45994382462.309998</v>
      </c>
      <c r="I91" s="68">
        <f t="shared" si="1"/>
        <v>0</v>
      </c>
    </row>
    <row r="92" spans="1:13">
      <c r="A92" s="46" t="s">
        <v>209</v>
      </c>
      <c r="B92" s="46" t="s">
        <v>210</v>
      </c>
      <c r="C92" s="48"/>
      <c r="D92" s="47">
        <v>12527673515.379999</v>
      </c>
      <c r="E92" s="47">
        <v>11087256079.15</v>
      </c>
      <c r="F92" s="47">
        <v>1085808559.21</v>
      </c>
      <c r="G92" s="48"/>
      <c r="H92" s="47">
        <v>2526225995.4400001</v>
      </c>
      <c r="I92" s="68">
        <f t="shared" si="1"/>
        <v>0</v>
      </c>
    </row>
    <row r="93" spans="1:13">
      <c r="A93" s="46" t="s">
        <v>211</v>
      </c>
      <c r="B93" s="46" t="s">
        <v>212</v>
      </c>
      <c r="C93" s="48"/>
      <c r="D93" s="47">
        <v>12527673515.379999</v>
      </c>
      <c r="E93" s="47">
        <v>10905282019.120001</v>
      </c>
      <c r="F93" s="47">
        <v>903834499.17999995</v>
      </c>
      <c r="G93" s="48"/>
      <c r="H93" s="47">
        <v>2526225995.4400001</v>
      </c>
      <c r="I93" s="68">
        <f t="shared" si="1"/>
        <v>0</v>
      </c>
    </row>
    <row r="94" spans="1:13">
      <c r="A94" s="46" t="s">
        <v>213</v>
      </c>
      <c r="B94" s="46" t="s">
        <v>214</v>
      </c>
      <c r="C94" s="48"/>
      <c r="D94" s="48"/>
      <c r="E94" s="47">
        <v>181974060.03</v>
      </c>
      <c r="F94" s="47">
        <v>181974060.03</v>
      </c>
      <c r="G94" s="48"/>
      <c r="H94" s="48"/>
      <c r="I94" s="68">
        <f t="shared" si="1"/>
        <v>0</v>
      </c>
    </row>
    <row r="95" spans="1:13">
      <c r="A95" s="46" t="s">
        <v>215</v>
      </c>
      <c r="B95" s="46" t="s">
        <v>216</v>
      </c>
      <c r="C95" s="48"/>
      <c r="D95" s="47">
        <v>323643280.06999999</v>
      </c>
      <c r="E95" s="47">
        <v>2342929727.29</v>
      </c>
      <c r="F95" s="47">
        <v>2160019442.0799999</v>
      </c>
      <c r="G95" s="48"/>
      <c r="H95" s="47">
        <v>140732994.86000001</v>
      </c>
      <c r="I95" s="68">
        <f t="shared" si="1"/>
        <v>0</v>
      </c>
    </row>
    <row r="96" spans="1:13">
      <c r="A96" s="189" t="s">
        <v>217</v>
      </c>
      <c r="B96" s="189" t="s">
        <v>218</v>
      </c>
      <c r="C96" s="188"/>
      <c r="D96" s="187">
        <v>281622790</v>
      </c>
      <c r="E96" s="187">
        <v>127712369</v>
      </c>
      <c r="F96" s="188"/>
      <c r="G96" s="188"/>
      <c r="H96" s="187">
        <v>153910421</v>
      </c>
      <c r="I96" s="68">
        <f t="shared" si="1"/>
        <v>-153910421</v>
      </c>
      <c r="J96" s="67" t="s">
        <v>37</v>
      </c>
      <c r="L96" s="137">
        <f>H98+H99+H101+H102+H104+H105+H106+H107+H110+H111+H112+H115+H116+H117+H119+H120+H122+H123</f>
        <v>57685519.13000001</v>
      </c>
      <c r="M96" s="67" t="s">
        <v>899</v>
      </c>
    </row>
    <row r="97" spans="1:13">
      <c r="A97" s="46" t="s">
        <v>219</v>
      </c>
      <c r="B97" s="46" t="s">
        <v>218</v>
      </c>
      <c r="C97" s="48"/>
      <c r="D97" s="47">
        <v>281622790</v>
      </c>
      <c r="E97" s="47">
        <v>120000000</v>
      </c>
      <c r="F97" s="48"/>
      <c r="G97" s="48"/>
      <c r="H97" s="47">
        <v>161622790</v>
      </c>
      <c r="I97" s="68">
        <f t="shared" si="1"/>
        <v>0</v>
      </c>
    </row>
    <row r="98" spans="1:13">
      <c r="A98" s="46" t="s">
        <v>220</v>
      </c>
      <c r="B98" s="46" t="s">
        <v>221</v>
      </c>
      <c r="C98" s="48"/>
      <c r="D98" s="48"/>
      <c r="E98" s="47">
        <v>7712369</v>
      </c>
      <c r="F98" s="48"/>
      <c r="G98" s="48"/>
      <c r="H98" s="49">
        <v>-7712369</v>
      </c>
      <c r="I98" s="68">
        <f t="shared" si="1"/>
        <v>0</v>
      </c>
    </row>
    <row r="99" spans="1:13">
      <c r="A99" s="46" t="s">
        <v>222</v>
      </c>
      <c r="B99" s="46" t="s">
        <v>223</v>
      </c>
      <c r="C99" s="48"/>
      <c r="D99" s="47">
        <v>23425502.739999998</v>
      </c>
      <c r="E99" s="47">
        <v>56992666.880000003</v>
      </c>
      <c r="F99" s="47">
        <v>50175850.420000002</v>
      </c>
      <c r="G99" s="48"/>
      <c r="H99" s="47">
        <v>16608686.279999999</v>
      </c>
      <c r="I99" s="68">
        <f t="shared" si="1"/>
        <v>0</v>
      </c>
    </row>
    <row r="100" spans="1:13">
      <c r="A100" s="209" t="s">
        <v>224</v>
      </c>
      <c r="B100" s="209" t="s">
        <v>139</v>
      </c>
      <c r="C100" s="211"/>
      <c r="D100" s="210">
        <v>120390.35</v>
      </c>
      <c r="E100" s="210">
        <v>1982070602.99</v>
      </c>
      <c r="F100" s="210">
        <v>1981551394.5999999</v>
      </c>
      <c r="G100" s="211"/>
      <c r="H100" s="212">
        <v>-398818.04</v>
      </c>
      <c r="I100" s="68">
        <f t="shared" si="1"/>
        <v>0</v>
      </c>
    </row>
    <row r="101" spans="1:13">
      <c r="A101" s="46" t="s">
        <v>225</v>
      </c>
      <c r="B101" s="46" t="s">
        <v>139</v>
      </c>
      <c r="C101" s="48"/>
      <c r="D101" s="49">
        <v>-3593.47</v>
      </c>
      <c r="E101" s="47">
        <v>1982070602.99</v>
      </c>
      <c r="F101" s="47">
        <v>1981551394.5999999</v>
      </c>
      <c r="G101" s="48"/>
      <c r="H101" s="49">
        <v>-522801.86</v>
      </c>
      <c r="I101" s="68">
        <f t="shared" si="1"/>
        <v>0</v>
      </c>
    </row>
    <row r="102" spans="1:13">
      <c r="A102" s="46" t="s">
        <v>226</v>
      </c>
      <c r="B102" s="46" t="s">
        <v>227</v>
      </c>
      <c r="C102" s="48"/>
      <c r="D102" s="47">
        <v>123983.82</v>
      </c>
      <c r="E102" s="50"/>
      <c r="F102" s="48"/>
      <c r="G102" s="48"/>
      <c r="H102" s="47">
        <v>123983.82</v>
      </c>
      <c r="I102" s="68">
        <f t="shared" si="1"/>
        <v>0</v>
      </c>
    </row>
    <row r="103" spans="1:13">
      <c r="A103" s="46" t="s">
        <v>228</v>
      </c>
      <c r="B103" s="46" t="s">
        <v>229</v>
      </c>
      <c r="C103" s="48"/>
      <c r="D103" s="47">
        <v>123983.82</v>
      </c>
      <c r="E103" s="50"/>
      <c r="F103" s="48"/>
      <c r="G103" s="48"/>
      <c r="H103" s="47">
        <v>123983.82</v>
      </c>
      <c r="I103" s="68">
        <f t="shared" si="1"/>
        <v>0</v>
      </c>
    </row>
    <row r="104" spans="1:13">
      <c r="A104" s="46" t="s">
        <v>230</v>
      </c>
      <c r="B104" s="46" t="s">
        <v>231</v>
      </c>
      <c r="C104" s="48"/>
      <c r="D104" s="48"/>
      <c r="E104" s="47">
        <v>28282969.489999998</v>
      </c>
      <c r="F104" s="47">
        <v>42398476.460000001</v>
      </c>
      <c r="G104" s="48"/>
      <c r="H104" s="47">
        <v>14115506.970000001</v>
      </c>
      <c r="I104" s="68">
        <f t="shared" si="1"/>
        <v>0</v>
      </c>
    </row>
    <row r="105" spans="1:13">
      <c r="A105" s="46" t="s">
        <v>232</v>
      </c>
      <c r="B105" s="46" t="s">
        <v>233</v>
      </c>
      <c r="C105" s="48"/>
      <c r="D105" s="48"/>
      <c r="E105" s="47">
        <v>1071634.33</v>
      </c>
      <c r="F105" s="48"/>
      <c r="G105" s="48"/>
      <c r="H105" s="49">
        <v>-1071634.33</v>
      </c>
      <c r="I105" s="68">
        <f t="shared" si="1"/>
        <v>0</v>
      </c>
    </row>
    <row r="106" spans="1:13">
      <c r="A106" s="46" t="s">
        <v>234</v>
      </c>
      <c r="B106" s="46" t="s">
        <v>235</v>
      </c>
      <c r="C106" s="48"/>
      <c r="D106" s="47">
        <v>38982.980000000003</v>
      </c>
      <c r="E106" s="47">
        <v>4000</v>
      </c>
      <c r="F106" s="48"/>
      <c r="G106" s="48"/>
      <c r="H106" s="47">
        <v>34982.980000000003</v>
      </c>
      <c r="I106" s="68">
        <f t="shared" si="1"/>
        <v>0</v>
      </c>
    </row>
    <row r="107" spans="1:13">
      <c r="A107" s="46" t="s">
        <v>236</v>
      </c>
      <c r="B107" s="46" t="s">
        <v>237</v>
      </c>
      <c r="C107" s="48"/>
      <c r="D107" s="47">
        <v>17819216</v>
      </c>
      <c r="E107" s="47">
        <v>42527106</v>
      </c>
      <c r="F107" s="47">
        <v>19294926</v>
      </c>
      <c r="G107" s="48"/>
      <c r="H107" s="49">
        <v>-5412964</v>
      </c>
      <c r="I107" s="68">
        <f t="shared" si="1"/>
        <v>0</v>
      </c>
    </row>
    <row r="108" spans="1:13">
      <c r="A108" s="46" t="s">
        <v>238</v>
      </c>
      <c r="B108" s="46" t="s">
        <v>239</v>
      </c>
      <c r="C108" s="48"/>
      <c r="D108" s="47">
        <v>616398</v>
      </c>
      <c r="E108" s="47">
        <v>104268378.59999999</v>
      </c>
      <c r="F108" s="47">
        <v>66598794.600000001</v>
      </c>
      <c r="G108" s="48"/>
      <c r="H108" s="49">
        <v>-37053186</v>
      </c>
      <c r="I108" s="68">
        <f t="shared" si="1"/>
        <v>0</v>
      </c>
    </row>
    <row r="109" spans="1:13">
      <c r="A109" s="46" t="s">
        <v>240</v>
      </c>
      <c r="B109" s="46" t="s">
        <v>241</v>
      </c>
      <c r="C109" s="48"/>
      <c r="D109" s="48"/>
      <c r="E109" s="47">
        <v>100098794.59999999</v>
      </c>
      <c r="F109" s="47">
        <v>66598794.600000001</v>
      </c>
      <c r="G109" s="47">
        <v>33500000</v>
      </c>
      <c r="H109" s="48"/>
      <c r="I109" s="68">
        <f t="shared" si="1"/>
        <v>0</v>
      </c>
      <c r="L109" s="137">
        <f>G109</f>
        <v>33500000</v>
      </c>
      <c r="M109" s="67" t="s">
        <v>899</v>
      </c>
    </row>
    <row r="110" spans="1:13">
      <c r="A110" s="46" t="s">
        <v>242</v>
      </c>
      <c r="B110" s="46" t="s">
        <v>243</v>
      </c>
      <c r="C110" s="48"/>
      <c r="D110" s="48"/>
      <c r="E110" s="47">
        <v>320709</v>
      </c>
      <c r="F110" s="48"/>
      <c r="G110" s="48"/>
      <c r="H110" s="49">
        <v>-320709</v>
      </c>
      <c r="I110" s="68">
        <f t="shared" si="1"/>
        <v>0</v>
      </c>
    </row>
    <row r="111" spans="1:13">
      <c r="A111" s="46" t="s">
        <v>244</v>
      </c>
      <c r="B111" s="46" t="s">
        <v>245</v>
      </c>
      <c r="C111" s="48"/>
      <c r="D111" s="48"/>
      <c r="E111" s="47">
        <v>627875</v>
      </c>
      <c r="F111" s="48"/>
      <c r="G111" s="48"/>
      <c r="H111" s="49">
        <v>-627875</v>
      </c>
      <c r="I111" s="68">
        <f t="shared" si="1"/>
        <v>0</v>
      </c>
    </row>
    <row r="112" spans="1:13">
      <c r="A112" s="46" t="s">
        <v>246</v>
      </c>
      <c r="B112" s="46" t="s">
        <v>247</v>
      </c>
      <c r="C112" s="48"/>
      <c r="D112" s="47">
        <v>616398</v>
      </c>
      <c r="E112" s="47">
        <v>3221000</v>
      </c>
      <c r="F112" s="48"/>
      <c r="G112" s="48"/>
      <c r="H112" s="49">
        <v>-2604602</v>
      </c>
      <c r="I112" s="68">
        <f t="shared" si="1"/>
        <v>0</v>
      </c>
    </row>
    <row r="113" spans="1:9">
      <c r="A113" s="46" t="s">
        <v>248</v>
      </c>
      <c r="B113" s="46" t="s">
        <v>249</v>
      </c>
      <c r="C113" s="48"/>
      <c r="D113" s="47">
        <v>53087681.810000002</v>
      </c>
      <c r="E113" s="47">
        <v>138112754.77000001</v>
      </c>
      <c r="F113" s="47">
        <v>130100387.23</v>
      </c>
      <c r="G113" s="48"/>
      <c r="H113" s="47">
        <v>45075314.270000003</v>
      </c>
      <c r="I113" s="68">
        <f t="shared" si="1"/>
        <v>0</v>
      </c>
    </row>
    <row r="114" spans="1:9">
      <c r="A114" s="46" t="s">
        <v>250</v>
      </c>
      <c r="B114" s="46" t="s">
        <v>251</v>
      </c>
      <c r="C114" s="48"/>
      <c r="D114" s="47">
        <v>19443144</v>
      </c>
      <c r="E114" s="47">
        <v>53081301</v>
      </c>
      <c r="F114" s="47">
        <v>51529959</v>
      </c>
      <c r="G114" s="48"/>
      <c r="H114" s="47">
        <v>17891802</v>
      </c>
      <c r="I114" s="68">
        <f t="shared" si="1"/>
        <v>0</v>
      </c>
    </row>
    <row r="115" spans="1:9">
      <c r="A115" s="46" t="s">
        <v>252</v>
      </c>
      <c r="B115" s="46" t="s">
        <v>251</v>
      </c>
      <c r="C115" s="48"/>
      <c r="D115" s="47">
        <v>7818316</v>
      </c>
      <c r="E115" s="47">
        <v>24429591</v>
      </c>
      <c r="F115" s="47">
        <v>25426944</v>
      </c>
      <c r="G115" s="48"/>
      <c r="H115" s="47">
        <v>8815669</v>
      </c>
      <c r="I115" s="68">
        <f t="shared" si="1"/>
        <v>0</v>
      </c>
    </row>
    <row r="116" spans="1:9">
      <c r="A116" s="46" t="s">
        <v>253</v>
      </c>
      <c r="B116" s="46" t="s">
        <v>254</v>
      </c>
      <c r="C116" s="48"/>
      <c r="D116" s="47">
        <v>4565588</v>
      </c>
      <c r="E116" s="47">
        <v>11350398</v>
      </c>
      <c r="F116" s="47">
        <v>10416660</v>
      </c>
      <c r="G116" s="48"/>
      <c r="H116" s="47">
        <v>3631850</v>
      </c>
      <c r="I116" s="68">
        <f t="shared" si="1"/>
        <v>0</v>
      </c>
    </row>
    <row r="117" spans="1:9">
      <c r="A117" s="46" t="s">
        <v>255</v>
      </c>
      <c r="B117" s="46" t="s">
        <v>256</v>
      </c>
      <c r="C117" s="48"/>
      <c r="D117" s="47">
        <v>7059240</v>
      </c>
      <c r="E117" s="47">
        <v>17301312</v>
      </c>
      <c r="F117" s="47">
        <v>15686355</v>
      </c>
      <c r="G117" s="48"/>
      <c r="H117" s="47">
        <v>5444283</v>
      </c>
      <c r="I117" s="68">
        <f t="shared" si="1"/>
        <v>0</v>
      </c>
    </row>
    <row r="118" spans="1:9">
      <c r="A118" s="46" t="s">
        <v>257</v>
      </c>
      <c r="B118" s="46" t="s">
        <v>258</v>
      </c>
      <c r="C118" s="48"/>
      <c r="D118" s="47">
        <v>30688130.34</v>
      </c>
      <c r="E118" s="47">
        <v>73916512.319999993</v>
      </c>
      <c r="F118" s="47">
        <v>66509288.719999999</v>
      </c>
      <c r="G118" s="48"/>
      <c r="H118" s="47">
        <v>23280906.739999998</v>
      </c>
      <c r="I118" s="68">
        <f t="shared" si="1"/>
        <v>0</v>
      </c>
    </row>
    <row r="119" spans="1:9">
      <c r="A119" s="46" t="s">
        <v>259</v>
      </c>
      <c r="B119" s="46" t="s">
        <v>260</v>
      </c>
      <c r="C119" s="48"/>
      <c r="D119" s="47">
        <v>27470394.620000001</v>
      </c>
      <c r="E119" s="47">
        <v>66974216.450000003</v>
      </c>
      <c r="F119" s="47">
        <v>60722416.869999997</v>
      </c>
      <c r="G119" s="48"/>
      <c r="H119" s="47">
        <v>21218595.039999999</v>
      </c>
      <c r="I119" s="68">
        <f t="shared" si="1"/>
        <v>0</v>
      </c>
    </row>
    <row r="120" spans="1:9">
      <c r="A120" s="46" t="s">
        <v>261</v>
      </c>
      <c r="B120" s="46" t="s">
        <v>262</v>
      </c>
      <c r="C120" s="48"/>
      <c r="D120" s="47">
        <v>3217735.72</v>
      </c>
      <c r="E120" s="47">
        <v>6942295.8700000001</v>
      </c>
      <c r="F120" s="47">
        <v>5786871.8499999996</v>
      </c>
      <c r="G120" s="48"/>
      <c r="H120" s="47">
        <v>2062311.7</v>
      </c>
      <c r="I120" s="68">
        <f t="shared" si="1"/>
        <v>0</v>
      </c>
    </row>
    <row r="121" spans="1:9">
      <c r="A121" s="46" t="s">
        <v>263</v>
      </c>
      <c r="B121" s="46" t="s">
        <v>264</v>
      </c>
      <c r="C121" s="48"/>
      <c r="D121" s="47">
        <v>91154.8</v>
      </c>
      <c r="E121" s="47">
        <v>1008556</v>
      </c>
      <c r="F121" s="47">
        <v>917401.3</v>
      </c>
      <c r="G121" s="48"/>
      <c r="H121" s="51">
        <v>0.1</v>
      </c>
      <c r="I121" s="68">
        <f t="shared" si="1"/>
        <v>0</v>
      </c>
    </row>
    <row r="122" spans="1:9">
      <c r="A122" s="46" t="s">
        <v>265</v>
      </c>
      <c r="B122" s="46" t="s">
        <v>264</v>
      </c>
      <c r="C122" s="48"/>
      <c r="D122" s="47">
        <v>91154.8</v>
      </c>
      <c r="E122" s="47">
        <v>1008556</v>
      </c>
      <c r="F122" s="47">
        <v>917401.3</v>
      </c>
      <c r="G122" s="48"/>
      <c r="H122" s="51">
        <v>0.1</v>
      </c>
      <c r="I122" s="68">
        <f t="shared" si="1"/>
        <v>0</v>
      </c>
    </row>
    <row r="123" spans="1:9">
      <c r="A123" s="46" t="s">
        <v>266</v>
      </c>
      <c r="B123" s="46" t="s">
        <v>267</v>
      </c>
      <c r="C123" s="48"/>
      <c r="D123" s="47">
        <v>2865252.67</v>
      </c>
      <c r="E123" s="47">
        <v>10106385.449999999</v>
      </c>
      <c r="F123" s="47">
        <v>11143738.210000001</v>
      </c>
      <c r="G123" s="48"/>
      <c r="H123" s="47">
        <v>3902605.43</v>
      </c>
      <c r="I123" s="68">
        <f t="shared" si="1"/>
        <v>0</v>
      </c>
    </row>
    <row r="124" spans="1:9">
      <c r="A124" s="46" t="s">
        <v>268</v>
      </c>
      <c r="B124" s="46" t="s">
        <v>269</v>
      </c>
      <c r="C124" s="48"/>
      <c r="D124" s="47">
        <v>32990579219.459999</v>
      </c>
      <c r="E124" s="47">
        <v>19858129127.220001</v>
      </c>
      <c r="F124" s="47">
        <v>23723642006.080002</v>
      </c>
      <c r="G124" s="48"/>
      <c r="H124" s="47">
        <v>36856092098.32</v>
      </c>
      <c r="I124" s="68">
        <f t="shared" si="1"/>
        <v>0</v>
      </c>
    </row>
    <row r="125" spans="1:9">
      <c r="A125" s="46" t="s">
        <v>270</v>
      </c>
      <c r="B125" s="46" t="s">
        <v>271</v>
      </c>
      <c r="C125" s="48"/>
      <c r="D125" s="47">
        <v>6760674066.8599997</v>
      </c>
      <c r="E125" s="47">
        <v>13322564330.68</v>
      </c>
      <c r="F125" s="47">
        <v>13577139259.34</v>
      </c>
      <c r="G125" s="48"/>
      <c r="H125" s="47">
        <v>7015248995.5200005</v>
      </c>
      <c r="I125" s="68">
        <f t="shared" si="1"/>
        <v>0</v>
      </c>
    </row>
    <row r="126" spans="1:9">
      <c r="A126" s="46" t="s">
        <v>272</v>
      </c>
      <c r="B126" s="46" t="s">
        <v>273</v>
      </c>
      <c r="C126" s="48"/>
      <c r="D126" s="47">
        <v>26087124630.779999</v>
      </c>
      <c r="E126" s="47">
        <v>5771229780.7399998</v>
      </c>
      <c r="F126" s="47">
        <v>9362870470.9799995</v>
      </c>
      <c r="G126" s="48"/>
      <c r="H126" s="47">
        <v>29678765321.02</v>
      </c>
      <c r="I126" s="68">
        <f t="shared" si="1"/>
        <v>0</v>
      </c>
    </row>
    <row r="127" spans="1:9">
      <c r="A127" s="46" t="s">
        <v>274</v>
      </c>
      <c r="B127" s="46" t="s">
        <v>275</v>
      </c>
      <c r="C127" s="48"/>
      <c r="D127" s="47">
        <v>135391040.66999999</v>
      </c>
      <c r="E127" s="47">
        <v>707745328.48000002</v>
      </c>
      <c r="F127" s="47">
        <v>729469122</v>
      </c>
      <c r="G127" s="48"/>
      <c r="H127" s="47">
        <v>157114834.19</v>
      </c>
      <c r="I127" s="68">
        <f t="shared" si="1"/>
        <v>0</v>
      </c>
    </row>
    <row r="128" spans="1:9">
      <c r="A128" s="46" t="s">
        <v>276</v>
      </c>
      <c r="B128" s="46" t="s">
        <v>277</v>
      </c>
      <c r="C128" s="48"/>
      <c r="D128" s="47">
        <v>7389481.1500000004</v>
      </c>
      <c r="E128" s="47">
        <v>56589687.32</v>
      </c>
      <c r="F128" s="47">
        <v>54163153.759999998</v>
      </c>
      <c r="G128" s="48"/>
      <c r="H128" s="47">
        <v>4962947.59</v>
      </c>
      <c r="I128" s="68">
        <f t="shared" si="1"/>
        <v>0</v>
      </c>
    </row>
    <row r="129" spans="1:9">
      <c r="A129" s="46" t="s">
        <v>278</v>
      </c>
      <c r="B129" s="46" t="s">
        <v>279</v>
      </c>
      <c r="C129" s="48"/>
      <c r="D129" s="47">
        <v>5982737.5700000003</v>
      </c>
      <c r="E129" s="47">
        <v>14511642.42</v>
      </c>
      <c r="F129" s="47">
        <v>12507787.4</v>
      </c>
      <c r="G129" s="48"/>
      <c r="H129" s="47">
        <v>3978882.55</v>
      </c>
      <c r="I129" s="68">
        <f t="shared" si="1"/>
        <v>0</v>
      </c>
    </row>
    <row r="130" spans="1:9">
      <c r="A130" s="46" t="s">
        <v>280</v>
      </c>
      <c r="B130" s="46" t="s">
        <v>277</v>
      </c>
      <c r="C130" s="48"/>
      <c r="D130" s="47">
        <v>1406743.58</v>
      </c>
      <c r="E130" s="47">
        <v>42078044.899999999</v>
      </c>
      <c r="F130" s="47">
        <v>41655366.359999999</v>
      </c>
      <c r="G130" s="48"/>
      <c r="H130" s="47">
        <v>984065.04</v>
      </c>
      <c r="I130" s="68">
        <f t="shared" si="1"/>
        <v>0</v>
      </c>
    </row>
    <row r="131" spans="1:9">
      <c r="A131" s="46" t="s">
        <v>281</v>
      </c>
      <c r="B131" s="46" t="s">
        <v>277</v>
      </c>
      <c r="C131" s="48"/>
      <c r="D131" s="47">
        <v>1406743.58</v>
      </c>
      <c r="E131" s="47">
        <v>42078044.899999999</v>
      </c>
      <c r="F131" s="47">
        <v>41655366.359999999</v>
      </c>
      <c r="G131" s="48"/>
      <c r="H131" s="47">
        <v>984065.04</v>
      </c>
      <c r="I131" s="68">
        <f t="shared" si="1"/>
        <v>0</v>
      </c>
    </row>
    <row r="132" spans="1:9">
      <c r="A132" s="46" t="s">
        <v>282</v>
      </c>
      <c r="B132" s="46" t="s">
        <v>283</v>
      </c>
      <c r="C132" s="48"/>
      <c r="D132" s="47">
        <v>202270523.58000001</v>
      </c>
      <c r="E132" s="47">
        <v>55655653.939999998</v>
      </c>
      <c r="F132" s="47">
        <v>43050266</v>
      </c>
      <c r="G132" s="48"/>
      <c r="H132" s="47">
        <v>189665135.63999999</v>
      </c>
      <c r="I132" s="68">
        <f t="shared" si="1"/>
        <v>0</v>
      </c>
    </row>
    <row r="133" spans="1:9">
      <c r="A133" s="46" t="s">
        <v>284</v>
      </c>
      <c r="B133" s="46" t="s">
        <v>285</v>
      </c>
      <c r="C133" s="48"/>
      <c r="D133" s="47">
        <v>175706955.58000001</v>
      </c>
      <c r="E133" s="47">
        <v>55655653.939999998</v>
      </c>
      <c r="F133" s="47">
        <v>43050266</v>
      </c>
      <c r="G133" s="48"/>
      <c r="H133" s="47">
        <v>163101567.63999999</v>
      </c>
      <c r="I133" s="68">
        <f t="shared" si="1"/>
        <v>0</v>
      </c>
    </row>
    <row r="134" spans="1:9">
      <c r="A134" s="46" t="s">
        <v>286</v>
      </c>
      <c r="B134" s="46" t="s">
        <v>287</v>
      </c>
      <c r="C134" s="48"/>
      <c r="D134" s="47">
        <v>26563568</v>
      </c>
      <c r="E134" s="50"/>
      <c r="F134" s="48"/>
      <c r="G134" s="48"/>
      <c r="H134" s="47">
        <v>26563568</v>
      </c>
      <c r="I134" s="68">
        <f t="shared" si="1"/>
        <v>0</v>
      </c>
    </row>
    <row r="135" spans="1:9">
      <c r="A135" s="46" t="s">
        <v>288</v>
      </c>
      <c r="B135" s="46" t="s">
        <v>39</v>
      </c>
      <c r="C135" s="48"/>
      <c r="D135" s="47">
        <v>4421728643.46</v>
      </c>
      <c r="E135" s="47">
        <v>4639257280.8599997</v>
      </c>
      <c r="F135" s="47">
        <v>6454119561.1800003</v>
      </c>
      <c r="G135" s="48"/>
      <c r="H135" s="47">
        <v>6236590923.7799997</v>
      </c>
      <c r="I135" s="68">
        <f t="shared" si="1"/>
        <v>0</v>
      </c>
    </row>
    <row r="136" spans="1:9">
      <c r="A136" s="46" t="s">
        <v>289</v>
      </c>
      <c r="B136" s="46" t="s">
        <v>290</v>
      </c>
      <c r="C136" s="48"/>
      <c r="D136" s="47">
        <v>4421728643.46</v>
      </c>
      <c r="E136" s="47">
        <v>4639257280.8599997</v>
      </c>
      <c r="F136" s="47">
        <v>6454119561.1800003</v>
      </c>
      <c r="G136" s="48"/>
      <c r="H136" s="47">
        <v>6236590923.7799997</v>
      </c>
      <c r="I136" s="68">
        <f t="shared" si="1"/>
        <v>0</v>
      </c>
    </row>
    <row r="137" spans="1:9">
      <c r="A137" s="46" t="s">
        <v>291</v>
      </c>
      <c r="B137" s="46" t="s">
        <v>29</v>
      </c>
      <c r="C137" s="48"/>
      <c r="D137" s="47">
        <v>23973368063.860001</v>
      </c>
      <c r="E137" s="50"/>
      <c r="F137" s="47">
        <v>699999999</v>
      </c>
      <c r="G137" s="48"/>
      <c r="H137" s="47">
        <v>24673368062.860001</v>
      </c>
      <c r="I137" s="68">
        <f t="shared" ref="I137:I197" si="2">IF(ISBLANK(J137),0,G137-H137)</f>
        <v>0</v>
      </c>
    </row>
    <row r="138" spans="1:9">
      <c r="A138" s="46" t="s">
        <v>292</v>
      </c>
      <c r="B138" s="46" t="s">
        <v>293</v>
      </c>
      <c r="C138" s="48"/>
      <c r="D138" s="47">
        <v>20637777777</v>
      </c>
      <c r="E138" s="50"/>
      <c r="F138" s="47">
        <v>699999999</v>
      </c>
      <c r="G138" s="48"/>
      <c r="H138" s="47">
        <v>21337777776</v>
      </c>
      <c r="I138" s="68">
        <f t="shared" si="2"/>
        <v>0</v>
      </c>
    </row>
    <row r="139" spans="1:9">
      <c r="A139" s="46" t="s">
        <v>294</v>
      </c>
      <c r="B139" s="46" t="s">
        <v>295</v>
      </c>
      <c r="C139" s="48"/>
      <c r="D139" s="47">
        <v>20000000000</v>
      </c>
      <c r="E139" s="50"/>
      <c r="F139" s="48"/>
      <c r="G139" s="48"/>
      <c r="H139" s="47">
        <v>20000000000</v>
      </c>
      <c r="I139" s="68">
        <f t="shared" si="2"/>
        <v>0</v>
      </c>
    </row>
    <row r="140" spans="1:9">
      <c r="A140" s="46" t="s">
        <v>296</v>
      </c>
      <c r="B140" s="46" t="s">
        <v>297</v>
      </c>
      <c r="C140" s="48"/>
      <c r="D140" s="47">
        <v>637777777</v>
      </c>
      <c r="E140" s="50"/>
      <c r="F140" s="47">
        <v>699999999</v>
      </c>
      <c r="G140" s="48"/>
      <c r="H140" s="47">
        <v>1337777776</v>
      </c>
      <c r="I140" s="68">
        <f t="shared" si="2"/>
        <v>0</v>
      </c>
    </row>
    <row r="141" spans="1:9">
      <c r="A141" s="46" t="s">
        <v>298</v>
      </c>
      <c r="B141" s="46" t="s">
        <v>31</v>
      </c>
      <c r="C141" s="48"/>
      <c r="D141" s="47">
        <v>3335590286.8600001</v>
      </c>
      <c r="E141" s="50"/>
      <c r="F141" s="48"/>
      <c r="G141" s="48"/>
      <c r="H141" s="47">
        <v>3335590286.8600001</v>
      </c>
      <c r="I141" s="68">
        <f t="shared" si="2"/>
        <v>0</v>
      </c>
    </row>
    <row r="142" spans="1:9">
      <c r="A142" s="46" t="s">
        <v>299</v>
      </c>
      <c r="B142" s="46" t="s">
        <v>31</v>
      </c>
      <c r="C142" s="48"/>
      <c r="D142" s="47">
        <v>3335590286.8600001</v>
      </c>
      <c r="E142" s="50"/>
      <c r="F142" s="48"/>
      <c r="G142" s="48"/>
      <c r="H142" s="47">
        <v>3335590286.8600001</v>
      </c>
      <c r="I142" s="68">
        <f t="shared" si="2"/>
        <v>0</v>
      </c>
    </row>
    <row r="143" spans="1:9">
      <c r="A143" s="46" t="s">
        <v>300</v>
      </c>
      <c r="B143" s="46" t="s">
        <v>301</v>
      </c>
      <c r="C143" s="48"/>
      <c r="D143" s="47">
        <v>8750128552.5300007</v>
      </c>
      <c r="E143" s="47">
        <v>25202821262.810001</v>
      </c>
      <c r="F143" s="47">
        <v>23064318618.099998</v>
      </c>
      <c r="G143" s="48"/>
      <c r="H143" s="47">
        <v>6611625907.8199997</v>
      </c>
      <c r="I143" s="68">
        <f t="shared" si="2"/>
        <v>0</v>
      </c>
    </row>
    <row r="144" spans="1:9">
      <c r="A144" s="46" t="s">
        <v>302</v>
      </c>
      <c r="B144" s="46" t="s">
        <v>303</v>
      </c>
      <c r="C144" s="48"/>
      <c r="D144" s="47">
        <v>3873780000</v>
      </c>
      <c r="E144" s="50"/>
      <c r="F144" s="48"/>
      <c r="G144" s="48"/>
      <c r="H144" s="47">
        <v>3873780000</v>
      </c>
      <c r="I144" s="68">
        <f t="shared" si="2"/>
        <v>0</v>
      </c>
    </row>
    <row r="145" spans="1:12">
      <c r="A145" s="46" t="s">
        <v>304</v>
      </c>
      <c r="B145" s="46" t="s">
        <v>305</v>
      </c>
      <c r="C145" s="48"/>
      <c r="D145" s="47">
        <v>3873780000</v>
      </c>
      <c r="E145" s="50"/>
      <c r="F145" s="48"/>
      <c r="G145" s="48"/>
      <c r="H145" s="47">
        <v>3873780000</v>
      </c>
      <c r="I145" s="68">
        <f t="shared" si="2"/>
        <v>0</v>
      </c>
    </row>
    <row r="146" spans="1:12">
      <c r="A146" s="189" t="s">
        <v>306</v>
      </c>
      <c r="B146" s="189" t="s">
        <v>307</v>
      </c>
      <c r="C146" s="188"/>
      <c r="D146" s="187">
        <v>4876348552.5299997</v>
      </c>
      <c r="E146" s="186"/>
      <c r="F146" s="188"/>
      <c r="G146" s="188"/>
      <c r="H146" s="187">
        <v>4876348552.5299997</v>
      </c>
      <c r="I146" s="68">
        <f t="shared" si="2"/>
        <v>0</v>
      </c>
    </row>
    <row r="147" spans="1:12">
      <c r="A147" s="46" t="s">
        <v>308</v>
      </c>
      <c r="B147" s="46" t="s">
        <v>309</v>
      </c>
      <c r="C147" s="48"/>
      <c r="D147" s="47">
        <v>4426583018.3400002</v>
      </c>
      <c r="E147" s="50"/>
      <c r="F147" s="48"/>
      <c r="G147" s="48"/>
      <c r="H147" s="47">
        <v>4426583018.3400002</v>
      </c>
      <c r="I147" s="68">
        <f t="shared" si="2"/>
        <v>0</v>
      </c>
    </row>
    <row r="148" spans="1:12">
      <c r="A148" s="46" t="s">
        <v>310</v>
      </c>
      <c r="B148" s="46" t="s">
        <v>311</v>
      </c>
      <c r="C148" s="48"/>
      <c r="D148" s="47">
        <v>449765534.19</v>
      </c>
      <c r="E148" s="50"/>
      <c r="F148" s="48"/>
      <c r="G148" s="48"/>
      <c r="H148" s="47">
        <v>449765534.19</v>
      </c>
      <c r="I148" s="68">
        <f t="shared" si="2"/>
        <v>0</v>
      </c>
    </row>
    <row r="149" spans="1:12">
      <c r="A149" s="46" t="s">
        <v>312</v>
      </c>
      <c r="B149" s="46" t="s">
        <v>313</v>
      </c>
      <c r="C149" s="48"/>
      <c r="D149" s="48"/>
      <c r="E149" s="47">
        <v>25202821262.810001</v>
      </c>
      <c r="F149" s="47">
        <v>23064318618.099998</v>
      </c>
      <c r="G149" s="48"/>
      <c r="H149" s="49">
        <v>-2138502644.71</v>
      </c>
      <c r="I149" s="68">
        <f t="shared" si="2"/>
        <v>0</v>
      </c>
    </row>
    <row r="150" spans="1:12">
      <c r="A150" s="149" t="s">
        <v>314</v>
      </c>
      <c r="B150" s="149" t="s">
        <v>313</v>
      </c>
      <c r="C150" s="150"/>
      <c r="D150" s="150"/>
      <c r="E150" s="151">
        <v>25202821262.810001</v>
      </c>
      <c r="F150" s="151">
        <v>23064318618.099998</v>
      </c>
      <c r="G150" s="150"/>
      <c r="H150" s="152">
        <v>-2138502644.71</v>
      </c>
      <c r="I150" s="68">
        <f t="shared" si="2"/>
        <v>0</v>
      </c>
    </row>
    <row r="151" spans="1:12">
      <c r="A151" s="146" t="s">
        <v>315</v>
      </c>
      <c r="B151" s="146" t="s">
        <v>316</v>
      </c>
      <c r="C151" s="147"/>
      <c r="D151" s="147"/>
      <c r="E151" s="148">
        <v>23064318617.880001</v>
      </c>
      <c r="F151" s="148">
        <v>23064341455.880001</v>
      </c>
      <c r="G151" s="147"/>
      <c r="H151" s="148">
        <v>22838</v>
      </c>
      <c r="I151" s="68">
        <f t="shared" si="2"/>
        <v>0</v>
      </c>
    </row>
    <row r="152" spans="1:12">
      <c r="A152" s="46" t="s">
        <v>317</v>
      </c>
      <c r="B152" s="46" t="s">
        <v>318</v>
      </c>
      <c r="C152" s="48"/>
      <c r="D152" s="48"/>
      <c r="E152" s="47">
        <v>19185561219.029999</v>
      </c>
      <c r="F152" s="47">
        <v>19185561219.029999</v>
      </c>
      <c r="G152" s="48"/>
      <c r="H152" s="48"/>
      <c r="I152" s="68">
        <f t="shared" si="2"/>
        <v>0</v>
      </c>
    </row>
    <row r="153" spans="1:12">
      <c r="A153" s="46" t="s">
        <v>319</v>
      </c>
      <c r="B153" s="46" t="s">
        <v>318</v>
      </c>
      <c r="C153" s="48"/>
      <c r="D153" s="48"/>
      <c r="E153" s="47">
        <v>13319993192.83</v>
      </c>
      <c r="F153" s="47">
        <v>13319993192.83</v>
      </c>
      <c r="G153" s="48"/>
      <c r="H153" s="48"/>
      <c r="I153" s="68">
        <f t="shared" si="2"/>
        <v>0</v>
      </c>
      <c r="L153" s="137"/>
    </row>
    <row r="154" spans="1:12">
      <c r="A154" s="46" t="s">
        <v>320</v>
      </c>
      <c r="B154" s="46" t="s">
        <v>318</v>
      </c>
      <c r="C154" s="48"/>
      <c r="D154" s="48"/>
      <c r="E154" s="47">
        <v>5865568026.1999998</v>
      </c>
      <c r="F154" s="47">
        <v>5865568026.1999998</v>
      </c>
      <c r="G154" s="48"/>
      <c r="H154" s="48"/>
      <c r="I154" s="68">
        <f t="shared" si="2"/>
        <v>0</v>
      </c>
      <c r="L154" s="137"/>
    </row>
    <row r="155" spans="1:12">
      <c r="A155" s="46" t="s">
        <v>321</v>
      </c>
      <c r="B155" s="46" t="s">
        <v>322</v>
      </c>
      <c r="C155" s="48"/>
      <c r="D155" s="48"/>
      <c r="E155" s="47">
        <v>107826682.94</v>
      </c>
      <c r="F155" s="47">
        <v>107826682.94</v>
      </c>
      <c r="G155" s="48"/>
      <c r="H155" s="48"/>
      <c r="I155" s="68">
        <f t="shared" si="2"/>
        <v>0</v>
      </c>
    </row>
    <row r="156" spans="1:12">
      <c r="A156" s="46" t="s">
        <v>323</v>
      </c>
      <c r="B156" s="46" t="s">
        <v>324</v>
      </c>
      <c r="C156" s="48"/>
      <c r="D156" s="48"/>
      <c r="E156" s="47">
        <v>107516682.94</v>
      </c>
      <c r="F156" s="47">
        <v>107516682.94</v>
      </c>
      <c r="G156" s="48"/>
      <c r="H156" s="48"/>
      <c r="I156" s="68">
        <f t="shared" si="2"/>
        <v>0</v>
      </c>
      <c r="L156" s="137"/>
    </row>
    <row r="157" spans="1:12">
      <c r="A157" s="46" t="s">
        <v>325</v>
      </c>
      <c r="B157" s="46" t="s">
        <v>326</v>
      </c>
      <c r="C157" s="48"/>
      <c r="D157" s="48"/>
      <c r="E157" s="47">
        <v>310000</v>
      </c>
      <c r="F157" s="47">
        <v>310000</v>
      </c>
      <c r="G157" s="48"/>
      <c r="H157" s="48"/>
      <c r="I157" s="68">
        <f t="shared" si="2"/>
        <v>0</v>
      </c>
      <c r="L157" s="137"/>
    </row>
    <row r="158" spans="1:12">
      <c r="A158" s="46" t="s">
        <v>327</v>
      </c>
      <c r="B158" s="46" t="s">
        <v>328</v>
      </c>
      <c r="C158" s="48"/>
      <c r="D158" s="48"/>
      <c r="E158" s="47">
        <v>3770930715.9099998</v>
      </c>
      <c r="F158" s="47">
        <v>3770953553.9099998</v>
      </c>
      <c r="G158" s="48"/>
      <c r="H158" s="47">
        <v>22838</v>
      </c>
      <c r="I158" s="68">
        <f t="shared" si="2"/>
        <v>0</v>
      </c>
    </row>
    <row r="159" spans="1:12">
      <c r="A159" s="134" t="s">
        <v>329</v>
      </c>
      <c r="B159" s="134" t="s">
        <v>330</v>
      </c>
      <c r="C159" s="135"/>
      <c r="D159" s="135"/>
      <c r="E159" s="136">
        <v>1018448442.49</v>
      </c>
      <c r="F159" s="136">
        <v>1018448442.49</v>
      </c>
      <c r="G159" s="135"/>
      <c r="H159" s="135"/>
      <c r="I159" s="68">
        <f t="shared" si="2"/>
        <v>0</v>
      </c>
      <c r="K159" s="138">
        <f>E159-E174</f>
        <v>-385403197.67000008</v>
      </c>
      <c r="L159" s="54" t="s">
        <v>898</v>
      </c>
    </row>
    <row r="160" spans="1:12">
      <c r="A160" s="46" t="s">
        <v>331</v>
      </c>
      <c r="B160" s="46" t="s">
        <v>332</v>
      </c>
      <c r="C160" s="48"/>
      <c r="D160" s="48"/>
      <c r="E160" s="47">
        <v>11203315.18</v>
      </c>
      <c r="F160" s="47">
        <v>11203315.18</v>
      </c>
      <c r="G160" s="48"/>
      <c r="H160" s="48"/>
      <c r="I160" s="68">
        <f t="shared" si="2"/>
        <v>0</v>
      </c>
      <c r="L160" s="137"/>
    </row>
    <row r="161" spans="1:12">
      <c r="A161" s="46" t="s">
        <v>333</v>
      </c>
      <c r="B161" s="46" t="s">
        <v>328</v>
      </c>
      <c r="C161" s="48"/>
      <c r="D161" s="48"/>
      <c r="E161" s="47">
        <v>2741278958.2399998</v>
      </c>
      <c r="F161" s="47">
        <v>2741301796.2399998</v>
      </c>
      <c r="G161" s="48"/>
      <c r="H161" s="47">
        <v>22838</v>
      </c>
      <c r="I161" s="68">
        <f t="shared" si="2"/>
        <v>0</v>
      </c>
      <c r="L161" s="137"/>
    </row>
    <row r="162" spans="1:12">
      <c r="A162" s="46" t="s">
        <v>334</v>
      </c>
      <c r="B162" s="46" t="s">
        <v>335</v>
      </c>
      <c r="C162" s="48"/>
      <c r="D162" s="48"/>
      <c r="E162" s="47">
        <v>25202821262.810001</v>
      </c>
      <c r="F162" s="47">
        <v>25202821262.810001</v>
      </c>
      <c r="G162" s="48"/>
      <c r="H162" s="48"/>
      <c r="I162" s="68">
        <f t="shared" si="2"/>
        <v>0</v>
      </c>
    </row>
    <row r="163" spans="1:12">
      <c r="A163" s="46" t="s">
        <v>336</v>
      </c>
      <c r="B163" s="46" t="s">
        <v>337</v>
      </c>
      <c r="C163" s="48"/>
      <c r="D163" s="48"/>
      <c r="E163" s="47">
        <v>20542560732.009998</v>
      </c>
      <c r="F163" s="47">
        <v>20542560732.009998</v>
      </c>
      <c r="G163" s="48"/>
      <c r="H163" s="48"/>
      <c r="I163" s="68">
        <f t="shared" si="2"/>
        <v>0</v>
      </c>
    </row>
    <row r="164" spans="1:12">
      <c r="A164" s="46" t="s">
        <v>338</v>
      </c>
      <c r="B164" s="46" t="s">
        <v>337</v>
      </c>
      <c r="C164" s="48"/>
      <c r="D164" s="48"/>
      <c r="E164" s="47">
        <v>12028933019.67</v>
      </c>
      <c r="F164" s="47">
        <v>12028933019.67</v>
      </c>
      <c r="G164" s="48"/>
      <c r="H164" s="48"/>
      <c r="I164" s="68">
        <f t="shared" si="2"/>
        <v>0</v>
      </c>
      <c r="L164" s="137"/>
    </row>
    <row r="165" spans="1:12">
      <c r="A165" s="46" t="s">
        <v>339</v>
      </c>
      <c r="B165" s="46" t="s">
        <v>337</v>
      </c>
      <c r="C165" s="48"/>
      <c r="D165" s="48"/>
      <c r="E165" s="47">
        <v>8513627712.3400002</v>
      </c>
      <c r="F165" s="47">
        <v>8513627712.3400002</v>
      </c>
      <c r="G165" s="48"/>
      <c r="H165" s="48"/>
      <c r="I165" s="68">
        <f t="shared" si="2"/>
        <v>0</v>
      </c>
      <c r="L165" s="137"/>
    </row>
    <row r="166" spans="1:12">
      <c r="A166" s="46" t="s">
        <v>340</v>
      </c>
      <c r="B166" s="46" t="s">
        <v>341</v>
      </c>
      <c r="C166" s="48"/>
      <c r="D166" s="48"/>
      <c r="E166" s="47">
        <v>809173970.42999995</v>
      </c>
      <c r="F166" s="47">
        <v>809173970.42999995</v>
      </c>
      <c r="G166" s="48"/>
      <c r="H166" s="48"/>
      <c r="I166" s="68">
        <f t="shared" si="2"/>
        <v>0</v>
      </c>
    </row>
    <row r="167" spans="1:12">
      <c r="A167" s="46" t="s">
        <v>342</v>
      </c>
      <c r="B167" s="46" t="s">
        <v>341</v>
      </c>
      <c r="C167" s="48"/>
      <c r="D167" s="48"/>
      <c r="E167" s="47">
        <v>809173970.42999995</v>
      </c>
      <c r="F167" s="47">
        <v>809173970.42999995</v>
      </c>
      <c r="G167" s="48"/>
      <c r="H167" s="48"/>
      <c r="I167" s="68">
        <f t="shared" si="2"/>
        <v>0</v>
      </c>
      <c r="L167" s="137"/>
    </row>
    <row r="168" spans="1:12">
      <c r="A168" s="46" t="s">
        <v>343</v>
      </c>
      <c r="B168" s="46" t="s">
        <v>344</v>
      </c>
      <c r="C168" s="48"/>
      <c r="D168" s="48"/>
      <c r="E168" s="47">
        <v>447217417.48000002</v>
      </c>
      <c r="F168" s="47">
        <v>447217417.48000002</v>
      </c>
      <c r="G168" s="48"/>
      <c r="H168" s="48"/>
      <c r="I168" s="68">
        <f t="shared" si="2"/>
        <v>0</v>
      </c>
    </row>
    <row r="169" spans="1:12">
      <c r="A169" s="46" t="s">
        <v>345</v>
      </c>
      <c r="B169" s="46" t="s">
        <v>344</v>
      </c>
      <c r="C169" s="48"/>
      <c r="D169" s="48"/>
      <c r="E169" s="47">
        <v>438762611.19999999</v>
      </c>
      <c r="F169" s="47">
        <v>438762611.19999999</v>
      </c>
      <c r="G169" s="48"/>
      <c r="H169" s="48"/>
      <c r="I169" s="68">
        <f t="shared" si="2"/>
        <v>0</v>
      </c>
      <c r="L169" s="137"/>
    </row>
    <row r="170" spans="1:12">
      <c r="A170" s="46" t="s">
        <v>346</v>
      </c>
      <c r="B170" s="46" t="s">
        <v>347</v>
      </c>
      <c r="C170" s="48"/>
      <c r="D170" s="48"/>
      <c r="E170" s="47">
        <v>8454806.2799999993</v>
      </c>
      <c r="F170" s="47">
        <v>8454806.2799999993</v>
      </c>
      <c r="G170" s="48"/>
      <c r="H170" s="48"/>
      <c r="I170" s="68">
        <f t="shared" si="2"/>
        <v>0</v>
      </c>
      <c r="L170" s="137"/>
    </row>
    <row r="171" spans="1:12">
      <c r="A171" s="46" t="s">
        <v>348</v>
      </c>
      <c r="B171" s="46" t="s">
        <v>349</v>
      </c>
      <c r="C171" s="48"/>
      <c r="D171" s="48"/>
      <c r="E171" s="47">
        <v>881974059.02999997</v>
      </c>
      <c r="F171" s="47">
        <v>881974059.02999997</v>
      </c>
      <c r="G171" s="48"/>
      <c r="H171" s="48"/>
      <c r="I171" s="68">
        <f t="shared" si="2"/>
        <v>0</v>
      </c>
    </row>
    <row r="172" spans="1:12">
      <c r="A172" s="46" t="s">
        <v>350</v>
      </c>
      <c r="B172" s="46" t="s">
        <v>351</v>
      </c>
      <c r="C172" s="48"/>
      <c r="D172" s="48"/>
      <c r="E172" s="47">
        <v>881974059.02999997</v>
      </c>
      <c r="F172" s="47">
        <v>881974059.02999997</v>
      </c>
      <c r="G172" s="48"/>
      <c r="H172" s="48"/>
      <c r="I172" s="68">
        <f t="shared" si="2"/>
        <v>0</v>
      </c>
      <c r="L172" s="137"/>
    </row>
    <row r="173" spans="1:12">
      <c r="A173" s="46" t="s">
        <v>352</v>
      </c>
      <c r="B173" s="46" t="s">
        <v>353</v>
      </c>
      <c r="C173" s="48"/>
      <c r="D173" s="48"/>
      <c r="E173" s="47">
        <v>2521895083.8600001</v>
      </c>
      <c r="F173" s="47">
        <v>2521895083.8600001</v>
      </c>
      <c r="G173" s="48"/>
      <c r="H173" s="48"/>
      <c r="I173" s="68">
        <f t="shared" si="2"/>
        <v>0</v>
      </c>
    </row>
    <row r="174" spans="1:12">
      <c r="A174" s="134" t="s">
        <v>354</v>
      </c>
      <c r="B174" s="134" t="s">
        <v>355</v>
      </c>
      <c r="C174" s="135"/>
      <c r="D174" s="135"/>
      <c r="E174" s="136">
        <v>1403851640.1600001</v>
      </c>
      <c r="F174" s="136">
        <v>1403851640.1600001</v>
      </c>
      <c r="G174" s="135"/>
      <c r="H174" s="135"/>
      <c r="I174" s="68">
        <f t="shared" si="2"/>
        <v>0</v>
      </c>
      <c r="L174" s="137"/>
    </row>
    <row r="175" spans="1:12">
      <c r="A175" s="46" t="s">
        <v>356</v>
      </c>
      <c r="B175" s="46" t="s">
        <v>357</v>
      </c>
      <c r="C175" s="48"/>
      <c r="D175" s="48"/>
      <c r="E175" s="47">
        <v>136802741.80000001</v>
      </c>
      <c r="F175" s="47">
        <v>136802741.80000001</v>
      </c>
      <c r="G175" s="48"/>
      <c r="H175" s="48"/>
      <c r="I175" s="68">
        <f t="shared" si="2"/>
        <v>0</v>
      </c>
      <c r="L175" s="137"/>
    </row>
    <row r="176" spans="1:12">
      <c r="A176" s="46" t="s">
        <v>358</v>
      </c>
      <c r="B176" s="46" t="s">
        <v>353</v>
      </c>
      <c r="C176" s="48"/>
      <c r="D176" s="48"/>
      <c r="E176" s="47">
        <v>794748973.91999996</v>
      </c>
      <c r="F176" s="47">
        <v>794748973.91999996</v>
      </c>
      <c r="G176" s="48"/>
      <c r="H176" s="48"/>
      <c r="I176" s="68">
        <f t="shared" si="2"/>
        <v>0</v>
      </c>
      <c r="L176" s="137"/>
    </row>
    <row r="177" spans="1:12">
      <c r="A177" s="46" t="s">
        <v>359</v>
      </c>
      <c r="B177" s="46" t="s">
        <v>360</v>
      </c>
      <c r="C177" s="48"/>
      <c r="D177" s="48"/>
      <c r="E177" s="47">
        <v>186491727.97999999</v>
      </c>
      <c r="F177" s="47">
        <v>186491727.97999999</v>
      </c>
      <c r="G177" s="48"/>
      <c r="H177" s="48"/>
      <c r="I177" s="68">
        <f t="shared" si="2"/>
        <v>0</v>
      </c>
      <c r="L177" s="137"/>
    </row>
    <row r="178" spans="1:12">
      <c r="A178" s="46" t="s">
        <v>361</v>
      </c>
      <c r="B178" s="46" t="s">
        <v>362</v>
      </c>
      <c r="C178" s="48"/>
      <c r="D178" s="48"/>
      <c r="E178" s="47">
        <v>34537985426.779999</v>
      </c>
      <c r="F178" s="47">
        <v>34537985426.779999</v>
      </c>
      <c r="G178" s="48"/>
      <c r="H178" s="48"/>
      <c r="I178" s="68">
        <f t="shared" si="2"/>
        <v>0</v>
      </c>
    </row>
    <row r="179" spans="1:12">
      <c r="A179" s="46" t="s">
        <v>363</v>
      </c>
      <c r="B179" s="46" t="s">
        <v>364</v>
      </c>
      <c r="C179" s="48"/>
      <c r="D179" s="48"/>
      <c r="E179" s="47">
        <v>33115906352.5</v>
      </c>
      <c r="F179" s="47">
        <v>33115906352.5</v>
      </c>
      <c r="G179" s="48"/>
      <c r="H179" s="48"/>
      <c r="I179" s="68">
        <f t="shared" si="2"/>
        <v>0</v>
      </c>
    </row>
    <row r="180" spans="1:12">
      <c r="A180" s="46" t="s">
        <v>365</v>
      </c>
      <c r="B180" s="46" t="s">
        <v>366</v>
      </c>
      <c r="C180" s="48"/>
      <c r="D180" s="48"/>
      <c r="E180" s="47">
        <v>2115642017.1099999</v>
      </c>
      <c r="F180" s="47">
        <v>2115642017.1099999</v>
      </c>
      <c r="G180" s="48"/>
      <c r="H180" s="48"/>
      <c r="I180" s="68">
        <f t="shared" si="2"/>
        <v>0</v>
      </c>
    </row>
    <row r="181" spans="1:12">
      <c r="A181" s="46" t="s">
        <v>367</v>
      </c>
      <c r="B181" s="46" t="s">
        <v>368</v>
      </c>
      <c r="C181" s="48"/>
      <c r="D181" s="48"/>
      <c r="E181" s="47">
        <v>2115642017.1300001</v>
      </c>
      <c r="F181" s="47">
        <v>2115642017.1300001</v>
      </c>
      <c r="G181" s="48"/>
      <c r="H181" s="48"/>
      <c r="I181" s="68">
        <f t="shared" si="2"/>
        <v>0</v>
      </c>
    </row>
    <row r="182" spans="1:12">
      <c r="A182" s="46" t="s">
        <v>369</v>
      </c>
      <c r="B182" s="46" t="s">
        <v>370</v>
      </c>
      <c r="C182" s="48"/>
      <c r="D182" s="48"/>
      <c r="E182" s="47">
        <v>19223368709.75</v>
      </c>
      <c r="F182" s="47">
        <v>19223368709.75</v>
      </c>
      <c r="G182" s="48"/>
      <c r="H182" s="48"/>
      <c r="I182" s="68">
        <f t="shared" si="2"/>
        <v>0</v>
      </c>
    </row>
    <row r="183" spans="1:12">
      <c r="A183" s="46" t="s">
        <v>371</v>
      </c>
      <c r="B183" s="46" t="s">
        <v>372</v>
      </c>
      <c r="C183" s="48"/>
      <c r="D183" s="48"/>
      <c r="E183" s="47">
        <v>9661253608.5100002</v>
      </c>
      <c r="F183" s="47">
        <v>9661253608.5100002</v>
      </c>
      <c r="G183" s="48"/>
      <c r="H183" s="48"/>
      <c r="I183" s="68">
        <f t="shared" si="2"/>
        <v>0</v>
      </c>
    </row>
    <row r="184" spans="1:12">
      <c r="A184" s="46" t="s">
        <v>373</v>
      </c>
      <c r="B184" s="46" t="s">
        <v>374</v>
      </c>
      <c r="C184" s="48"/>
      <c r="D184" s="48"/>
      <c r="E184" s="47">
        <v>1318948790</v>
      </c>
      <c r="F184" s="47">
        <v>1318948790</v>
      </c>
      <c r="G184" s="48"/>
      <c r="H184" s="48"/>
      <c r="I184" s="68">
        <f t="shared" si="2"/>
        <v>0</v>
      </c>
    </row>
    <row r="185" spans="1:12">
      <c r="A185" s="46" t="s">
        <v>375</v>
      </c>
      <c r="B185" s="46" t="s">
        <v>374</v>
      </c>
      <c r="C185" s="48"/>
      <c r="D185" s="48"/>
      <c r="E185" s="47">
        <v>1318948790</v>
      </c>
      <c r="F185" s="47">
        <v>1318948790</v>
      </c>
      <c r="G185" s="48"/>
      <c r="H185" s="48"/>
      <c r="I185" s="68">
        <f t="shared" si="2"/>
        <v>0</v>
      </c>
    </row>
    <row r="186" spans="1:12">
      <c r="A186" s="46" t="s">
        <v>376</v>
      </c>
      <c r="B186" s="46" t="s">
        <v>377</v>
      </c>
      <c r="C186" s="48"/>
      <c r="D186" s="48"/>
      <c r="E186" s="47">
        <v>103130284.28</v>
      </c>
      <c r="F186" s="47">
        <v>103130284.28</v>
      </c>
      <c r="G186" s="48"/>
      <c r="H186" s="48"/>
      <c r="I186" s="68">
        <f t="shared" si="2"/>
        <v>0</v>
      </c>
    </row>
    <row r="187" spans="1:12">
      <c r="A187" s="46" t="s">
        <v>378</v>
      </c>
      <c r="B187" s="46" t="s">
        <v>379</v>
      </c>
      <c r="C187" s="48"/>
      <c r="D187" s="48"/>
      <c r="E187" s="47">
        <v>18408740.43</v>
      </c>
      <c r="F187" s="47">
        <v>18408740.43</v>
      </c>
      <c r="G187" s="48"/>
      <c r="H187" s="48"/>
      <c r="I187" s="68">
        <f t="shared" si="2"/>
        <v>0</v>
      </c>
    </row>
    <row r="188" spans="1:12">
      <c r="A188" s="46" t="s">
        <v>380</v>
      </c>
      <c r="B188" s="46" t="s">
        <v>381</v>
      </c>
      <c r="C188" s="48"/>
      <c r="D188" s="48"/>
      <c r="E188" s="47">
        <v>84721543.849999994</v>
      </c>
      <c r="F188" s="47">
        <v>84721543.849999994</v>
      </c>
      <c r="G188" s="48"/>
      <c r="H188" s="48"/>
      <c r="I188" s="68">
        <f t="shared" si="2"/>
        <v>0</v>
      </c>
    </row>
    <row r="189" spans="1:12">
      <c r="A189" s="52" t="s">
        <v>382</v>
      </c>
      <c r="B189" s="52"/>
      <c r="C189" s="53">
        <v>83242479480.149994</v>
      </c>
      <c r="D189" s="53">
        <v>83242479480.149994</v>
      </c>
      <c r="E189" s="53">
        <v>333790099457</v>
      </c>
      <c r="F189" s="53">
        <v>333790099457</v>
      </c>
      <c r="G189" s="53">
        <v>77279399270.990005</v>
      </c>
      <c r="H189" s="53">
        <v>77279399270.990005</v>
      </c>
      <c r="I189" s="68">
        <f t="shared" si="2"/>
        <v>0</v>
      </c>
    </row>
    <row r="190" spans="1:12">
      <c r="A190" s="46" t="s">
        <v>383</v>
      </c>
      <c r="B190" s="46" t="s">
        <v>384</v>
      </c>
      <c r="C190" s="47">
        <v>204999634.66</v>
      </c>
      <c r="D190" s="48"/>
      <c r="E190" s="47">
        <v>8679235.2300000004</v>
      </c>
      <c r="F190" s="47">
        <v>385082.76</v>
      </c>
      <c r="G190" s="47">
        <v>213293787.13</v>
      </c>
      <c r="H190" s="48"/>
      <c r="I190" s="68">
        <f t="shared" si="2"/>
        <v>0</v>
      </c>
    </row>
    <row r="191" spans="1:12">
      <c r="A191" s="46" t="s">
        <v>385</v>
      </c>
      <c r="B191" s="46" t="s">
        <v>386</v>
      </c>
      <c r="C191" s="51">
        <v>2</v>
      </c>
      <c r="D191" s="48"/>
      <c r="E191" s="50"/>
      <c r="F191" s="48"/>
      <c r="G191" s="51">
        <v>2</v>
      </c>
      <c r="H191" s="48"/>
      <c r="I191" s="68">
        <f t="shared" si="2"/>
        <v>0</v>
      </c>
    </row>
    <row r="192" spans="1:12">
      <c r="A192" s="46" t="s">
        <v>387</v>
      </c>
      <c r="B192" s="46" t="s">
        <v>386</v>
      </c>
      <c r="C192" s="51">
        <v>2</v>
      </c>
      <c r="D192" s="48"/>
      <c r="E192" s="50"/>
      <c r="F192" s="48"/>
      <c r="G192" s="51">
        <v>2</v>
      </c>
      <c r="H192" s="48"/>
      <c r="I192" s="68">
        <f t="shared" si="2"/>
        <v>0</v>
      </c>
    </row>
    <row r="193" spans="1:9">
      <c r="A193" s="46" t="s">
        <v>388</v>
      </c>
      <c r="B193" s="46" t="s">
        <v>389</v>
      </c>
      <c r="C193" s="47">
        <v>1355964.46</v>
      </c>
      <c r="D193" s="48"/>
      <c r="E193" s="50"/>
      <c r="F193" s="48"/>
      <c r="G193" s="47">
        <v>1355964.46</v>
      </c>
      <c r="H193" s="48"/>
      <c r="I193" s="68">
        <f t="shared" si="2"/>
        <v>0</v>
      </c>
    </row>
    <row r="194" spans="1:9">
      <c r="A194" s="46" t="s">
        <v>390</v>
      </c>
      <c r="B194" s="46" t="s">
        <v>391</v>
      </c>
      <c r="C194" s="47">
        <v>1355964.46</v>
      </c>
      <c r="D194" s="48"/>
      <c r="E194" s="50"/>
      <c r="F194" s="48"/>
      <c r="G194" s="47">
        <v>1355964.46</v>
      </c>
      <c r="H194" s="48"/>
      <c r="I194" s="68">
        <f t="shared" si="2"/>
        <v>0</v>
      </c>
    </row>
    <row r="195" spans="1:9">
      <c r="A195" s="46" t="s">
        <v>392</v>
      </c>
      <c r="B195" s="46" t="s">
        <v>393</v>
      </c>
      <c r="C195" s="47">
        <v>203643668.19999999</v>
      </c>
      <c r="D195" s="48"/>
      <c r="E195" s="47">
        <v>8679235.2300000004</v>
      </c>
      <c r="F195" s="47">
        <v>385082.76</v>
      </c>
      <c r="G195" s="47">
        <v>211937820.66999999</v>
      </c>
      <c r="H195" s="48"/>
      <c r="I195" s="68">
        <f t="shared" si="2"/>
        <v>0</v>
      </c>
    </row>
    <row r="196" spans="1:9">
      <c r="A196" s="46" t="s">
        <v>394</v>
      </c>
      <c r="B196" s="46" t="s">
        <v>395</v>
      </c>
      <c r="C196" s="47">
        <v>60906918.710000001</v>
      </c>
      <c r="D196" s="48"/>
      <c r="E196" s="47">
        <v>7138854.3899999997</v>
      </c>
      <c r="F196" s="47">
        <v>385082.76</v>
      </c>
      <c r="G196" s="47">
        <v>67660690.340000004</v>
      </c>
      <c r="H196" s="48"/>
      <c r="I196" s="68">
        <f t="shared" si="2"/>
        <v>0</v>
      </c>
    </row>
    <row r="197" spans="1:9">
      <c r="A197" s="46" t="s">
        <v>396</v>
      </c>
      <c r="B197" s="46" t="s">
        <v>126</v>
      </c>
      <c r="C197" s="47">
        <v>142736749.49000001</v>
      </c>
      <c r="D197" s="48"/>
      <c r="E197" s="47">
        <v>1540380.84</v>
      </c>
      <c r="F197" s="48"/>
      <c r="G197" s="47">
        <v>144277130.33000001</v>
      </c>
      <c r="H197" s="48"/>
      <c r="I197" s="68">
        <f t="shared" si="2"/>
        <v>0</v>
      </c>
    </row>
    <row r="201" spans="1:9">
      <c r="B201" s="40" t="s">
        <v>47</v>
      </c>
      <c r="C201" s="40"/>
      <c r="D201" s="40"/>
      <c r="E201" s="40"/>
      <c r="F201" s="40"/>
      <c r="G201" s="40"/>
      <c r="H201" s="40"/>
    </row>
    <row r="202" spans="1:9">
      <c r="B202" s="40" t="s">
        <v>573</v>
      </c>
      <c r="C202" s="40"/>
      <c r="D202" s="40"/>
      <c r="E202" s="40"/>
      <c r="F202" s="40"/>
      <c r="G202" s="40"/>
      <c r="H202" s="40"/>
    </row>
    <row r="203" spans="1:9">
      <c r="B203" s="41"/>
      <c r="C203" s="41"/>
      <c r="D203" s="41"/>
      <c r="E203" s="41"/>
      <c r="F203" s="41"/>
      <c r="G203" s="41"/>
      <c r="H203" s="41"/>
    </row>
    <row r="204" spans="1:9">
      <c r="B204" s="42" t="s">
        <v>49</v>
      </c>
      <c r="C204" s="42" t="s">
        <v>50</v>
      </c>
      <c r="D204" s="42"/>
      <c r="E204" s="42"/>
      <c r="F204" s="42"/>
      <c r="G204" s="42"/>
      <c r="H204" s="42"/>
    </row>
    <row r="205" spans="1:9">
      <c r="B205" s="42" t="s">
        <v>51</v>
      </c>
      <c r="C205" s="42" t="s">
        <v>52</v>
      </c>
      <c r="D205" s="41"/>
      <c r="E205" s="41"/>
      <c r="F205" s="41"/>
      <c r="G205" s="41"/>
      <c r="H205" s="41"/>
    </row>
    <row r="206" spans="1:9">
      <c r="B206" s="41"/>
      <c r="C206" s="41"/>
      <c r="D206" s="41"/>
      <c r="E206" s="41"/>
      <c r="F206" s="41"/>
      <c r="G206" s="41"/>
      <c r="H206" s="41"/>
    </row>
    <row r="207" spans="1:9">
      <c r="B207" s="96" t="s">
        <v>53</v>
      </c>
      <c r="C207" s="56" t="s">
        <v>55</v>
      </c>
      <c r="D207" s="56"/>
      <c r="E207" s="56" t="s">
        <v>56</v>
      </c>
      <c r="F207" s="56"/>
      <c r="G207" s="56" t="s">
        <v>57</v>
      </c>
      <c r="H207" s="56"/>
    </row>
    <row r="208" spans="1:9">
      <c r="B208" s="96" t="s">
        <v>574</v>
      </c>
      <c r="C208" s="97" t="s">
        <v>58</v>
      </c>
      <c r="D208" s="97" t="s">
        <v>59</v>
      </c>
      <c r="E208" s="97" t="s">
        <v>58</v>
      </c>
      <c r="F208" s="97" t="s">
        <v>59</v>
      </c>
      <c r="G208" s="97" t="s">
        <v>58</v>
      </c>
      <c r="H208" s="97" t="s">
        <v>59</v>
      </c>
      <c r="I208" s="68">
        <f t="shared" ref="I208:I218" si="3">IF(ISBLANK(J208),0,G208-H208)</f>
        <v>0</v>
      </c>
    </row>
    <row r="209" spans="2:11">
      <c r="B209" s="96" t="s">
        <v>575</v>
      </c>
      <c r="C209" s="98"/>
      <c r="D209" s="99"/>
      <c r="E209" s="98"/>
      <c r="F209" s="99"/>
      <c r="G209" s="99"/>
      <c r="H209" s="98"/>
      <c r="I209" s="68">
        <f t="shared" si="3"/>
        <v>0</v>
      </c>
    </row>
    <row r="210" spans="2:11">
      <c r="B210" s="100" t="s">
        <v>76</v>
      </c>
      <c r="C210" s="101">
        <v>3781074843.0900002</v>
      </c>
      <c r="D210" s="102"/>
      <c r="E210" s="101">
        <v>17980936323.330002</v>
      </c>
      <c r="F210" s="101">
        <v>16842306727.379999</v>
      </c>
      <c r="G210" s="101">
        <v>4919704439.04</v>
      </c>
      <c r="H210" s="103"/>
      <c r="I210" s="68">
        <f t="shared" si="3"/>
        <v>0</v>
      </c>
    </row>
    <row r="211" spans="2:11">
      <c r="B211" s="104" t="s">
        <v>576</v>
      </c>
      <c r="C211" s="105">
        <v>3781074843.0900002</v>
      </c>
      <c r="D211" s="106"/>
      <c r="E211" s="105">
        <v>17980936323.330002</v>
      </c>
      <c r="F211" s="105">
        <v>16842306727.379999</v>
      </c>
      <c r="G211" s="105">
        <v>4919704439.04</v>
      </c>
      <c r="H211" s="107"/>
      <c r="I211" s="68">
        <f t="shared" si="3"/>
        <v>0</v>
      </c>
    </row>
    <row r="212" spans="2:11">
      <c r="B212" s="58" t="s">
        <v>577</v>
      </c>
      <c r="C212" s="59">
        <v>14000000</v>
      </c>
      <c r="D212" s="60"/>
      <c r="E212" s="59">
        <v>76830795.25</v>
      </c>
      <c r="F212" s="59">
        <v>73000000</v>
      </c>
      <c r="G212" s="59">
        <v>17830795.25</v>
      </c>
      <c r="H212" s="61"/>
      <c r="I212" s="68">
        <f t="shared" si="3"/>
        <v>17830795.25</v>
      </c>
      <c r="J212" s="67" t="s">
        <v>14</v>
      </c>
      <c r="K212" s="67" t="s">
        <v>16</v>
      </c>
    </row>
    <row r="213" spans="2:11">
      <c r="B213" s="58" t="s">
        <v>578</v>
      </c>
      <c r="C213" s="59">
        <v>56523422.140000001</v>
      </c>
      <c r="D213" s="60"/>
      <c r="E213" s="59">
        <v>833325.84</v>
      </c>
      <c r="F213" s="60"/>
      <c r="G213" s="59">
        <v>57356747.979999997</v>
      </c>
      <c r="H213" s="61"/>
      <c r="I213" s="68">
        <f t="shared" si="3"/>
        <v>57356747.979999997</v>
      </c>
      <c r="J213" s="67" t="s">
        <v>14</v>
      </c>
      <c r="K213" s="67" t="s">
        <v>16</v>
      </c>
    </row>
    <row r="214" spans="2:11">
      <c r="B214" s="58" t="s">
        <v>579</v>
      </c>
      <c r="C214" s="59">
        <v>60939870.189999998</v>
      </c>
      <c r="D214" s="60"/>
      <c r="E214" s="61"/>
      <c r="F214" s="60"/>
      <c r="G214" s="59">
        <v>60939870.189999998</v>
      </c>
      <c r="H214" s="61"/>
      <c r="I214" s="68">
        <f t="shared" si="3"/>
        <v>60939870.189999998</v>
      </c>
      <c r="J214" s="67" t="s">
        <v>14</v>
      </c>
      <c r="K214" s="67" t="s">
        <v>16</v>
      </c>
    </row>
    <row r="215" spans="2:11">
      <c r="B215" s="58" t="s">
        <v>580</v>
      </c>
      <c r="C215" s="59">
        <v>484558075.44</v>
      </c>
      <c r="D215" s="60"/>
      <c r="E215" s="59">
        <v>1039617493.7</v>
      </c>
      <c r="F215" s="59">
        <v>993361149.26999998</v>
      </c>
      <c r="G215" s="59">
        <v>530814419.87</v>
      </c>
      <c r="H215" s="61"/>
      <c r="I215" s="68">
        <f t="shared" si="3"/>
        <v>530814419.87</v>
      </c>
      <c r="J215" s="67" t="s">
        <v>14</v>
      </c>
      <c r="K215" s="67" t="s">
        <v>16</v>
      </c>
    </row>
    <row r="216" spans="2:11">
      <c r="B216" s="58" t="s">
        <v>581</v>
      </c>
      <c r="C216" s="59">
        <v>400841582.81</v>
      </c>
      <c r="D216" s="60"/>
      <c r="E216" s="59">
        <v>9405567433.6100006</v>
      </c>
      <c r="F216" s="59">
        <v>8535549011.5500002</v>
      </c>
      <c r="G216" s="59">
        <v>1270860004.8699999</v>
      </c>
      <c r="H216" s="61"/>
      <c r="I216" s="68">
        <f t="shared" si="3"/>
        <v>1270860004.8699999</v>
      </c>
      <c r="J216" s="67" t="s">
        <v>14</v>
      </c>
      <c r="K216" s="67" t="s">
        <v>16</v>
      </c>
    </row>
    <row r="217" spans="2:11">
      <c r="B217" s="58" t="s">
        <v>582</v>
      </c>
      <c r="C217" s="59">
        <v>2715800000</v>
      </c>
      <c r="D217" s="60"/>
      <c r="E217" s="61"/>
      <c r="F217" s="60"/>
      <c r="G217" s="59">
        <v>2715800000</v>
      </c>
      <c r="H217" s="61"/>
      <c r="I217" s="68">
        <f t="shared" si="3"/>
        <v>2715800000</v>
      </c>
      <c r="J217" s="67" t="s">
        <v>13</v>
      </c>
      <c r="K217" s="67" t="s">
        <v>4</v>
      </c>
    </row>
    <row r="218" spans="2:11">
      <c r="B218" s="58" t="s">
        <v>583</v>
      </c>
      <c r="C218" s="59">
        <v>48411892.509999998</v>
      </c>
      <c r="D218" s="60"/>
      <c r="E218" s="59">
        <v>7458087274.9300003</v>
      </c>
      <c r="F218" s="59">
        <v>7240396566.5600004</v>
      </c>
      <c r="G218" s="59">
        <v>266102600.88</v>
      </c>
      <c r="H218" s="61"/>
      <c r="I218" s="68">
        <f t="shared" si="3"/>
        <v>266102600.88</v>
      </c>
      <c r="J218" s="67" t="s">
        <v>14</v>
      </c>
      <c r="K218" s="67" t="s">
        <v>16</v>
      </c>
    </row>
    <row r="219" spans="2:11">
      <c r="B219" s="96" t="s">
        <v>382</v>
      </c>
      <c r="C219" s="108">
        <v>3781074843.0900002</v>
      </c>
      <c r="D219" s="109"/>
      <c r="E219" s="108">
        <v>17980936323.330002</v>
      </c>
      <c r="F219" s="108">
        <v>16842306727.379999</v>
      </c>
      <c r="G219" s="108">
        <v>4919704439.04</v>
      </c>
      <c r="H219" s="110"/>
    </row>
    <row r="221" spans="2:11">
      <c r="B221" s="40" t="s">
        <v>47</v>
      </c>
      <c r="C221" s="179"/>
      <c r="D221" s="179"/>
      <c r="E221" s="179"/>
      <c r="F221" s="179"/>
      <c r="G221" s="179"/>
      <c r="H221" s="179"/>
    </row>
    <row r="222" spans="2:11">
      <c r="B222" s="40" t="s">
        <v>631</v>
      </c>
      <c r="C222" s="179"/>
      <c r="D222" s="179"/>
      <c r="E222" s="179"/>
      <c r="F222" s="179"/>
      <c r="G222" s="179"/>
      <c r="H222" s="179"/>
    </row>
    <row r="223" spans="2:11">
      <c r="B223" s="41"/>
      <c r="C223" s="41"/>
      <c r="D223" s="41"/>
      <c r="E223" s="41"/>
      <c r="F223" s="41"/>
      <c r="G223" s="41"/>
      <c r="H223" s="41"/>
    </row>
    <row r="224" spans="2:11">
      <c r="B224" s="42" t="s">
        <v>49</v>
      </c>
      <c r="C224" s="42" t="s">
        <v>50</v>
      </c>
      <c r="D224" s="178"/>
      <c r="E224" s="178"/>
      <c r="F224" s="178"/>
      <c r="G224" s="178"/>
      <c r="H224" s="178"/>
    </row>
    <row r="225" spans="2:8">
      <c r="B225" s="42" t="s">
        <v>51</v>
      </c>
      <c r="C225" s="42" t="s">
        <v>52</v>
      </c>
      <c r="D225" s="41"/>
      <c r="E225" s="41"/>
      <c r="F225" s="41"/>
      <c r="G225" s="41"/>
      <c r="H225" s="41"/>
    </row>
    <row r="226" spans="2:8">
      <c r="B226" s="41"/>
      <c r="C226" s="41"/>
      <c r="D226" s="41"/>
      <c r="E226" s="41"/>
      <c r="F226" s="41"/>
      <c r="G226" s="41"/>
      <c r="H226" s="41"/>
    </row>
    <row r="227" spans="2:8">
      <c r="B227" s="177" t="s">
        <v>53</v>
      </c>
      <c r="C227" s="56" t="s">
        <v>55</v>
      </c>
      <c r="D227" s="56"/>
      <c r="E227" s="56" t="s">
        <v>56</v>
      </c>
      <c r="F227" s="56"/>
      <c r="G227" s="56" t="s">
        <v>57</v>
      </c>
      <c r="H227" s="56"/>
    </row>
    <row r="228" spans="2:8">
      <c r="B228" s="176" t="s">
        <v>632</v>
      </c>
      <c r="C228" s="97" t="s">
        <v>58</v>
      </c>
      <c r="D228" s="97" t="s">
        <v>59</v>
      </c>
      <c r="E228" s="97" t="s">
        <v>58</v>
      </c>
      <c r="F228" s="97" t="s">
        <v>59</v>
      </c>
      <c r="G228" s="97" t="s">
        <v>58</v>
      </c>
      <c r="H228" s="97" t="s">
        <v>59</v>
      </c>
    </row>
    <row r="229" spans="2:8">
      <c r="B229" s="175"/>
      <c r="C229" s="98"/>
      <c r="D229" s="99"/>
      <c r="E229" s="98"/>
      <c r="F229" s="99"/>
      <c r="G229" s="99"/>
      <c r="H229" s="98"/>
    </row>
    <row r="230" spans="2:8">
      <c r="B230" s="174" t="s">
        <v>86</v>
      </c>
      <c r="C230" s="173">
        <v>23371483211.119999</v>
      </c>
      <c r="D230" s="172"/>
      <c r="E230" s="173">
        <v>24633626943.75</v>
      </c>
      <c r="F230" s="173">
        <v>22606509174.580002</v>
      </c>
      <c r="G230" s="173">
        <v>25398600980.290001</v>
      </c>
      <c r="H230" s="171"/>
    </row>
    <row r="231" spans="2:8">
      <c r="B231" s="170" t="s">
        <v>633</v>
      </c>
      <c r="C231" s="169">
        <v>36660.18</v>
      </c>
      <c r="D231" s="168"/>
      <c r="E231" s="167"/>
      <c r="F231" s="168"/>
      <c r="G231" s="169">
        <v>36660.18</v>
      </c>
      <c r="H231" s="167"/>
    </row>
    <row r="232" spans="2:8">
      <c r="B232" s="170" t="s">
        <v>634</v>
      </c>
      <c r="C232" s="169">
        <v>12580000</v>
      </c>
      <c r="D232" s="168"/>
      <c r="E232" s="167"/>
      <c r="F232" s="168"/>
      <c r="G232" s="169">
        <v>12580000</v>
      </c>
      <c r="H232" s="167"/>
    </row>
    <row r="233" spans="2:8">
      <c r="B233" s="170" t="s">
        <v>635</v>
      </c>
      <c r="C233" s="169">
        <v>149999.88</v>
      </c>
      <c r="D233" s="168"/>
      <c r="E233" s="167"/>
      <c r="F233" s="168"/>
      <c r="G233" s="169">
        <v>149999.88</v>
      </c>
      <c r="H233" s="167"/>
    </row>
    <row r="234" spans="2:8">
      <c r="B234" s="170" t="s">
        <v>636</v>
      </c>
      <c r="C234" s="169">
        <v>33954</v>
      </c>
      <c r="D234" s="168"/>
      <c r="E234" s="167"/>
      <c r="F234" s="168"/>
      <c r="G234" s="169">
        <v>33954</v>
      </c>
      <c r="H234" s="167"/>
    </row>
    <row r="235" spans="2:8">
      <c r="B235" s="170" t="s">
        <v>637</v>
      </c>
      <c r="C235" s="169">
        <v>5000</v>
      </c>
      <c r="D235" s="168"/>
      <c r="E235" s="167"/>
      <c r="F235" s="168"/>
      <c r="G235" s="169">
        <v>5000</v>
      </c>
      <c r="H235" s="167"/>
    </row>
    <row r="236" spans="2:8">
      <c r="B236" s="170" t="s">
        <v>638</v>
      </c>
      <c r="C236" s="169">
        <v>5056291.37</v>
      </c>
      <c r="D236" s="168"/>
      <c r="E236" s="169">
        <v>119205733.83</v>
      </c>
      <c r="F236" s="168"/>
      <c r="G236" s="169">
        <v>124262025.2</v>
      </c>
      <c r="H236" s="167"/>
    </row>
    <row r="237" spans="2:8">
      <c r="B237" s="170" t="s">
        <v>639</v>
      </c>
      <c r="C237" s="169">
        <v>326667</v>
      </c>
      <c r="D237" s="168"/>
      <c r="E237" s="167"/>
      <c r="F237" s="168"/>
      <c r="G237" s="169">
        <v>326667</v>
      </c>
      <c r="H237" s="167"/>
    </row>
    <row r="238" spans="2:8">
      <c r="B238" s="170" t="s">
        <v>640</v>
      </c>
      <c r="C238" s="167"/>
      <c r="D238" s="168"/>
      <c r="E238" s="169">
        <v>59362060.030000001</v>
      </c>
      <c r="F238" s="168"/>
      <c r="G238" s="169">
        <v>59362060.030000001</v>
      </c>
      <c r="H238" s="167"/>
    </row>
    <row r="239" spans="2:8">
      <c r="B239" s="170" t="s">
        <v>641</v>
      </c>
      <c r="C239" s="169">
        <v>99627924.480000004</v>
      </c>
      <c r="D239" s="168"/>
      <c r="E239" s="167"/>
      <c r="F239" s="168"/>
      <c r="G239" s="169">
        <v>99627924.480000004</v>
      </c>
      <c r="H239" s="167"/>
    </row>
    <row r="240" spans="2:8">
      <c r="B240" s="170" t="s">
        <v>642</v>
      </c>
      <c r="C240" s="169">
        <v>232962310.97</v>
      </c>
      <c r="D240" s="168"/>
      <c r="E240" s="169">
        <v>75693663.439999998</v>
      </c>
      <c r="F240" s="169">
        <v>86658237.170000002</v>
      </c>
      <c r="G240" s="169">
        <v>221997737.24000001</v>
      </c>
      <c r="H240" s="167"/>
    </row>
    <row r="241" spans="2:8">
      <c r="B241" s="170" t="s">
        <v>643</v>
      </c>
      <c r="C241" s="169">
        <v>13244743.800000001</v>
      </c>
      <c r="D241" s="168"/>
      <c r="E241" s="167"/>
      <c r="F241" s="168"/>
      <c r="G241" s="169">
        <v>13244743.800000001</v>
      </c>
      <c r="H241" s="167"/>
    </row>
    <row r="242" spans="2:8">
      <c r="B242" s="170" t="s">
        <v>644</v>
      </c>
      <c r="C242" s="167"/>
      <c r="D242" s="168"/>
      <c r="E242" s="169">
        <v>270177</v>
      </c>
      <c r="F242" s="168"/>
      <c r="G242" s="169">
        <v>270177</v>
      </c>
      <c r="H242" s="167"/>
    </row>
    <row r="243" spans="2:8">
      <c r="B243" s="170" t="s">
        <v>645</v>
      </c>
      <c r="C243" s="169">
        <v>1389383</v>
      </c>
      <c r="D243" s="168"/>
      <c r="E243" s="167"/>
      <c r="F243" s="168"/>
      <c r="G243" s="169">
        <v>1389383</v>
      </c>
      <c r="H243" s="167"/>
    </row>
    <row r="244" spans="2:8">
      <c r="B244" s="170" t="s">
        <v>646</v>
      </c>
      <c r="C244" s="169">
        <v>76416178.920000002</v>
      </c>
      <c r="D244" s="168"/>
      <c r="E244" s="167"/>
      <c r="F244" s="169">
        <v>2902995.36</v>
      </c>
      <c r="G244" s="169">
        <v>73513183.560000002</v>
      </c>
      <c r="H244" s="167"/>
    </row>
    <row r="245" spans="2:8">
      <c r="B245" s="170" t="s">
        <v>647</v>
      </c>
      <c r="C245" s="169">
        <v>195948.81</v>
      </c>
      <c r="D245" s="168"/>
      <c r="E245" s="167"/>
      <c r="F245" s="168"/>
      <c r="G245" s="169">
        <v>195948.81</v>
      </c>
      <c r="H245" s="167"/>
    </row>
    <row r="246" spans="2:8">
      <c r="B246" s="170" t="s">
        <v>648</v>
      </c>
      <c r="C246" s="169">
        <v>1069568.8799999999</v>
      </c>
      <c r="D246" s="168"/>
      <c r="E246" s="169">
        <v>252066</v>
      </c>
      <c r="F246" s="169">
        <v>485024</v>
      </c>
      <c r="G246" s="169">
        <v>836610.88</v>
      </c>
      <c r="H246" s="167"/>
    </row>
    <row r="247" spans="2:8">
      <c r="B247" s="170" t="s">
        <v>649</v>
      </c>
      <c r="C247" s="169">
        <v>20000</v>
      </c>
      <c r="D247" s="168"/>
      <c r="E247" s="167"/>
      <c r="F247" s="168"/>
      <c r="G247" s="169">
        <v>20000</v>
      </c>
      <c r="H247" s="167"/>
    </row>
    <row r="248" spans="2:8">
      <c r="B248" s="170" t="s">
        <v>650</v>
      </c>
      <c r="C248" s="169">
        <v>291310</v>
      </c>
      <c r="D248" s="168"/>
      <c r="E248" s="167"/>
      <c r="F248" s="168"/>
      <c r="G248" s="169">
        <v>291310</v>
      </c>
      <c r="H248" s="167"/>
    </row>
    <row r="249" spans="2:8">
      <c r="B249" s="170" t="s">
        <v>651</v>
      </c>
      <c r="C249" s="169">
        <v>42777312.079999998</v>
      </c>
      <c r="D249" s="168"/>
      <c r="E249" s="167"/>
      <c r="F249" s="169">
        <v>1801657.43</v>
      </c>
      <c r="G249" s="169">
        <v>40975654.649999999</v>
      </c>
      <c r="H249" s="167"/>
    </row>
    <row r="250" spans="2:8">
      <c r="B250" s="170" t="s">
        <v>652</v>
      </c>
      <c r="C250" s="169">
        <v>8133844.1299999999</v>
      </c>
      <c r="D250" s="168"/>
      <c r="E250" s="169">
        <v>482831</v>
      </c>
      <c r="F250" s="169">
        <v>63500</v>
      </c>
      <c r="G250" s="169">
        <v>8553175.1300000008</v>
      </c>
      <c r="H250" s="167"/>
    </row>
    <row r="251" spans="2:8">
      <c r="B251" s="170" t="s">
        <v>653</v>
      </c>
      <c r="C251" s="169">
        <v>204200494.52000001</v>
      </c>
      <c r="D251" s="168"/>
      <c r="E251" s="167"/>
      <c r="F251" s="169">
        <v>8600337.9000000004</v>
      </c>
      <c r="G251" s="169">
        <v>195600156.62</v>
      </c>
      <c r="H251" s="167"/>
    </row>
    <row r="252" spans="2:8">
      <c r="B252" s="170" t="s">
        <v>654</v>
      </c>
      <c r="C252" s="169">
        <v>111914</v>
      </c>
      <c r="D252" s="168"/>
      <c r="E252" s="167"/>
      <c r="F252" s="168"/>
      <c r="G252" s="169">
        <v>111914</v>
      </c>
      <c r="H252" s="167"/>
    </row>
    <row r="253" spans="2:8">
      <c r="B253" s="170" t="s">
        <v>655</v>
      </c>
      <c r="C253" s="169">
        <v>11658915917.059999</v>
      </c>
      <c r="D253" s="168"/>
      <c r="E253" s="169">
        <v>42979920.770000003</v>
      </c>
      <c r="F253" s="169">
        <v>491040027.44999999</v>
      </c>
      <c r="G253" s="169">
        <v>11210855810.379999</v>
      </c>
      <c r="H253" s="167"/>
    </row>
    <row r="254" spans="2:8">
      <c r="B254" s="170" t="s">
        <v>656</v>
      </c>
      <c r="C254" s="169">
        <v>1240000</v>
      </c>
      <c r="D254" s="168"/>
      <c r="E254" s="167"/>
      <c r="F254" s="168"/>
      <c r="G254" s="169">
        <v>1240000</v>
      </c>
      <c r="H254" s="167"/>
    </row>
    <row r="255" spans="2:8">
      <c r="B255" s="170" t="s">
        <v>657</v>
      </c>
      <c r="C255" s="169">
        <v>1452921039.76</v>
      </c>
      <c r="D255" s="168"/>
      <c r="E255" s="167"/>
      <c r="F255" s="168"/>
      <c r="G255" s="169">
        <v>1452921039.76</v>
      </c>
      <c r="H255" s="167"/>
    </row>
    <row r="256" spans="2:8">
      <c r="B256" s="170" t="s">
        <v>658</v>
      </c>
      <c r="C256" s="167"/>
      <c r="D256" s="168"/>
      <c r="E256" s="169">
        <v>750000</v>
      </c>
      <c r="F256" s="168"/>
      <c r="G256" s="169">
        <v>750000</v>
      </c>
      <c r="H256" s="167"/>
    </row>
    <row r="257" spans="2:8">
      <c r="B257" s="170" t="s">
        <v>659</v>
      </c>
      <c r="C257" s="169">
        <v>57489</v>
      </c>
      <c r="D257" s="168"/>
      <c r="E257" s="167"/>
      <c r="F257" s="168"/>
      <c r="G257" s="169">
        <v>57489</v>
      </c>
      <c r="H257" s="167"/>
    </row>
    <row r="258" spans="2:8">
      <c r="B258" s="170" t="s">
        <v>660</v>
      </c>
      <c r="C258" s="169">
        <v>256500</v>
      </c>
      <c r="D258" s="168"/>
      <c r="E258" s="169">
        <v>387000</v>
      </c>
      <c r="F258" s="168"/>
      <c r="G258" s="169">
        <v>643500</v>
      </c>
      <c r="H258" s="167"/>
    </row>
    <row r="259" spans="2:8">
      <c r="B259" s="170" t="s">
        <v>661</v>
      </c>
      <c r="C259" s="169">
        <v>978244</v>
      </c>
      <c r="D259" s="168"/>
      <c r="E259" s="167"/>
      <c r="F259" s="168"/>
      <c r="G259" s="169">
        <v>978244</v>
      </c>
      <c r="H259" s="167"/>
    </row>
    <row r="260" spans="2:8">
      <c r="B260" s="170" t="s">
        <v>662</v>
      </c>
      <c r="C260" s="169">
        <v>534388</v>
      </c>
      <c r="D260" s="168"/>
      <c r="E260" s="167"/>
      <c r="F260" s="168"/>
      <c r="G260" s="169">
        <v>534388</v>
      </c>
      <c r="H260" s="167"/>
    </row>
    <row r="261" spans="2:8">
      <c r="B261" s="170" t="s">
        <v>663</v>
      </c>
      <c r="C261" s="167"/>
      <c r="D261" s="168"/>
      <c r="E261" s="169">
        <v>123238</v>
      </c>
      <c r="F261" s="168"/>
      <c r="G261" s="169">
        <v>123238</v>
      </c>
      <c r="H261" s="167"/>
    </row>
    <row r="262" spans="2:8">
      <c r="B262" s="170" t="s">
        <v>664</v>
      </c>
      <c r="C262" s="169">
        <v>228054.65</v>
      </c>
      <c r="D262" s="168"/>
      <c r="E262" s="167"/>
      <c r="F262" s="168"/>
      <c r="G262" s="169">
        <v>228054.65</v>
      </c>
      <c r="H262" s="167"/>
    </row>
    <row r="263" spans="2:8">
      <c r="B263" s="170" t="s">
        <v>665</v>
      </c>
      <c r="C263" s="169">
        <v>6272</v>
      </c>
      <c r="D263" s="168"/>
      <c r="E263" s="167"/>
      <c r="F263" s="169">
        <v>6272</v>
      </c>
      <c r="G263" s="168"/>
      <c r="H263" s="167"/>
    </row>
    <row r="264" spans="2:8">
      <c r="B264" s="170" t="s">
        <v>666</v>
      </c>
      <c r="C264" s="169">
        <v>657823.80000000005</v>
      </c>
      <c r="D264" s="168"/>
      <c r="E264" s="169">
        <v>2028473.65</v>
      </c>
      <c r="F264" s="169">
        <v>1594423.05</v>
      </c>
      <c r="G264" s="169">
        <v>1091874.3999999999</v>
      </c>
      <c r="H264" s="167"/>
    </row>
    <row r="265" spans="2:8">
      <c r="B265" s="170" t="s">
        <v>667</v>
      </c>
      <c r="C265" s="167"/>
      <c r="D265" s="168"/>
      <c r="E265" s="169">
        <v>22838</v>
      </c>
      <c r="F265" s="168"/>
      <c r="G265" s="169">
        <v>22838</v>
      </c>
      <c r="H265" s="167"/>
    </row>
    <row r="266" spans="2:8">
      <c r="B266" s="170" t="s">
        <v>668</v>
      </c>
      <c r="C266" s="169">
        <v>46706</v>
      </c>
      <c r="D266" s="168"/>
      <c r="E266" s="167"/>
      <c r="F266" s="168"/>
      <c r="G266" s="169">
        <v>46706</v>
      </c>
      <c r="H266" s="167"/>
    </row>
    <row r="267" spans="2:8">
      <c r="B267" s="170" t="s">
        <v>669</v>
      </c>
      <c r="C267" s="169">
        <v>332229</v>
      </c>
      <c r="D267" s="168"/>
      <c r="E267" s="167"/>
      <c r="F267" s="169">
        <v>332229</v>
      </c>
      <c r="G267" s="168"/>
      <c r="H267" s="167"/>
    </row>
    <row r="268" spans="2:8">
      <c r="B268" s="170" t="s">
        <v>670</v>
      </c>
      <c r="C268" s="169">
        <v>1104780</v>
      </c>
      <c r="D268" s="168"/>
      <c r="E268" s="167"/>
      <c r="F268" s="168"/>
      <c r="G268" s="169">
        <v>1104780</v>
      </c>
      <c r="H268" s="167"/>
    </row>
    <row r="269" spans="2:8">
      <c r="B269" s="170" t="s">
        <v>671</v>
      </c>
      <c r="C269" s="169">
        <v>146800</v>
      </c>
      <c r="D269" s="168"/>
      <c r="E269" s="167"/>
      <c r="F269" s="168"/>
      <c r="G269" s="169">
        <v>146800</v>
      </c>
      <c r="H269" s="167"/>
    </row>
    <row r="270" spans="2:8">
      <c r="B270" s="170" t="s">
        <v>672</v>
      </c>
      <c r="C270" s="169">
        <v>104686340.77</v>
      </c>
      <c r="D270" s="168"/>
      <c r="E270" s="169">
        <v>26224238.640000001</v>
      </c>
      <c r="F270" s="168"/>
      <c r="G270" s="169">
        <v>130910579.41</v>
      </c>
      <c r="H270" s="167"/>
    </row>
    <row r="271" spans="2:8">
      <c r="B271" s="170" t="s">
        <v>673</v>
      </c>
      <c r="C271" s="167"/>
      <c r="D271" s="168"/>
      <c r="E271" s="169">
        <v>428853</v>
      </c>
      <c r="F271" s="168"/>
      <c r="G271" s="169">
        <v>428853</v>
      </c>
      <c r="H271" s="167"/>
    </row>
    <row r="272" spans="2:8">
      <c r="B272" s="170" t="s">
        <v>674</v>
      </c>
      <c r="C272" s="169">
        <v>137884.84</v>
      </c>
      <c r="D272" s="168"/>
      <c r="E272" s="167"/>
      <c r="F272" s="168"/>
      <c r="G272" s="169">
        <v>137884.84</v>
      </c>
      <c r="H272" s="167"/>
    </row>
    <row r="273" spans="2:8">
      <c r="B273" s="170" t="s">
        <v>675</v>
      </c>
      <c r="C273" s="169">
        <v>30779.279999999999</v>
      </c>
      <c r="D273" s="168"/>
      <c r="E273" s="169">
        <v>15907901.4</v>
      </c>
      <c r="F273" s="169">
        <v>15938680.68</v>
      </c>
      <c r="G273" s="168"/>
      <c r="H273" s="167"/>
    </row>
    <row r="274" spans="2:8">
      <c r="B274" s="170" t="s">
        <v>676</v>
      </c>
      <c r="C274" s="169">
        <v>310500</v>
      </c>
      <c r="D274" s="168"/>
      <c r="E274" s="167"/>
      <c r="F274" s="168"/>
      <c r="G274" s="169">
        <v>310500</v>
      </c>
      <c r="H274" s="167"/>
    </row>
    <row r="275" spans="2:8">
      <c r="B275" s="170" t="s">
        <v>677</v>
      </c>
      <c r="C275" s="169">
        <v>108000</v>
      </c>
      <c r="D275" s="168"/>
      <c r="E275" s="167"/>
      <c r="F275" s="168"/>
      <c r="G275" s="169">
        <v>108000</v>
      </c>
      <c r="H275" s="167"/>
    </row>
    <row r="276" spans="2:8">
      <c r="B276" s="170" t="s">
        <v>678</v>
      </c>
      <c r="C276" s="169">
        <v>26881831.289999999</v>
      </c>
      <c r="D276" s="168"/>
      <c r="E276" s="169">
        <v>1938024</v>
      </c>
      <c r="F276" s="168"/>
      <c r="G276" s="169">
        <v>28819855.289999999</v>
      </c>
      <c r="H276" s="167"/>
    </row>
    <row r="277" spans="2:8">
      <c r="B277" s="170" t="s">
        <v>679</v>
      </c>
      <c r="C277" s="167"/>
      <c r="D277" s="168"/>
      <c r="E277" s="169">
        <v>60228830.369999997</v>
      </c>
      <c r="F277" s="169">
        <v>60228830.369999997</v>
      </c>
      <c r="G277" s="168"/>
      <c r="H277" s="167"/>
    </row>
    <row r="278" spans="2:8">
      <c r="B278" s="170" t="s">
        <v>680</v>
      </c>
      <c r="C278" s="169">
        <v>116230371.97</v>
      </c>
      <c r="D278" s="168"/>
      <c r="E278" s="167"/>
      <c r="F278" s="169">
        <v>4895289.1900000004</v>
      </c>
      <c r="G278" s="169">
        <v>111335082.78</v>
      </c>
      <c r="H278" s="167"/>
    </row>
    <row r="279" spans="2:8">
      <c r="B279" s="170" t="s">
        <v>681</v>
      </c>
      <c r="C279" s="169">
        <v>18585.669999999998</v>
      </c>
      <c r="D279" s="168"/>
      <c r="E279" s="167"/>
      <c r="F279" s="166">
        <v>782.77</v>
      </c>
      <c r="G279" s="169">
        <v>17802.900000000001</v>
      </c>
      <c r="H279" s="167"/>
    </row>
    <row r="280" spans="2:8">
      <c r="B280" s="170" t="s">
        <v>682</v>
      </c>
      <c r="C280" s="169">
        <v>1506081.6</v>
      </c>
      <c r="D280" s="168"/>
      <c r="E280" s="167"/>
      <c r="F280" s="168"/>
      <c r="G280" s="169">
        <v>1506081.6</v>
      </c>
      <c r="H280" s="167"/>
    </row>
    <row r="281" spans="2:8">
      <c r="B281" s="170" t="s">
        <v>683</v>
      </c>
      <c r="C281" s="169">
        <v>400500</v>
      </c>
      <c r="D281" s="168"/>
      <c r="E281" s="167"/>
      <c r="F281" s="168"/>
      <c r="G281" s="169">
        <v>400500</v>
      </c>
      <c r="H281" s="167"/>
    </row>
    <row r="282" spans="2:8">
      <c r="B282" s="170" t="s">
        <v>684</v>
      </c>
      <c r="C282" s="169">
        <v>78267.8</v>
      </c>
      <c r="D282" s="168"/>
      <c r="E282" s="167"/>
      <c r="F282" s="168"/>
      <c r="G282" s="169">
        <v>78267.8</v>
      </c>
      <c r="H282" s="167"/>
    </row>
    <row r="283" spans="2:8">
      <c r="B283" s="170" t="s">
        <v>685</v>
      </c>
      <c r="C283" s="167"/>
      <c r="D283" s="168"/>
      <c r="E283" s="169">
        <v>771935.4</v>
      </c>
      <c r="F283" s="169">
        <v>771935.4</v>
      </c>
      <c r="G283" s="168"/>
      <c r="H283" s="167"/>
    </row>
    <row r="284" spans="2:8">
      <c r="B284" s="170" t="s">
        <v>686</v>
      </c>
      <c r="C284" s="167"/>
      <c r="D284" s="168"/>
      <c r="E284" s="169">
        <v>42237</v>
      </c>
      <c r="F284" s="169">
        <v>54691.5</v>
      </c>
      <c r="G284" s="165">
        <v>-12454.5</v>
      </c>
      <c r="H284" s="167"/>
    </row>
    <row r="285" spans="2:8">
      <c r="B285" s="170" t="s">
        <v>687</v>
      </c>
      <c r="C285" s="166">
        <v>400</v>
      </c>
      <c r="D285" s="168"/>
      <c r="E285" s="167"/>
      <c r="F285" s="168"/>
      <c r="G285" s="166">
        <v>400</v>
      </c>
      <c r="H285" s="167"/>
    </row>
    <row r="286" spans="2:8">
      <c r="B286" s="170" t="s">
        <v>688</v>
      </c>
      <c r="C286" s="167"/>
      <c r="D286" s="168"/>
      <c r="E286" s="169">
        <v>29200</v>
      </c>
      <c r="F286" s="168"/>
      <c r="G286" s="169">
        <v>29200</v>
      </c>
      <c r="H286" s="167"/>
    </row>
    <row r="287" spans="2:8">
      <c r="B287" s="170" t="s">
        <v>689</v>
      </c>
      <c r="C287" s="169">
        <v>1892417</v>
      </c>
      <c r="D287" s="168"/>
      <c r="E287" s="167"/>
      <c r="F287" s="168"/>
      <c r="G287" s="169">
        <v>1892417</v>
      </c>
      <c r="H287" s="167"/>
    </row>
    <row r="288" spans="2:8">
      <c r="B288" s="170" t="s">
        <v>690</v>
      </c>
      <c r="C288" s="169">
        <v>185362</v>
      </c>
      <c r="D288" s="168"/>
      <c r="E288" s="167"/>
      <c r="F288" s="168"/>
      <c r="G288" s="169">
        <v>185362</v>
      </c>
      <c r="H288" s="167"/>
    </row>
    <row r="289" spans="2:8">
      <c r="B289" s="170" t="s">
        <v>691</v>
      </c>
      <c r="C289" s="169">
        <v>578360</v>
      </c>
      <c r="D289" s="168"/>
      <c r="E289" s="167"/>
      <c r="F289" s="168"/>
      <c r="G289" s="169">
        <v>578360</v>
      </c>
      <c r="H289" s="167"/>
    </row>
    <row r="290" spans="2:8">
      <c r="B290" s="170" t="s">
        <v>692</v>
      </c>
      <c r="C290" s="169">
        <v>412425</v>
      </c>
      <c r="D290" s="168"/>
      <c r="E290" s="167"/>
      <c r="F290" s="168"/>
      <c r="G290" s="169">
        <v>412425</v>
      </c>
      <c r="H290" s="167"/>
    </row>
    <row r="291" spans="2:8">
      <c r="B291" s="170" t="s">
        <v>693</v>
      </c>
      <c r="C291" s="169">
        <v>75840</v>
      </c>
      <c r="D291" s="168"/>
      <c r="E291" s="167"/>
      <c r="F291" s="168"/>
      <c r="G291" s="169">
        <v>75840</v>
      </c>
      <c r="H291" s="167"/>
    </row>
    <row r="292" spans="2:8">
      <c r="B292" s="170" t="s">
        <v>694</v>
      </c>
      <c r="C292" s="167"/>
      <c r="D292" s="168"/>
      <c r="E292" s="169">
        <v>3814224.92</v>
      </c>
      <c r="F292" s="169">
        <v>3193729</v>
      </c>
      <c r="G292" s="169">
        <v>620495.92000000004</v>
      </c>
      <c r="H292" s="167"/>
    </row>
    <row r="293" spans="2:8">
      <c r="B293" s="170" t="s">
        <v>695</v>
      </c>
      <c r="C293" s="169">
        <v>8142827.7400000002</v>
      </c>
      <c r="D293" s="168"/>
      <c r="E293" s="169">
        <v>20554711.719999999</v>
      </c>
      <c r="F293" s="169">
        <v>22843667.620000001</v>
      </c>
      <c r="G293" s="169">
        <v>5853871.8399999999</v>
      </c>
      <c r="H293" s="167"/>
    </row>
    <row r="294" spans="2:8">
      <c r="B294" s="170" t="s">
        <v>696</v>
      </c>
      <c r="C294" s="165">
        <v>-5116481.58</v>
      </c>
      <c r="D294" s="168"/>
      <c r="E294" s="169">
        <v>161185718.13999999</v>
      </c>
      <c r="F294" s="169">
        <v>161185718.13999999</v>
      </c>
      <c r="G294" s="165">
        <v>-5116481.58</v>
      </c>
      <c r="H294" s="167"/>
    </row>
    <row r="295" spans="2:8">
      <c r="B295" s="170" t="s">
        <v>697</v>
      </c>
      <c r="C295" s="166">
        <v>800</v>
      </c>
      <c r="D295" s="168"/>
      <c r="E295" s="167"/>
      <c r="F295" s="168"/>
      <c r="G295" s="166">
        <v>800</v>
      </c>
      <c r="H295" s="167"/>
    </row>
    <row r="296" spans="2:8">
      <c r="B296" s="170" t="s">
        <v>698</v>
      </c>
      <c r="C296" s="167"/>
      <c r="D296" s="168"/>
      <c r="E296" s="169">
        <v>4482469.68</v>
      </c>
      <c r="F296" s="169">
        <v>4482469.68</v>
      </c>
      <c r="G296" s="168"/>
      <c r="H296" s="167"/>
    </row>
    <row r="297" spans="2:8">
      <c r="B297" s="170" t="s">
        <v>699</v>
      </c>
      <c r="C297" s="169">
        <v>28888812.829999998</v>
      </c>
      <c r="D297" s="168"/>
      <c r="E297" s="169">
        <v>815369.92</v>
      </c>
      <c r="F297" s="169">
        <v>222865.64</v>
      </c>
      <c r="G297" s="169">
        <v>29481317.109999999</v>
      </c>
      <c r="H297" s="167"/>
    </row>
    <row r="298" spans="2:8">
      <c r="B298" s="170" t="s">
        <v>700</v>
      </c>
      <c r="C298" s="167"/>
      <c r="D298" s="168"/>
      <c r="E298" s="169">
        <v>540355</v>
      </c>
      <c r="F298" s="168"/>
      <c r="G298" s="169">
        <v>540355</v>
      </c>
      <c r="H298" s="167"/>
    </row>
    <row r="299" spans="2:8">
      <c r="B299" s="170" t="s">
        <v>701</v>
      </c>
      <c r="C299" s="169">
        <v>1442</v>
      </c>
      <c r="D299" s="168"/>
      <c r="E299" s="167"/>
      <c r="F299" s="168"/>
      <c r="G299" s="169">
        <v>1442</v>
      </c>
      <c r="H299" s="167"/>
    </row>
    <row r="300" spans="2:8">
      <c r="B300" s="170" t="s">
        <v>702</v>
      </c>
      <c r="C300" s="167"/>
      <c r="D300" s="168"/>
      <c r="E300" s="169">
        <v>27148678.050000001</v>
      </c>
      <c r="F300" s="169">
        <v>27148678.050000001</v>
      </c>
      <c r="G300" s="168"/>
      <c r="H300" s="167"/>
    </row>
    <row r="301" spans="2:8">
      <c r="B301" s="170" t="s">
        <v>703</v>
      </c>
      <c r="C301" s="169">
        <v>2409571.2000000002</v>
      </c>
      <c r="D301" s="168"/>
      <c r="E301" s="169">
        <v>154521.60000000001</v>
      </c>
      <c r="F301" s="169">
        <v>2564092.7999999998</v>
      </c>
      <c r="G301" s="168"/>
      <c r="H301" s="167"/>
    </row>
    <row r="302" spans="2:8">
      <c r="B302" s="170" t="s">
        <v>704</v>
      </c>
      <c r="C302" s="169">
        <v>85500</v>
      </c>
      <c r="D302" s="168"/>
      <c r="E302" s="167"/>
      <c r="F302" s="168"/>
      <c r="G302" s="169">
        <v>85500</v>
      </c>
      <c r="H302" s="167"/>
    </row>
    <row r="303" spans="2:8">
      <c r="B303" s="170" t="s">
        <v>705</v>
      </c>
      <c r="C303" s="169">
        <v>8217843.5</v>
      </c>
      <c r="D303" s="168"/>
      <c r="E303" s="167"/>
      <c r="F303" s="168"/>
      <c r="G303" s="169">
        <v>8217843.5</v>
      </c>
      <c r="H303" s="167"/>
    </row>
    <row r="304" spans="2:8">
      <c r="B304" s="170" t="s">
        <v>706</v>
      </c>
      <c r="C304" s="169">
        <v>516314</v>
      </c>
      <c r="D304" s="168"/>
      <c r="E304" s="167"/>
      <c r="F304" s="168"/>
      <c r="G304" s="169">
        <v>516314</v>
      </c>
      <c r="H304" s="167"/>
    </row>
    <row r="305" spans="2:8">
      <c r="B305" s="170" t="s">
        <v>707</v>
      </c>
      <c r="C305" s="169">
        <v>42369242.609999999</v>
      </c>
      <c r="D305" s="168"/>
      <c r="E305" s="169">
        <v>20357055.960000001</v>
      </c>
      <c r="F305" s="168"/>
      <c r="G305" s="169">
        <v>62726298.57</v>
      </c>
      <c r="H305" s="167"/>
    </row>
    <row r="306" spans="2:8">
      <c r="B306" s="170" t="s">
        <v>708</v>
      </c>
      <c r="C306" s="169">
        <v>13433598.960000001</v>
      </c>
      <c r="D306" s="168"/>
      <c r="E306" s="169">
        <v>24445724.02</v>
      </c>
      <c r="F306" s="169">
        <v>5364000</v>
      </c>
      <c r="G306" s="169">
        <v>32515322.98</v>
      </c>
      <c r="H306" s="167"/>
    </row>
    <row r="307" spans="2:8">
      <c r="B307" s="170" t="s">
        <v>709</v>
      </c>
      <c r="C307" s="169">
        <v>83904144.719999999</v>
      </c>
      <c r="D307" s="168"/>
      <c r="E307" s="169">
        <v>410363642.49000001</v>
      </c>
      <c r="F307" s="169">
        <v>429488261.58999997</v>
      </c>
      <c r="G307" s="169">
        <v>64779525.619999997</v>
      </c>
      <c r="H307" s="167"/>
    </row>
    <row r="308" spans="2:8">
      <c r="B308" s="170" t="s">
        <v>710</v>
      </c>
      <c r="C308" s="167"/>
      <c r="D308" s="168"/>
      <c r="E308" s="169">
        <v>27600</v>
      </c>
      <c r="F308" s="168"/>
      <c r="G308" s="169">
        <v>27600</v>
      </c>
      <c r="H308" s="167"/>
    </row>
    <row r="309" spans="2:8">
      <c r="B309" s="170" t="s">
        <v>711</v>
      </c>
      <c r="C309" s="167"/>
      <c r="D309" s="168"/>
      <c r="E309" s="166">
        <v>400</v>
      </c>
      <c r="F309" s="166">
        <v>400</v>
      </c>
      <c r="G309" s="168"/>
      <c r="H309" s="167"/>
    </row>
    <row r="310" spans="2:8">
      <c r="B310" s="170" t="s">
        <v>712</v>
      </c>
      <c r="C310" s="169">
        <v>3643060.61</v>
      </c>
      <c r="D310" s="168"/>
      <c r="E310" s="167"/>
      <c r="F310" s="168"/>
      <c r="G310" s="169">
        <v>3643060.61</v>
      </c>
      <c r="H310" s="167"/>
    </row>
    <row r="311" spans="2:8">
      <c r="B311" s="170" t="s">
        <v>713</v>
      </c>
      <c r="C311" s="169">
        <v>3924365.12</v>
      </c>
      <c r="D311" s="168"/>
      <c r="E311" s="167"/>
      <c r="F311" s="168"/>
      <c r="G311" s="169">
        <v>3924365.12</v>
      </c>
      <c r="H311" s="167"/>
    </row>
    <row r="312" spans="2:8">
      <c r="B312" s="170" t="s">
        <v>714</v>
      </c>
      <c r="C312" s="169">
        <v>130390</v>
      </c>
      <c r="D312" s="168"/>
      <c r="E312" s="167"/>
      <c r="F312" s="168"/>
      <c r="G312" s="169">
        <v>130390</v>
      </c>
      <c r="H312" s="167"/>
    </row>
    <row r="313" spans="2:8">
      <c r="B313" s="170" t="s">
        <v>715</v>
      </c>
      <c r="C313" s="169">
        <v>12085115.74</v>
      </c>
      <c r="D313" s="168"/>
      <c r="E313" s="167"/>
      <c r="F313" s="168"/>
      <c r="G313" s="169">
        <v>12085115.74</v>
      </c>
      <c r="H313" s="167"/>
    </row>
    <row r="314" spans="2:8">
      <c r="B314" s="170" t="s">
        <v>716</v>
      </c>
      <c r="C314" s="167"/>
      <c r="D314" s="168"/>
      <c r="E314" s="166">
        <v>400</v>
      </c>
      <c r="F314" s="166">
        <v>400</v>
      </c>
      <c r="G314" s="168"/>
      <c r="H314" s="167"/>
    </row>
    <row r="315" spans="2:8">
      <c r="B315" s="170" t="s">
        <v>717</v>
      </c>
      <c r="C315" s="169">
        <v>9961189.1699999999</v>
      </c>
      <c r="D315" s="168"/>
      <c r="E315" s="169">
        <v>109748156.09999999</v>
      </c>
      <c r="F315" s="169">
        <v>81910744.900000006</v>
      </c>
      <c r="G315" s="169">
        <v>37798600.369999997</v>
      </c>
      <c r="H315" s="167"/>
    </row>
    <row r="316" spans="2:8">
      <c r="B316" s="170" t="s">
        <v>718</v>
      </c>
      <c r="C316" s="169">
        <v>5792588.8099999996</v>
      </c>
      <c r="D316" s="168"/>
      <c r="E316" s="167"/>
      <c r="F316" s="168"/>
      <c r="G316" s="169">
        <v>5792588.8099999996</v>
      </c>
      <c r="H316" s="167"/>
    </row>
    <row r="317" spans="2:8">
      <c r="B317" s="170" t="s">
        <v>719</v>
      </c>
      <c r="C317" s="167"/>
      <c r="D317" s="168"/>
      <c r="E317" s="169">
        <v>42180759.060000002</v>
      </c>
      <c r="F317" s="169">
        <v>41376933.759999998</v>
      </c>
      <c r="G317" s="169">
        <v>803825.3</v>
      </c>
      <c r="H317" s="167"/>
    </row>
    <row r="318" spans="2:8">
      <c r="B318" s="170" t="s">
        <v>720</v>
      </c>
      <c r="C318" s="167"/>
      <c r="D318" s="168"/>
      <c r="E318" s="169">
        <v>31380955.52</v>
      </c>
      <c r="F318" s="169">
        <v>18321073.68</v>
      </c>
      <c r="G318" s="169">
        <v>13059881.84</v>
      </c>
      <c r="H318" s="167"/>
    </row>
    <row r="319" spans="2:8">
      <c r="B319" s="170" t="s">
        <v>721</v>
      </c>
      <c r="C319" s="169">
        <v>2445324.61</v>
      </c>
      <c r="D319" s="168"/>
      <c r="E319" s="167"/>
      <c r="F319" s="168"/>
      <c r="G319" s="169">
        <v>2445324.61</v>
      </c>
      <c r="H319" s="167"/>
    </row>
    <row r="320" spans="2:8">
      <c r="B320" s="170" t="s">
        <v>722</v>
      </c>
      <c r="C320" s="169">
        <v>101099467.81999999</v>
      </c>
      <c r="D320" s="168"/>
      <c r="E320" s="169">
        <v>32489310.809999999</v>
      </c>
      <c r="F320" s="169">
        <v>22650682.100000001</v>
      </c>
      <c r="G320" s="169">
        <v>110938096.53</v>
      </c>
      <c r="H320" s="167"/>
    </row>
    <row r="321" spans="2:8">
      <c r="B321" s="170" t="s">
        <v>723</v>
      </c>
      <c r="C321" s="166">
        <v>800</v>
      </c>
      <c r="D321" s="168"/>
      <c r="E321" s="167"/>
      <c r="F321" s="168"/>
      <c r="G321" s="166">
        <v>800</v>
      </c>
      <c r="H321" s="167"/>
    </row>
    <row r="322" spans="2:8">
      <c r="B322" s="170" t="s">
        <v>724</v>
      </c>
      <c r="C322" s="169">
        <v>9510000</v>
      </c>
      <c r="D322" s="168"/>
      <c r="E322" s="167"/>
      <c r="F322" s="168"/>
      <c r="G322" s="169">
        <v>9510000</v>
      </c>
      <c r="H322" s="167"/>
    </row>
    <row r="323" spans="2:8">
      <c r="B323" s="170" t="s">
        <v>725</v>
      </c>
      <c r="C323" s="169">
        <v>30240</v>
      </c>
      <c r="D323" s="168"/>
      <c r="E323" s="167"/>
      <c r="F323" s="168"/>
      <c r="G323" s="169">
        <v>30240</v>
      </c>
      <c r="H323" s="167"/>
    </row>
    <row r="324" spans="2:8">
      <c r="B324" s="170" t="s">
        <v>726</v>
      </c>
      <c r="C324" s="167"/>
      <c r="D324" s="168"/>
      <c r="E324" s="166">
        <v>400</v>
      </c>
      <c r="F324" s="166">
        <v>400</v>
      </c>
      <c r="G324" s="168"/>
      <c r="H324" s="167"/>
    </row>
    <row r="325" spans="2:8">
      <c r="B325" s="170" t="s">
        <v>727</v>
      </c>
      <c r="C325" s="167"/>
      <c r="D325" s="168"/>
      <c r="E325" s="166">
        <v>800</v>
      </c>
      <c r="F325" s="166">
        <v>800</v>
      </c>
      <c r="G325" s="168"/>
      <c r="H325" s="167"/>
    </row>
    <row r="326" spans="2:8">
      <c r="B326" s="170" t="s">
        <v>728</v>
      </c>
      <c r="C326" s="169">
        <v>111000</v>
      </c>
      <c r="D326" s="168"/>
      <c r="E326" s="167"/>
      <c r="F326" s="168"/>
      <c r="G326" s="169">
        <v>111000</v>
      </c>
      <c r="H326" s="167"/>
    </row>
    <row r="327" spans="2:8">
      <c r="B327" s="170" t="s">
        <v>729</v>
      </c>
      <c r="C327" s="169">
        <v>2629046.37</v>
      </c>
      <c r="D327" s="168"/>
      <c r="E327" s="169">
        <v>6523431.4900000002</v>
      </c>
      <c r="F327" s="168"/>
      <c r="G327" s="169">
        <v>9152477.8599999994</v>
      </c>
      <c r="H327" s="167"/>
    </row>
    <row r="328" spans="2:8">
      <c r="B328" s="170" t="s">
        <v>730</v>
      </c>
      <c r="C328" s="169">
        <v>14581</v>
      </c>
      <c r="D328" s="168"/>
      <c r="E328" s="167"/>
      <c r="F328" s="168"/>
      <c r="G328" s="169">
        <v>14581</v>
      </c>
      <c r="H328" s="167"/>
    </row>
    <row r="329" spans="2:8">
      <c r="B329" s="170" t="s">
        <v>731</v>
      </c>
      <c r="C329" s="169">
        <v>44762139.509999998</v>
      </c>
      <c r="D329" s="168"/>
      <c r="E329" s="169">
        <v>76126587.790000007</v>
      </c>
      <c r="F329" s="169">
        <v>107474069.13</v>
      </c>
      <c r="G329" s="169">
        <v>13414658.17</v>
      </c>
      <c r="H329" s="167"/>
    </row>
    <row r="330" spans="2:8">
      <c r="B330" s="170" t="s">
        <v>732</v>
      </c>
      <c r="C330" s="169">
        <v>17950</v>
      </c>
      <c r="D330" s="168"/>
      <c r="E330" s="167"/>
      <c r="F330" s="168"/>
      <c r="G330" s="169">
        <v>17950</v>
      </c>
      <c r="H330" s="167"/>
    </row>
    <row r="331" spans="2:8">
      <c r="B331" s="170" t="s">
        <v>733</v>
      </c>
      <c r="C331" s="169">
        <v>1949228125.1400001</v>
      </c>
      <c r="D331" s="168"/>
      <c r="E331" s="169">
        <v>7055530546.3400002</v>
      </c>
      <c r="F331" s="169">
        <v>6277444850.3800001</v>
      </c>
      <c r="G331" s="169">
        <v>2727313821.0999999</v>
      </c>
      <c r="H331" s="167"/>
    </row>
    <row r="332" spans="2:8">
      <c r="B332" s="170" t="s">
        <v>734</v>
      </c>
      <c r="C332" s="169">
        <v>8681728.3300000001</v>
      </c>
      <c r="D332" s="168"/>
      <c r="E332" s="169">
        <v>614313753.32000005</v>
      </c>
      <c r="F332" s="169">
        <v>633361271.75</v>
      </c>
      <c r="G332" s="165">
        <v>-10365790.1</v>
      </c>
      <c r="H332" s="167"/>
    </row>
    <row r="333" spans="2:8">
      <c r="B333" s="170" t="s">
        <v>735</v>
      </c>
      <c r="C333" s="169">
        <v>25550229.57</v>
      </c>
      <c r="D333" s="168"/>
      <c r="E333" s="167"/>
      <c r="F333" s="168"/>
      <c r="G333" s="169">
        <v>25550229.57</v>
      </c>
      <c r="H333" s="167"/>
    </row>
    <row r="334" spans="2:8">
      <c r="B334" s="170" t="s">
        <v>736</v>
      </c>
      <c r="C334" s="169">
        <v>6247480</v>
      </c>
      <c r="D334" s="168"/>
      <c r="E334" s="169">
        <v>24029603.550000001</v>
      </c>
      <c r="F334" s="169">
        <v>27781782.100000001</v>
      </c>
      <c r="G334" s="169">
        <v>2495301.4500000002</v>
      </c>
      <c r="H334" s="167"/>
    </row>
    <row r="335" spans="2:8">
      <c r="B335" s="170" t="s">
        <v>737</v>
      </c>
      <c r="C335" s="166">
        <v>400</v>
      </c>
      <c r="D335" s="168"/>
      <c r="E335" s="167"/>
      <c r="F335" s="168"/>
      <c r="G335" s="166">
        <v>400</v>
      </c>
      <c r="H335" s="167"/>
    </row>
    <row r="336" spans="2:8">
      <c r="B336" s="170" t="s">
        <v>738</v>
      </c>
      <c r="C336" s="169">
        <v>1200</v>
      </c>
      <c r="D336" s="168"/>
      <c r="E336" s="167"/>
      <c r="F336" s="168"/>
      <c r="G336" s="169">
        <v>1200</v>
      </c>
      <c r="H336" s="167"/>
    </row>
    <row r="337" spans="2:8">
      <c r="B337" s="170" t="s">
        <v>739</v>
      </c>
      <c r="C337" s="169">
        <v>15038846.4</v>
      </c>
      <c r="D337" s="168"/>
      <c r="E337" s="169">
        <v>16271556.84</v>
      </c>
      <c r="F337" s="168"/>
      <c r="G337" s="169">
        <v>31310403.239999998</v>
      </c>
      <c r="H337" s="167"/>
    </row>
    <row r="338" spans="2:8">
      <c r="B338" s="170" t="s">
        <v>740</v>
      </c>
      <c r="C338" s="169">
        <v>35229139.299999997</v>
      </c>
      <c r="D338" s="168"/>
      <c r="E338" s="169">
        <v>122900533.3</v>
      </c>
      <c r="F338" s="169">
        <v>102108080.72</v>
      </c>
      <c r="G338" s="169">
        <v>56021591.880000003</v>
      </c>
      <c r="H338" s="167"/>
    </row>
    <row r="339" spans="2:8" ht="22.5">
      <c r="B339" s="170" t="s">
        <v>741</v>
      </c>
      <c r="C339" s="169">
        <v>698918521.34000003</v>
      </c>
      <c r="D339" s="168"/>
      <c r="E339" s="169">
        <v>1405702231.74</v>
      </c>
      <c r="F339" s="169">
        <v>1743736283.1800001</v>
      </c>
      <c r="G339" s="169">
        <v>360884469.89999998</v>
      </c>
      <c r="H339" s="167"/>
    </row>
    <row r="340" spans="2:8">
      <c r="B340" s="170" t="s">
        <v>742</v>
      </c>
      <c r="C340" s="169">
        <v>186656500</v>
      </c>
      <c r="D340" s="168"/>
      <c r="E340" s="167"/>
      <c r="F340" s="169">
        <v>57000000</v>
      </c>
      <c r="G340" s="169">
        <v>129656500</v>
      </c>
      <c r="H340" s="167"/>
    </row>
    <row r="341" spans="2:8">
      <c r="B341" s="170" t="s">
        <v>743</v>
      </c>
      <c r="C341" s="169">
        <v>5958</v>
      </c>
      <c r="D341" s="168"/>
      <c r="E341" s="167"/>
      <c r="F341" s="168"/>
      <c r="G341" s="169">
        <v>5958</v>
      </c>
      <c r="H341" s="167"/>
    </row>
    <row r="342" spans="2:8">
      <c r="B342" s="170" t="s">
        <v>744</v>
      </c>
      <c r="C342" s="165">
        <v>-162682.82</v>
      </c>
      <c r="D342" s="168"/>
      <c r="E342" s="169">
        <v>2712707.32</v>
      </c>
      <c r="F342" s="169">
        <v>1366111.6</v>
      </c>
      <c r="G342" s="169">
        <v>1183912.8999999999</v>
      </c>
      <c r="H342" s="167"/>
    </row>
    <row r="343" spans="2:8">
      <c r="B343" s="170" t="s">
        <v>745</v>
      </c>
      <c r="C343" s="167"/>
      <c r="D343" s="168"/>
      <c r="E343" s="169">
        <v>38758047.719999999</v>
      </c>
      <c r="F343" s="169">
        <v>10419830.4</v>
      </c>
      <c r="G343" s="169">
        <v>28338217.32</v>
      </c>
      <c r="H343" s="167"/>
    </row>
    <row r="344" spans="2:8">
      <c r="B344" s="170" t="s">
        <v>746</v>
      </c>
      <c r="C344" s="169">
        <v>100000</v>
      </c>
      <c r="D344" s="168"/>
      <c r="E344" s="167"/>
      <c r="F344" s="168"/>
      <c r="G344" s="169">
        <v>100000</v>
      </c>
      <c r="H344" s="167"/>
    </row>
    <row r="345" spans="2:8">
      <c r="B345" s="170" t="s">
        <v>747</v>
      </c>
      <c r="C345" s="169">
        <v>593834.42000000004</v>
      </c>
      <c r="D345" s="168"/>
      <c r="E345" s="167"/>
      <c r="F345" s="168"/>
      <c r="G345" s="169">
        <v>593834.42000000004</v>
      </c>
      <c r="H345" s="167"/>
    </row>
    <row r="346" spans="2:8">
      <c r="B346" s="170" t="s">
        <v>748</v>
      </c>
      <c r="C346" s="169">
        <v>72257.84</v>
      </c>
      <c r="D346" s="168"/>
      <c r="E346" s="167"/>
      <c r="F346" s="168"/>
      <c r="G346" s="169">
        <v>72257.84</v>
      </c>
      <c r="H346" s="167"/>
    </row>
    <row r="347" spans="2:8">
      <c r="B347" s="170" t="s">
        <v>749</v>
      </c>
      <c r="C347" s="166">
        <v>400</v>
      </c>
      <c r="D347" s="168"/>
      <c r="E347" s="167"/>
      <c r="F347" s="168"/>
      <c r="G347" s="166">
        <v>400</v>
      </c>
      <c r="H347" s="167"/>
    </row>
    <row r="348" spans="2:8">
      <c r="B348" s="170" t="s">
        <v>750</v>
      </c>
      <c r="C348" s="169">
        <v>9353622.5600000005</v>
      </c>
      <c r="D348" s="168"/>
      <c r="E348" s="169">
        <v>18972855.600000001</v>
      </c>
      <c r="F348" s="169">
        <v>9733612.0399999991</v>
      </c>
      <c r="G348" s="169">
        <v>18592866.120000001</v>
      </c>
      <c r="H348" s="167"/>
    </row>
    <row r="349" spans="2:8">
      <c r="B349" s="170" t="s">
        <v>751</v>
      </c>
      <c r="C349" s="169">
        <v>15571.38</v>
      </c>
      <c r="D349" s="168"/>
      <c r="E349" s="169">
        <v>6872.64</v>
      </c>
      <c r="F349" s="168"/>
      <c r="G349" s="169">
        <v>22444.02</v>
      </c>
      <c r="H349" s="167"/>
    </row>
    <row r="350" spans="2:8">
      <c r="B350" s="170" t="s">
        <v>752</v>
      </c>
      <c r="C350" s="169">
        <v>122808.89</v>
      </c>
      <c r="D350" s="168"/>
      <c r="E350" s="169">
        <v>19196.580000000002</v>
      </c>
      <c r="F350" s="168"/>
      <c r="G350" s="169">
        <v>142005.47</v>
      </c>
      <c r="H350" s="167"/>
    </row>
    <row r="351" spans="2:8">
      <c r="B351" s="170" t="s">
        <v>753</v>
      </c>
      <c r="C351" s="169">
        <v>3097770</v>
      </c>
      <c r="D351" s="168"/>
      <c r="E351" s="167"/>
      <c r="F351" s="168"/>
      <c r="G351" s="169">
        <v>3097770</v>
      </c>
      <c r="H351" s="167"/>
    </row>
    <row r="352" spans="2:8">
      <c r="B352" s="170" t="s">
        <v>754</v>
      </c>
      <c r="C352" s="169">
        <v>6900003.4500000002</v>
      </c>
      <c r="D352" s="168"/>
      <c r="E352" s="167"/>
      <c r="F352" s="168"/>
      <c r="G352" s="169">
        <v>6900003.4500000002</v>
      </c>
      <c r="H352" s="167"/>
    </row>
    <row r="353" spans="2:8">
      <c r="B353" s="170" t="s">
        <v>755</v>
      </c>
      <c r="C353" s="167"/>
      <c r="D353" s="168"/>
      <c r="E353" s="169">
        <v>3880711.44</v>
      </c>
      <c r="F353" s="169">
        <v>3874376.8</v>
      </c>
      <c r="G353" s="169">
        <v>6334.64</v>
      </c>
      <c r="H353" s="167"/>
    </row>
    <row r="354" spans="2:8">
      <c r="B354" s="170" t="s">
        <v>756</v>
      </c>
      <c r="C354" s="169">
        <v>8544772.6600000001</v>
      </c>
      <c r="D354" s="168"/>
      <c r="E354" s="169">
        <v>164174384.19999999</v>
      </c>
      <c r="F354" s="169">
        <v>167366887.5</v>
      </c>
      <c r="G354" s="169">
        <v>5352269.3600000003</v>
      </c>
      <c r="H354" s="167"/>
    </row>
    <row r="355" spans="2:8">
      <c r="B355" s="170" t="s">
        <v>757</v>
      </c>
      <c r="C355" s="167"/>
      <c r="D355" s="168"/>
      <c r="E355" s="169">
        <v>6503926.7599999998</v>
      </c>
      <c r="F355" s="169">
        <v>5724168</v>
      </c>
      <c r="G355" s="169">
        <v>779758.76</v>
      </c>
      <c r="H355" s="167"/>
    </row>
    <row r="356" spans="2:8">
      <c r="B356" s="170" t="s">
        <v>758</v>
      </c>
      <c r="C356" s="167"/>
      <c r="D356" s="168"/>
      <c r="E356" s="166">
        <v>400</v>
      </c>
      <c r="F356" s="166">
        <v>400</v>
      </c>
      <c r="G356" s="168"/>
      <c r="H356" s="167"/>
    </row>
    <row r="357" spans="2:8">
      <c r="B357" s="170" t="s">
        <v>397</v>
      </c>
      <c r="C357" s="169">
        <v>320389.44</v>
      </c>
      <c r="D357" s="168"/>
      <c r="E357" s="169">
        <v>922534119.08000004</v>
      </c>
      <c r="F357" s="168"/>
      <c r="G357" s="169">
        <v>922854508.51999998</v>
      </c>
      <c r="H357" s="167"/>
    </row>
    <row r="358" spans="2:8">
      <c r="B358" s="170" t="s">
        <v>759</v>
      </c>
      <c r="C358" s="169">
        <v>402550</v>
      </c>
      <c r="D358" s="168"/>
      <c r="E358" s="169">
        <v>1286100</v>
      </c>
      <c r="F358" s="169">
        <v>857400</v>
      </c>
      <c r="G358" s="169">
        <v>831250</v>
      </c>
      <c r="H358" s="167"/>
    </row>
    <row r="359" spans="2:8">
      <c r="B359" s="170" t="s">
        <v>760</v>
      </c>
      <c r="C359" s="167"/>
      <c r="D359" s="168"/>
      <c r="E359" s="169">
        <v>84135228.519999996</v>
      </c>
      <c r="F359" s="169">
        <v>82004636.120000005</v>
      </c>
      <c r="G359" s="169">
        <v>2130592.4</v>
      </c>
      <c r="H359" s="167"/>
    </row>
    <row r="360" spans="2:8">
      <c r="B360" s="170" t="s">
        <v>761</v>
      </c>
      <c r="C360" s="166">
        <v>400</v>
      </c>
      <c r="D360" s="168"/>
      <c r="E360" s="167"/>
      <c r="F360" s="168"/>
      <c r="G360" s="166">
        <v>400</v>
      </c>
      <c r="H360" s="167"/>
    </row>
    <row r="361" spans="2:8">
      <c r="B361" s="170" t="s">
        <v>762</v>
      </c>
      <c r="C361" s="166">
        <v>800</v>
      </c>
      <c r="D361" s="168"/>
      <c r="E361" s="167"/>
      <c r="F361" s="168"/>
      <c r="G361" s="166">
        <v>800</v>
      </c>
      <c r="H361" s="167"/>
    </row>
    <row r="362" spans="2:8">
      <c r="B362" s="170" t="s">
        <v>763</v>
      </c>
      <c r="C362" s="167"/>
      <c r="D362" s="168"/>
      <c r="E362" s="169">
        <v>5498279.5</v>
      </c>
      <c r="F362" s="169">
        <v>5498279.5</v>
      </c>
      <c r="G362" s="168"/>
      <c r="H362" s="167"/>
    </row>
    <row r="363" spans="2:8">
      <c r="B363" s="170" t="s">
        <v>764</v>
      </c>
      <c r="C363" s="169">
        <v>71530000</v>
      </c>
      <c r="D363" s="168"/>
      <c r="E363" s="167"/>
      <c r="F363" s="168"/>
      <c r="G363" s="169">
        <v>71530000</v>
      </c>
      <c r="H363" s="167"/>
    </row>
    <row r="364" spans="2:8">
      <c r="B364" s="170" t="s">
        <v>765</v>
      </c>
      <c r="C364" s="167"/>
      <c r="D364" s="168"/>
      <c r="E364" s="166">
        <v>400</v>
      </c>
      <c r="F364" s="166">
        <v>400</v>
      </c>
      <c r="G364" s="168"/>
      <c r="H364" s="167"/>
    </row>
    <row r="365" spans="2:8">
      <c r="B365" s="170" t="s">
        <v>766</v>
      </c>
      <c r="C365" s="167"/>
      <c r="D365" s="168"/>
      <c r="E365" s="169">
        <v>7218098.2000000002</v>
      </c>
      <c r="F365" s="169">
        <v>7216490.7999999998</v>
      </c>
      <c r="G365" s="169">
        <v>1607.4</v>
      </c>
      <c r="H365" s="167"/>
    </row>
    <row r="366" spans="2:8">
      <c r="B366" s="170" t="s">
        <v>767</v>
      </c>
      <c r="C366" s="169">
        <v>10625</v>
      </c>
      <c r="D366" s="168"/>
      <c r="E366" s="167"/>
      <c r="F366" s="168"/>
      <c r="G366" s="169">
        <v>10625</v>
      </c>
      <c r="H366" s="167"/>
    </row>
    <row r="367" spans="2:8">
      <c r="B367" s="170" t="s">
        <v>768</v>
      </c>
      <c r="C367" s="169">
        <v>113543991.64</v>
      </c>
      <c r="D367" s="168"/>
      <c r="E367" s="169">
        <v>21095251.41</v>
      </c>
      <c r="F367" s="169">
        <v>74519102.260000005</v>
      </c>
      <c r="G367" s="169">
        <v>60120140.789999999</v>
      </c>
      <c r="H367" s="167"/>
    </row>
    <row r="368" spans="2:8">
      <c r="B368" s="170" t="s">
        <v>769</v>
      </c>
      <c r="C368" s="167"/>
      <c r="D368" s="168"/>
      <c r="E368" s="169">
        <v>810532</v>
      </c>
      <c r="F368" s="168"/>
      <c r="G368" s="169">
        <v>810532</v>
      </c>
      <c r="H368" s="167"/>
    </row>
    <row r="369" spans="2:8">
      <c r="B369" s="170" t="s">
        <v>770</v>
      </c>
      <c r="C369" s="169">
        <v>701601</v>
      </c>
      <c r="D369" s="168"/>
      <c r="E369" s="167"/>
      <c r="F369" s="168"/>
      <c r="G369" s="169">
        <v>701601</v>
      </c>
      <c r="H369" s="167"/>
    </row>
    <row r="370" spans="2:8">
      <c r="B370" s="170" t="s">
        <v>771</v>
      </c>
      <c r="C370" s="169">
        <v>18000</v>
      </c>
      <c r="D370" s="168"/>
      <c r="E370" s="167"/>
      <c r="F370" s="168"/>
      <c r="G370" s="169">
        <v>18000</v>
      </c>
      <c r="H370" s="167"/>
    </row>
    <row r="371" spans="2:8">
      <c r="B371" s="170" t="s">
        <v>772</v>
      </c>
      <c r="C371" s="169">
        <v>4757</v>
      </c>
      <c r="D371" s="168"/>
      <c r="E371" s="167"/>
      <c r="F371" s="168"/>
      <c r="G371" s="169">
        <v>4757</v>
      </c>
      <c r="H371" s="167"/>
    </row>
    <row r="372" spans="2:8">
      <c r="B372" s="170" t="s">
        <v>773</v>
      </c>
      <c r="C372" s="169">
        <v>1200</v>
      </c>
      <c r="D372" s="168"/>
      <c r="E372" s="167"/>
      <c r="F372" s="168"/>
      <c r="G372" s="169">
        <v>1200</v>
      </c>
      <c r="H372" s="167"/>
    </row>
    <row r="373" spans="2:8">
      <c r="B373" s="170" t="s">
        <v>774</v>
      </c>
      <c r="C373" s="166">
        <v>400</v>
      </c>
      <c r="D373" s="168"/>
      <c r="E373" s="167"/>
      <c r="F373" s="168"/>
      <c r="G373" s="166">
        <v>400</v>
      </c>
      <c r="H373" s="167"/>
    </row>
    <row r="374" spans="2:8">
      <c r="B374" s="170" t="s">
        <v>775</v>
      </c>
      <c r="C374" s="169">
        <v>1200</v>
      </c>
      <c r="D374" s="168"/>
      <c r="E374" s="167"/>
      <c r="F374" s="168"/>
      <c r="G374" s="169">
        <v>1200</v>
      </c>
      <c r="H374" s="167"/>
    </row>
    <row r="375" spans="2:8">
      <c r="B375" s="170" t="s">
        <v>776</v>
      </c>
      <c r="C375" s="169">
        <v>7777100</v>
      </c>
      <c r="D375" s="168"/>
      <c r="E375" s="169">
        <v>20642100</v>
      </c>
      <c r="F375" s="169">
        <v>24384500</v>
      </c>
      <c r="G375" s="169">
        <v>4034700</v>
      </c>
      <c r="H375" s="167"/>
    </row>
    <row r="376" spans="2:8">
      <c r="B376" s="170" t="s">
        <v>777</v>
      </c>
      <c r="C376" s="167"/>
      <c r="D376" s="168"/>
      <c r="E376" s="166">
        <v>800</v>
      </c>
      <c r="F376" s="166">
        <v>800</v>
      </c>
      <c r="G376" s="168"/>
      <c r="H376" s="167"/>
    </row>
    <row r="377" spans="2:8">
      <c r="B377" s="170" t="s">
        <v>778</v>
      </c>
      <c r="C377" s="167"/>
      <c r="D377" s="168"/>
      <c r="E377" s="169">
        <v>25061614.809999999</v>
      </c>
      <c r="F377" s="169">
        <v>13944619.810000001</v>
      </c>
      <c r="G377" s="169">
        <v>11116995</v>
      </c>
      <c r="H377" s="167"/>
    </row>
    <row r="378" spans="2:8">
      <c r="B378" s="170" t="s">
        <v>779</v>
      </c>
      <c r="C378" s="167"/>
      <c r="D378" s="168"/>
      <c r="E378" s="169">
        <v>17289609.960000001</v>
      </c>
      <c r="F378" s="169">
        <v>17289609.960000001</v>
      </c>
      <c r="G378" s="168"/>
      <c r="H378" s="167"/>
    </row>
    <row r="379" spans="2:8">
      <c r="B379" s="170" t="s">
        <v>780</v>
      </c>
      <c r="C379" s="169">
        <v>1051855.6200000001</v>
      </c>
      <c r="D379" s="168"/>
      <c r="E379" s="169">
        <v>68854651.950000003</v>
      </c>
      <c r="F379" s="169">
        <v>24075316.23</v>
      </c>
      <c r="G379" s="169">
        <v>45831191.340000004</v>
      </c>
      <c r="H379" s="167"/>
    </row>
    <row r="380" spans="2:8">
      <c r="B380" s="170" t="s">
        <v>781</v>
      </c>
      <c r="C380" s="169">
        <v>1100</v>
      </c>
      <c r="D380" s="168"/>
      <c r="E380" s="167"/>
      <c r="F380" s="168"/>
      <c r="G380" s="169">
        <v>1100</v>
      </c>
      <c r="H380" s="167"/>
    </row>
    <row r="381" spans="2:8">
      <c r="B381" s="170" t="s">
        <v>782</v>
      </c>
      <c r="C381" s="166">
        <v>800</v>
      </c>
      <c r="D381" s="168"/>
      <c r="E381" s="167"/>
      <c r="F381" s="168"/>
      <c r="G381" s="166">
        <v>800</v>
      </c>
      <c r="H381" s="167"/>
    </row>
    <row r="382" spans="2:8" ht="22.5">
      <c r="B382" s="170" t="s">
        <v>783</v>
      </c>
      <c r="C382" s="169">
        <v>7497438.4000000004</v>
      </c>
      <c r="D382" s="168"/>
      <c r="E382" s="169">
        <v>9167152.7400000002</v>
      </c>
      <c r="F382" s="169">
        <v>10103137.84</v>
      </c>
      <c r="G382" s="169">
        <v>6561453.2999999998</v>
      </c>
      <c r="H382" s="167"/>
    </row>
    <row r="383" spans="2:8">
      <c r="B383" s="170" t="s">
        <v>784</v>
      </c>
      <c r="C383" s="167"/>
      <c r="D383" s="168"/>
      <c r="E383" s="169">
        <v>6180708.4800000004</v>
      </c>
      <c r="F383" s="169">
        <v>6180708.4800000004</v>
      </c>
      <c r="G383" s="168"/>
      <c r="H383" s="167"/>
    </row>
    <row r="384" spans="2:8">
      <c r="B384" s="170" t="s">
        <v>785</v>
      </c>
      <c r="C384" s="167"/>
      <c r="D384" s="168"/>
      <c r="E384" s="169">
        <v>347192</v>
      </c>
      <c r="F384" s="169">
        <v>347192</v>
      </c>
      <c r="G384" s="168"/>
      <c r="H384" s="167"/>
    </row>
    <row r="385" spans="2:8">
      <c r="B385" s="170" t="s">
        <v>786</v>
      </c>
      <c r="C385" s="166">
        <v>400</v>
      </c>
      <c r="D385" s="168"/>
      <c r="E385" s="167"/>
      <c r="F385" s="168"/>
      <c r="G385" s="166">
        <v>400</v>
      </c>
      <c r="H385" s="167"/>
    </row>
    <row r="386" spans="2:8">
      <c r="B386" s="170" t="s">
        <v>787</v>
      </c>
      <c r="C386" s="166">
        <v>800</v>
      </c>
      <c r="D386" s="168"/>
      <c r="E386" s="167"/>
      <c r="F386" s="168"/>
      <c r="G386" s="166">
        <v>800</v>
      </c>
      <c r="H386" s="167"/>
    </row>
    <row r="387" spans="2:8">
      <c r="B387" s="170" t="s">
        <v>788</v>
      </c>
      <c r="C387" s="169">
        <v>22500</v>
      </c>
      <c r="D387" s="168"/>
      <c r="E387" s="167"/>
      <c r="F387" s="168"/>
      <c r="G387" s="169">
        <v>22500</v>
      </c>
      <c r="H387" s="167"/>
    </row>
    <row r="388" spans="2:8">
      <c r="B388" s="170" t="s">
        <v>789</v>
      </c>
      <c r="C388" s="167"/>
      <c r="D388" s="168"/>
      <c r="E388" s="166">
        <v>400</v>
      </c>
      <c r="F388" s="166">
        <v>400</v>
      </c>
      <c r="G388" s="168"/>
      <c r="H388" s="167"/>
    </row>
    <row r="389" spans="2:8">
      <c r="B389" s="170" t="s">
        <v>790</v>
      </c>
      <c r="C389" s="167"/>
      <c r="D389" s="168"/>
      <c r="E389" s="166">
        <v>400</v>
      </c>
      <c r="F389" s="166">
        <v>400</v>
      </c>
      <c r="G389" s="168"/>
      <c r="H389" s="167"/>
    </row>
    <row r="390" spans="2:8">
      <c r="B390" s="170" t="s">
        <v>791</v>
      </c>
      <c r="C390" s="169">
        <v>605460.94999999995</v>
      </c>
      <c r="D390" s="168"/>
      <c r="E390" s="167"/>
      <c r="F390" s="168"/>
      <c r="G390" s="169">
        <v>605460.94999999995</v>
      </c>
      <c r="H390" s="167"/>
    </row>
    <row r="391" spans="2:8">
      <c r="B391" s="170" t="s">
        <v>792</v>
      </c>
      <c r="C391" s="167"/>
      <c r="D391" s="168"/>
      <c r="E391" s="169">
        <v>113913985.08</v>
      </c>
      <c r="F391" s="169">
        <v>113913985.08</v>
      </c>
      <c r="G391" s="168"/>
      <c r="H391" s="167"/>
    </row>
    <row r="392" spans="2:8">
      <c r="B392" s="170" t="s">
        <v>793</v>
      </c>
      <c r="C392" s="169">
        <v>12186348.33</v>
      </c>
      <c r="D392" s="168"/>
      <c r="E392" s="169">
        <v>120319640</v>
      </c>
      <c r="F392" s="169">
        <v>68900000</v>
      </c>
      <c r="G392" s="169">
        <v>63605988.329999998</v>
      </c>
      <c r="H392" s="167"/>
    </row>
    <row r="393" spans="2:8">
      <c r="B393" s="170" t="s">
        <v>794</v>
      </c>
      <c r="C393" s="167"/>
      <c r="D393" s="168"/>
      <c r="E393" s="166">
        <v>400</v>
      </c>
      <c r="F393" s="166">
        <v>400</v>
      </c>
      <c r="G393" s="168"/>
      <c r="H393" s="167"/>
    </row>
    <row r="394" spans="2:8">
      <c r="B394" s="170" t="s">
        <v>795</v>
      </c>
      <c r="C394" s="169">
        <v>29035362.899999999</v>
      </c>
      <c r="D394" s="168"/>
      <c r="E394" s="169">
        <v>140097460.91</v>
      </c>
      <c r="F394" s="169">
        <v>151273111.81</v>
      </c>
      <c r="G394" s="169">
        <v>17859712</v>
      </c>
      <c r="H394" s="167"/>
    </row>
    <row r="395" spans="2:8">
      <c r="B395" s="170" t="s">
        <v>796</v>
      </c>
      <c r="C395" s="167"/>
      <c r="D395" s="168"/>
      <c r="E395" s="166">
        <v>400</v>
      </c>
      <c r="F395" s="166">
        <v>400</v>
      </c>
      <c r="G395" s="168"/>
      <c r="H395" s="167"/>
    </row>
    <row r="396" spans="2:8">
      <c r="B396" s="170" t="s">
        <v>797</v>
      </c>
      <c r="C396" s="169">
        <v>5878293.4100000001</v>
      </c>
      <c r="D396" s="168"/>
      <c r="E396" s="169">
        <v>5718143.6100000003</v>
      </c>
      <c r="F396" s="169">
        <v>4212768.9800000004</v>
      </c>
      <c r="G396" s="169">
        <v>7383668.04</v>
      </c>
      <c r="H396" s="167"/>
    </row>
    <row r="397" spans="2:8">
      <c r="B397" s="170" t="s">
        <v>798</v>
      </c>
      <c r="C397" s="167"/>
      <c r="D397" s="168"/>
      <c r="E397" s="169">
        <v>11606595</v>
      </c>
      <c r="F397" s="169">
        <v>11606595</v>
      </c>
      <c r="G397" s="168"/>
      <c r="H397" s="167"/>
    </row>
    <row r="398" spans="2:8">
      <c r="B398" s="170" t="s">
        <v>799</v>
      </c>
      <c r="C398" s="166">
        <v>800</v>
      </c>
      <c r="D398" s="168"/>
      <c r="E398" s="167"/>
      <c r="F398" s="168"/>
      <c r="G398" s="166">
        <v>800</v>
      </c>
      <c r="H398" s="167"/>
    </row>
    <row r="399" spans="2:8">
      <c r="B399" s="170" t="s">
        <v>800</v>
      </c>
      <c r="C399" s="169">
        <v>27000</v>
      </c>
      <c r="D399" s="168"/>
      <c r="E399" s="167"/>
      <c r="F399" s="168"/>
      <c r="G399" s="169">
        <v>27000</v>
      </c>
      <c r="H399" s="167"/>
    </row>
    <row r="400" spans="2:8">
      <c r="B400" s="170" t="s">
        <v>801</v>
      </c>
      <c r="C400" s="167"/>
      <c r="D400" s="168"/>
      <c r="E400" s="169">
        <v>9000</v>
      </c>
      <c r="F400" s="168"/>
      <c r="G400" s="169">
        <v>9000</v>
      </c>
      <c r="H400" s="167"/>
    </row>
    <row r="401" spans="2:8">
      <c r="B401" s="170" t="s">
        <v>802</v>
      </c>
      <c r="C401" s="169">
        <v>766108228.13</v>
      </c>
      <c r="D401" s="168"/>
      <c r="E401" s="169">
        <v>3469452288.5799999</v>
      </c>
      <c r="F401" s="169">
        <v>2540708254.4000001</v>
      </c>
      <c r="G401" s="169">
        <v>1694852262.3099999</v>
      </c>
      <c r="H401" s="167"/>
    </row>
    <row r="402" spans="2:8">
      <c r="B402" s="170" t="s">
        <v>803</v>
      </c>
      <c r="C402" s="169">
        <v>119000</v>
      </c>
      <c r="D402" s="168"/>
      <c r="E402" s="167"/>
      <c r="F402" s="168"/>
      <c r="G402" s="169">
        <v>119000</v>
      </c>
      <c r="H402" s="167"/>
    </row>
    <row r="403" spans="2:8">
      <c r="B403" s="170" t="s">
        <v>804</v>
      </c>
      <c r="C403" s="169">
        <v>1200</v>
      </c>
      <c r="D403" s="168"/>
      <c r="E403" s="167"/>
      <c r="F403" s="168"/>
      <c r="G403" s="169">
        <v>1200</v>
      </c>
      <c r="H403" s="167"/>
    </row>
    <row r="404" spans="2:8">
      <c r="B404" s="170" t="s">
        <v>805</v>
      </c>
      <c r="C404" s="169">
        <v>9660</v>
      </c>
      <c r="D404" s="168"/>
      <c r="E404" s="167"/>
      <c r="F404" s="168"/>
      <c r="G404" s="169">
        <v>9660</v>
      </c>
      <c r="H404" s="167"/>
    </row>
    <row r="405" spans="2:8">
      <c r="B405" s="170" t="s">
        <v>806</v>
      </c>
      <c r="C405" s="167"/>
      <c r="D405" s="168"/>
      <c r="E405" s="169">
        <v>16306776.66</v>
      </c>
      <c r="F405" s="168"/>
      <c r="G405" s="169">
        <v>16306776.66</v>
      </c>
      <c r="H405" s="167"/>
    </row>
    <row r="406" spans="2:8">
      <c r="B406" s="170" t="s">
        <v>807</v>
      </c>
      <c r="C406" s="169">
        <v>28336</v>
      </c>
      <c r="D406" s="168"/>
      <c r="E406" s="167"/>
      <c r="F406" s="168"/>
      <c r="G406" s="169">
        <v>28336</v>
      </c>
      <c r="H406" s="167"/>
    </row>
    <row r="407" spans="2:8">
      <c r="B407" s="170" t="s">
        <v>808</v>
      </c>
      <c r="C407" s="169">
        <v>1540912</v>
      </c>
      <c r="D407" s="168"/>
      <c r="E407" s="169">
        <v>3924672.2</v>
      </c>
      <c r="F407" s="169">
        <v>5339602.8</v>
      </c>
      <c r="G407" s="169">
        <v>125981.4</v>
      </c>
      <c r="H407" s="167"/>
    </row>
    <row r="408" spans="2:8">
      <c r="B408" s="170" t="s">
        <v>809</v>
      </c>
      <c r="C408" s="169">
        <v>23618</v>
      </c>
      <c r="D408" s="168"/>
      <c r="E408" s="167"/>
      <c r="F408" s="168"/>
      <c r="G408" s="169">
        <v>23618</v>
      </c>
      <c r="H408" s="167"/>
    </row>
    <row r="409" spans="2:8">
      <c r="B409" s="170" t="s">
        <v>810</v>
      </c>
      <c r="C409" s="169">
        <v>95112.23</v>
      </c>
      <c r="D409" s="168"/>
      <c r="E409" s="167"/>
      <c r="F409" s="168"/>
      <c r="G409" s="169">
        <v>95112.23</v>
      </c>
      <c r="H409" s="167"/>
    </row>
    <row r="410" spans="2:8">
      <c r="B410" s="170" t="s">
        <v>811</v>
      </c>
      <c r="C410" s="167"/>
      <c r="D410" s="168"/>
      <c r="E410" s="166">
        <v>400</v>
      </c>
      <c r="F410" s="166">
        <v>400</v>
      </c>
      <c r="G410" s="168"/>
      <c r="H410" s="167"/>
    </row>
    <row r="411" spans="2:8">
      <c r="B411" s="170" t="s">
        <v>812</v>
      </c>
      <c r="C411" s="167"/>
      <c r="D411" s="168"/>
      <c r="E411" s="166">
        <v>400</v>
      </c>
      <c r="F411" s="166">
        <v>400</v>
      </c>
      <c r="G411" s="168"/>
      <c r="H411" s="167"/>
    </row>
    <row r="412" spans="2:8">
      <c r="B412" s="170" t="s">
        <v>813</v>
      </c>
      <c r="C412" s="169">
        <v>8912095</v>
      </c>
      <c r="D412" s="168"/>
      <c r="E412" s="167"/>
      <c r="F412" s="168"/>
      <c r="G412" s="169">
        <v>8912095</v>
      </c>
      <c r="H412" s="167"/>
    </row>
    <row r="413" spans="2:8" ht="22.5">
      <c r="B413" s="170" t="s">
        <v>814</v>
      </c>
      <c r="C413" s="169">
        <v>15240</v>
      </c>
      <c r="D413" s="168"/>
      <c r="E413" s="167"/>
      <c r="F413" s="168"/>
      <c r="G413" s="169">
        <v>15240</v>
      </c>
      <c r="H413" s="167"/>
    </row>
    <row r="414" spans="2:8">
      <c r="B414" s="170" t="s">
        <v>815</v>
      </c>
      <c r="C414" s="166">
        <v>400</v>
      </c>
      <c r="D414" s="168"/>
      <c r="E414" s="167"/>
      <c r="F414" s="168"/>
      <c r="G414" s="166">
        <v>400</v>
      </c>
      <c r="H414" s="167"/>
    </row>
    <row r="415" spans="2:8" ht="22.5">
      <c r="B415" s="170" t="s">
        <v>816</v>
      </c>
      <c r="C415" s="169">
        <v>497637031.89999998</v>
      </c>
      <c r="D415" s="168"/>
      <c r="E415" s="169">
        <v>99880956.920000002</v>
      </c>
      <c r="F415" s="169">
        <v>99880956.920000002</v>
      </c>
      <c r="G415" s="169">
        <v>497637031.89999998</v>
      </c>
      <c r="H415" s="167"/>
    </row>
    <row r="416" spans="2:8">
      <c r="B416" s="170" t="s">
        <v>817</v>
      </c>
      <c r="C416" s="169">
        <v>274500</v>
      </c>
      <c r="D416" s="168"/>
      <c r="E416" s="167"/>
      <c r="F416" s="168"/>
      <c r="G416" s="169">
        <v>274500</v>
      </c>
      <c r="H416" s="167"/>
    </row>
    <row r="417" spans="2:8">
      <c r="B417" s="170" t="s">
        <v>818</v>
      </c>
      <c r="C417" s="169">
        <v>1200</v>
      </c>
      <c r="D417" s="168"/>
      <c r="E417" s="167"/>
      <c r="F417" s="168"/>
      <c r="G417" s="169">
        <v>1200</v>
      </c>
      <c r="H417" s="167"/>
    </row>
    <row r="418" spans="2:8">
      <c r="B418" s="170" t="s">
        <v>819</v>
      </c>
      <c r="C418" s="169">
        <v>303600</v>
      </c>
      <c r="D418" s="168"/>
      <c r="E418" s="167"/>
      <c r="F418" s="168"/>
      <c r="G418" s="169">
        <v>303600</v>
      </c>
      <c r="H418" s="167"/>
    </row>
    <row r="419" spans="2:8">
      <c r="B419" s="170" t="s">
        <v>820</v>
      </c>
      <c r="C419" s="169">
        <v>465000</v>
      </c>
      <c r="D419" s="168"/>
      <c r="E419" s="167"/>
      <c r="F419" s="168"/>
      <c r="G419" s="169">
        <v>465000</v>
      </c>
      <c r="H419" s="167"/>
    </row>
    <row r="420" spans="2:8">
      <c r="B420" s="170" t="s">
        <v>821</v>
      </c>
      <c r="C420" s="169">
        <v>72000</v>
      </c>
      <c r="D420" s="168"/>
      <c r="E420" s="167"/>
      <c r="F420" s="168"/>
      <c r="G420" s="169">
        <v>72000</v>
      </c>
      <c r="H420" s="167"/>
    </row>
    <row r="421" spans="2:8">
      <c r="B421" s="170" t="s">
        <v>822</v>
      </c>
      <c r="C421" s="166">
        <v>400</v>
      </c>
      <c r="D421" s="168"/>
      <c r="E421" s="167"/>
      <c r="F421" s="168"/>
      <c r="G421" s="166">
        <v>400</v>
      </c>
      <c r="H421" s="167"/>
    </row>
    <row r="422" spans="2:8">
      <c r="B422" s="170" t="s">
        <v>823</v>
      </c>
      <c r="C422" s="167"/>
      <c r="D422" s="168"/>
      <c r="E422" s="169">
        <v>78547937.810000002</v>
      </c>
      <c r="F422" s="169">
        <v>77602396.370000005</v>
      </c>
      <c r="G422" s="169">
        <v>945541.44</v>
      </c>
      <c r="H422" s="167"/>
    </row>
    <row r="423" spans="2:8">
      <c r="B423" s="170" t="s">
        <v>824</v>
      </c>
      <c r="C423" s="167"/>
      <c r="D423" s="168"/>
      <c r="E423" s="169">
        <v>7796137.7599999998</v>
      </c>
      <c r="F423" s="169">
        <v>5158803.12</v>
      </c>
      <c r="G423" s="169">
        <v>2637334.64</v>
      </c>
      <c r="H423" s="167"/>
    </row>
    <row r="424" spans="2:8">
      <c r="B424" s="170" t="s">
        <v>825</v>
      </c>
      <c r="C424" s="167"/>
      <c r="D424" s="168"/>
      <c r="E424" s="169">
        <v>59290062.159999996</v>
      </c>
      <c r="F424" s="169">
        <v>59014163.340000004</v>
      </c>
      <c r="G424" s="169">
        <v>275898.82</v>
      </c>
      <c r="H424" s="167"/>
    </row>
    <row r="425" spans="2:8">
      <c r="B425" s="170" t="s">
        <v>826</v>
      </c>
      <c r="C425" s="169">
        <v>48450</v>
      </c>
      <c r="D425" s="168"/>
      <c r="E425" s="167"/>
      <c r="F425" s="168"/>
      <c r="G425" s="169">
        <v>48450</v>
      </c>
      <c r="H425" s="167"/>
    </row>
    <row r="426" spans="2:8">
      <c r="B426" s="170" t="s">
        <v>827</v>
      </c>
      <c r="C426" s="166">
        <v>400</v>
      </c>
      <c r="D426" s="168"/>
      <c r="E426" s="167"/>
      <c r="F426" s="168"/>
      <c r="G426" s="166">
        <v>400</v>
      </c>
      <c r="H426" s="167"/>
    </row>
    <row r="427" spans="2:8">
      <c r="B427" s="170" t="s">
        <v>828</v>
      </c>
      <c r="C427" s="166">
        <v>400</v>
      </c>
      <c r="D427" s="168"/>
      <c r="E427" s="167"/>
      <c r="F427" s="168"/>
      <c r="G427" s="166">
        <v>400</v>
      </c>
      <c r="H427" s="167"/>
    </row>
    <row r="428" spans="2:8">
      <c r="B428" s="170" t="s">
        <v>829</v>
      </c>
      <c r="C428" s="169">
        <v>547033.74</v>
      </c>
      <c r="D428" s="168"/>
      <c r="E428" s="169">
        <v>85508.28</v>
      </c>
      <c r="F428" s="168"/>
      <c r="G428" s="169">
        <v>632542.02</v>
      </c>
      <c r="H428" s="167"/>
    </row>
    <row r="429" spans="2:8">
      <c r="B429" s="170" t="s">
        <v>830</v>
      </c>
      <c r="C429" s="167"/>
      <c r="D429" s="168"/>
      <c r="E429" s="166">
        <v>400</v>
      </c>
      <c r="F429" s="166">
        <v>400</v>
      </c>
      <c r="G429" s="168"/>
      <c r="H429" s="167"/>
    </row>
    <row r="430" spans="2:8">
      <c r="B430" s="170" t="s">
        <v>831</v>
      </c>
      <c r="C430" s="169">
        <v>35334439.020000003</v>
      </c>
      <c r="D430" s="168"/>
      <c r="E430" s="169">
        <v>1814047.8</v>
      </c>
      <c r="F430" s="169">
        <v>35334439.020000003</v>
      </c>
      <c r="G430" s="169">
        <v>1814047.8</v>
      </c>
      <c r="H430" s="167"/>
    </row>
    <row r="431" spans="2:8">
      <c r="B431" s="170" t="s">
        <v>832</v>
      </c>
      <c r="C431" s="169">
        <v>16506838.34</v>
      </c>
      <c r="D431" s="168"/>
      <c r="E431" s="169">
        <v>187668200.21000001</v>
      </c>
      <c r="F431" s="169">
        <v>194171781.52000001</v>
      </c>
      <c r="G431" s="169">
        <v>10003257.029999999</v>
      </c>
      <c r="H431" s="167"/>
    </row>
    <row r="432" spans="2:8">
      <c r="B432" s="170" t="s">
        <v>833</v>
      </c>
      <c r="C432" s="166">
        <v>400</v>
      </c>
      <c r="D432" s="168"/>
      <c r="E432" s="166">
        <v>800</v>
      </c>
      <c r="F432" s="166">
        <v>800</v>
      </c>
      <c r="G432" s="166">
        <v>400</v>
      </c>
      <c r="H432" s="167"/>
    </row>
    <row r="433" spans="2:8">
      <c r="B433" s="170" t="s">
        <v>834</v>
      </c>
      <c r="C433" s="166">
        <v>400</v>
      </c>
      <c r="D433" s="168"/>
      <c r="E433" s="167"/>
      <c r="F433" s="168"/>
      <c r="G433" s="166">
        <v>400</v>
      </c>
      <c r="H433" s="167"/>
    </row>
    <row r="434" spans="2:8">
      <c r="B434" s="170" t="s">
        <v>835</v>
      </c>
      <c r="C434" s="169">
        <v>9325115.1199999992</v>
      </c>
      <c r="D434" s="168"/>
      <c r="E434" s="169">
        <v>106248328.86</v>
      </c>
      <c r="F434" s="169">
        <v>100325115.12</v>
      </c>
      <c r="G434" s="169">
        <v>15248328.859999999</v>
      </c>
      <c r="H434" s="167"/>
    </row>
    <row r="435" spans="2:8">
      <c r="B435" s="170" t="s">
        <v>836</v>
      </c>
      <c r="C435" s="169">
        <v>1012500</v>
      </c>
      <c r="D435" s="168"/>
      <c r="E435" s="167"/>
      <c r="F435" s="168"/>
      <c r="G435" s="169">
        <v>1012500</v>
      </c>
      <c r="H435" s="167"/>
    </row>
    <row r="436" spans="2:8">
      <c r="B436" s="170" t="s">
        <v>837</v>
      </c>
      <c r="C436" s="169">
        <v>81746805.219999999</v>
      </c>
      <c r="D436" s="168"/>
      <c r="E436" s="169">
        <v>9743877.3100000005</v>
      </c>
      <c r="F436" s="169">
        <v>79413204.159999996</v>
      </c>
      <c r="G436" s="169">
        <v>12077478.369999999</v>
      </c>
      <c r="H436" s="167"/>
    </row>
    <row r="437" spans="2:8">
      <c r="B437" s="170" t="s">
        <v>838</v>
      </c>
      <c r="C437" s="165">
        <v>-671848.8</v>
      </c>
      <c r="D437" s="168"/>
      <c r="E437" s="169">
        <v>50233392.060000002</v>
      </c>
      <c r="F437" s="169">
        <v>46633392.060000002</v>
      </c>
      <c r="G437" s="169">
        <v>2928151.2</v>
      </c>
      <c r="H437" s="167"/>
    </row>
    <row r="438" spans="2:8">
      <c r="B438" s="170" t="s">
        <v>839</v>
      </c>
      <c r="C438" s="169">
        <v>524780</v>
      </c>
      <c r="D438" s="168"/>
      <c r="E438" s="169">
        <v>88768</v>
      </c>
      <c r="F438" s="168"/>
      <c r="G438" s="169">
        <v>613548</v>
      </c>
      <c r="H438" s="167"/>
    </row>
    <row r="439" spans="2:8">
      <c r="B439" s="170" t="s">
        <v>840</v>
      </c>
      <c r="C439" s="167"/>
      <c r="D439" s="168"/>
      <c r="E439" s="166">
        <v>400</v>
      </c>
      <c r="F439" s="166">
        <v>400</v>
      </c>
      <c r="G439" s="168"/>
      <c r="H439" s="167"/>
    </row>
    <row r="440" spans="2:8">
      <c r="B440" s="170" t="s">
        <v>841</v>
      </c>
      <c r="C440" s="166">
        <v>400</v>
      </c>
      <c r="D440" s="168"/>
      <c r="E440" s="167"/>
      <c r="F440" s="168"/>
      <c r="G440" s="166">
        <v>400</v>
      </c>
      <c r="H440" s="167"/>
    </row>
    <row r="441" spans="2:8">
      <c r="B441" s="170" t="s">
        <v>842</v>
      </c>
      <c r="C441" s="167"/>
      <c r="D441" s="168"/>
      <c r="E441" s="166">
        <v>400</v>
      </c>
      <c r="F441" s="166">
        <v>400</v>
      </c>
      <c r="G441" s="168"/>
      <c r="H441" s="167"/>
    </row>
    <row r="442" spans="2:8">
      <c r="B442" s="170" t="s">
        <v>843</v>
      </c>
      <c r="C442" s="169">
        <v>997618062.52999997</v>
      </c>
      <c r="D442" s="168"/>
      <c r="E442" s="169">
        <v>528352415.27999997</v>
      </c>
      <c r="F442" s="169">
        <v>850000000</v>
      </c>
      <c r="G442" s="169">
        <v>675970477.80999994</v>
      </c>
      <c r="H442" s="167"/>
    </row>
    <row r="443" spans="2:8">
      <c r="B443" s="170" t="s">
        <v>844</v>
      </c>
      <c r="C443" s="165">
        <v>-41500</v>
      </c>
      <c r="D443" s="168"/>
      <c r="E443" s="167"/>
      <c r="F443" s="168"/>
      <c r="G443" s="165">
        <v>-41500</v>
      </c>
      <c r="H443" s="167"/>
    </row>
    <row r="444" spans="2:8">
      <c r="B444" s="170" t="s">
        <v>845</v>
      </c>
      <c r="C444" s="169">
        <v>55186665.479999997</v>
      </c>
      <c r="D444" s="168"/>
      <c r="E444" s="169">
        <v>311560819.73000002</v>
      </c>
      <c r="F444" s="169">
        <v>254806628.55000001</v>
      </c>
      <c r="G444" s="169">
        <v>111940856.66</v>
      </c>
      <c r="H444" s="167"/>
    </row>
    <row r="445" spans="2:8">
      <c r="B445" s="170" t="s">
        <v>846</v>
      </c>
      <c r="C445" s="169">
        <v>137780</v>
      </c>
      <c r="D445" s="168"/>
      <c r="E445" s="167"/>
      <c r="F445" s="168"/>
      <c r="G445" s="169">
        <v>137780</v>
      </c>
      <c r="H445" s="167"/>
    </row>
    <row r="446" spans="2:8">
      <c r="B446" s="170" t="s">
        <v>847</v>
      </c>
      <c r="C446" s="167"/>
      <c r="D446" s="168"/>
      <c r="E446" s="166">
        <v>400</v>
      </c>
      <c r="F446" s="166">
        <v>400</v>
      </c>
      <c r="G446" s="168"/>
      <c r="H446" s="167"/>
    </row>
    <row r="447" spans="2:8">
      <c r="B447" s="170" t="s">
        <v>848</v>
      </c>
      <c r="C447" s="169">
        <v>200049848.5</v>
      </c>
      <c r="D447" s="168"/>
      <c r="E447" s="169">
        <v>31270317</v>
      </c>
      <c r="F447" s="168"/>
      <c r="G447" s="169">
        <v>231320165.5</v>
      </c>
      <c r="H447" s="167"/>
    </row>
    <row r="448" spans="2:8">
      <c r="B448" s="170" t="s">
        <v>849</v>
      </c>
      <c r="C448" s="169">
        <v>1200</v>
      </c>
      <c r="D448" s="168"/>
      <c r="E448" s="167"/>
      <c r="F448" s="168"/>
      <c r="G448" s="169">
        <v>1200</v>
      </c>
      <c r="H448" s="167"/>
    </row>
    <row r="449" spans="2:8">
      <c r="B449" s="170" t="s">
        <v>850</v>
      </c>
      <c r="C449" s="169">
        <v>5107200</v>
      </c>
      <c r="D449" s="168"/>
      <c r="E449" s="167"/>
      <c r="F449" s="168"/>
      <c r="G449" s="169">
        <v>5107200</v>
      </c>
      <c r="H449" s="167"/>
    </row>
    <row r="450" spans="2:8">
      <c r="B450" s="170" t="s">
        <v>851</v>
      </c>
      <c r="C450" s="167"/>
      <c r="D450" s="168"/>
      <c r="E450" s="166">
        <v>400</v>
      </c>
      <c r="F450" s="166">
        <v>400</v>
      </c>
      <c r="G450" s="168"/>
      <c r="H450" s="167"/>
    </row>
    <row r="451" spans="2:8">
      <c r="B451" s="170" t="s">
        <v>852</v>
      </c>
      <c r="C451" s="169">
        <v>399333.9</v>
      </c>
      <c r="D451" s="168"/>
      <c r="E451" s="169">
        <v>50885.120000000003</v>
      </c>
      <c r="F451" s="168"/>
      <c r="G451" s="169">
        <v>450219.02</v>
      </c>
      <c r="H451" s="167"/>
    </row>
    <row r="452" spans="2:8">
      <c r="B452" s="170" t="s">
        <v>853</v>
      </c>
      <c r="C452" s="167"/>
      <c r="D452" s="168"/>
      <c r="E452" s="169">
        <v>1515647.66</v>
      </c>
      <c r="F452" s="169">
        <v>1515647.66</v>
      </c>
      <c r="G452" s="168"/>
      <c r="H452" s="167"/>
    </row>
    <row r="453" spans="2:8">
      <c r="B453" s="170" t="s">
        <v>854</v>
      </c>
      <c r="C453" s="169">
        <v>31766000</v>
      </c>
      <c r="D453" s="168"/>
      <c r="E453" s="167"/>
      <c r="F453" s="168"/>
      <c r="G453" s="169">
        <v>31766000</v>
      </c>
      <c r="H453" s="167"/>
    </row>
    <row r="454" spans="2:8">
      <c r="B454" s="170" t="s">
        <v>855</v>
      </c>
      <c r="C454" s="169">
        <v>127389446.03</v>
      </c>
      <c r="D454" s="168"/>
      <c r="E454" s="169">
        <v>315219379.36000001</v>
      </c>
      <c r="F454" s="169">
        <v>193318065.83000001</v>
      </c>
      <c r="G454" s="169">
        <v>249290759.56</v>
      </c>
      <c r="H454" s="167"/>
    </row>
    <row r="455" spans="2:8">
      <c r="B455" s="170" t="s">
        <v>856</v>
      </c>
      <c r="C455" s="169">
        <v>84000463.159999996</v>
      </c>
      <c r="D455" s="168"/>
      <c r="E455" s="169">
        <v>152938154.49000001</v>
      </c>
      <c r="F455" s="169">
        <v>192801035.09</v>
      </c>
      <c r="G455" s="169">
        <v>44137582.560000002</v>
      </c>
      <c r="H455" s="167"/>
    </row>
    <row r="456" spans="2:8">
      <c r="B456" s="170" t="s">
        <v>857</v>
      </c>
      <c r="C456" s="166">
        <v>400</v>
      </c>
      <c r="D456" s="168"/>
      <c r="E456" s="167"/>
      <c r="F456" s="168"/>
      <c r="G456" s="166">
        <v>400</v>
      </c>
      <c r="H456" s="167"/>
    </row>
    <row r="457" spans="2:8">
      <c r="B457" s="170" t="s">
        <v>858</v>
      </c>
      <c r="C457" s="169">
        <v>11846500</v>
      </c>
      <c r="D457" s="168"/>
      <c r="E457" s="167"/>
      <c r="F457" s="168"/>
      <c r="G457" s="169">
        <v>11846500</v>
      </c>
      <c r="H457" s="167"/>
    </row>
    <row r="458" spans="2:8">
      <c r="B458" s="170" t="s">
        <v>859</v>
      </c>
      <c r="C458" s="167"/>
      <c r="D458" s="168"/>
      <c r="E458" s="169">
        <v>6249900</v>
      </c>
      <c r="F458" s="169">
        <v>6249900</v>
      </c>
      <c r="G458" s="168"/>
      <c r="H458" s="167"/>
    </row>
    <row r="459" spans="2:8">
      <c r="B459" s="170" t="s">
        <v>860</v>
      </c>
      <c r="C459" s="169">
        <v>6280689.9299999997</v>
      </c>
      <c r="D459" s="168"/>
      <c r="E459" s="167"/>
      <c r="F459" s="168"/>
      <c r="G459" s="169">
        <v>6280689.9299999997</v>
      </c>
      <c r="H459" s="167"/>
    </row>
    <row r="460" spans="2:8">
      <c r="B460" s="170" t="s">
        <v>861</v>
      </c>
      <c r="C460" s="169">
        <v>44639</v>
      </c>
      <c r="D460" s="168"/>
      <c r="E460" s="167"/>
      <c r="F460" s="168"/>
      <c r="G460" s="169">
        <v>44639</v>
      </c>
      <c r="H460" s="167"/>
    </row>
    <row r="461" spans="2:8">
      <c r="B461" s="170" t="s">
        <v>862</v>
      </c>
      <c r="C461" s="169">
        <v>57613.16</v>
      </c>
      <c r="D461" s="168"/>
      <c r="E461" s="167"/>
      <c r="F461" s="168"/>
      <c r="G461" s="169">
        <v>57613.16</v>
      </c>
      <c r="H461" s="167"/>
    </row>
    <row r="462" spans="2:8">
      <c r="B462" s="170" t="s">
        <v>863</v>
      </c>
      <c r="C462" s="169">
        <v>26907980.579999998</v>
      </c>
      <c r="D462" s="168"/>
      <c r="E462" s="167"/>
      <c r="F462" s="169">
        <v>10000000</v>
      </c>
      <c r="G462" s="169">
        <v>16907980.579999998</v>
      </c>
      <c r="H462" s="167"/>
    </row>
    <row r="463" spans="2:8">
      <c r="B463" s="170" t="s">
        <v>864</v>
      </c>
      <c r="C463" s="169">
        <v>974610</v>
      </c>
      <c r="D463" s="168"/>
      <c r="E463" s="167"/>
      <c r="F463" s="168"/>
      <c r="G463" s="169">
        <v>974610</v>
      </c>
      <c r="H463" s="167"/>
    </row>
    <row r="464" spans="2:8">
      <c r="B464" s="170" t="s">
        <v>865</v>
      </c>
      <c r="C464" s="166">
        <v>60</v>
      </c>
      <c r="D464" s="168"/>
      <c r="E464" s="167"/>
      <c r="F464" s="168"/>
      <c r="G464" s="166">
        <v>60</v>
      </c>
      <c r="H464" s="167"/>
    </row>
    <row r="465" spans="2:8">
      <c r="B465" s="170" t="s">
        <v>866</v>
      </c>
      <c r="C465" s="165">
        <v>-10749919.970000001</v>
      </c>
      <c r="D465" s="168"/>
      <c r="E465" s="169">
        <v>153984457.69</v>
      </c>
      <c r="F465" s="169">
        <v>151002970.59999999</v>
      </c>
      <c r="G465" s="165">
        <v>-7768432.8799999999</v>
      </c>
      <c r="H465" s="167"/>
    </row>
    <row r="466" spans="2:8">
      <c r="B466" s="170" t="s">
        <v>867</v>
      </c>
      <c r="C466" s="169">
        <v>2821346</v>
      </c>
      <c r="D466" s="168"/>
      <c r="E466" s="169">
        <v>24763552.649999999</v>
      </c>
      <c r="F466" s="169">
        <v>24442540.649999999</v>
      </c>
      <c r="G466" s="169">
        <v>3142358</v>
      </c>
      <c r="H466" s="167"/>
    </row>
    <row r="467" spans="2:8">
      <c r="B467" s="170" t="s">
        <v>868</v>
      </c>
      <c r="C467" s="169">
        <v>867801.31</v>
      </c>
      <c r="D467" s="168"/>
      <c r="E467" s="169">
        <v>5626026</v>
      </c>
      <c r="F467" s="169">
        <v>5626026</v>
      </c>
      <c r="G467" s="169">
        <v>867801.31</v>
      </c>
      <c r="H467" s="167"/>
    </row>
    <row r="468" spans="2:8">
      <c r="B468" s="170" t="s">
        <v>869</v>
      </c>
      <c r="C468" s="167"/>
      <c r="D468" s="168"/>
      <c r="E468" s="166">
        <v>400</v>
      </c>
      <c r="F468" s="166">
        <v>400</v>
      </c>
      <c r="G468" s="168"/>
      <c r="H468" s="167"/>
    </row>
    <row r="469" spans="2:8">
      <c r="B469" s="170" t="s">
        <v>870</v>
      </c>
      <c r="C469" s="164">
        <v>-800</v>
      </c>
      <c r="D469" s="168"/>
      <c r="E469" s="167"/>
      <c r="F469" s="168"/>
      <c r="G469" s="164">
        <v>-800</v>
      </c>
      <c r="H469" s="167"/>
    </row>
    <row r="470" spans="2:8">
      <c r="B470" s="170" t="s">
        <v>871</v>
      </c>
      <c r="C470" s="169">
        <v>214285</v>
      </c>
      <c r="D470" s="168"/>
      <c r="E470" s="167"/>
      <c r="F470" s="168"/>
      <c r="G470" s="169">
        <v>214285</v>
      </c>
      <c r="H470" s="167"/>
    </row>
    <row r="471" spans="2:8">
      <c r="B471" s="170" t="s">
        <v>872</v>
      </c>
      <c r="C471" s="167"/>
      <c r="D471" s="168"/>
      <c r="E471" s="169">
        <v>54792166.840000004</v>
      </c>
      <c r="F471" s="169">
        <v>54554290.640000001</v>
      </c>
      <c r="G471" s="169">
        <v>237876.2</v>
      </c>
      <c r="H471" s="167"/>
    </row>
    <row r="472" spans="2:8">
      <c r="B472" s="170" t="s">
        <v>873</v>
      </c>
      <c r="C472" s="169">
        <v>11144556.220000001</v>
      </c>
      <c r="D472" s="168"/>
      <c r="E472" s="169">
        <v>234855687.66</v>
      </c>
      <c r="F472" s="169">
        <v>254536691</v>
      </c>
      <c r="G472" s="165">
        <v>-8536447.1199999992</v>
      </c>
      <c r="H472" s="167"/>
    </row>
    <row r="473" spans="2:8">
      <c r="B473" s="170" t="s">
        <v>874</v>
      </c>
      <c r="C473" s="169">
        <v>20116350.59</v>
      </c>
      <c r="D473" s="168"/>
      <c r="E473" s="167"/>
      <c r="F473" s="168"/>
      <c r="G473" s="169">
        <v>20116350.59</v>
      </c>
      <c r="H473" s="167"/>
    </row>
    <row r="474" spans="2:8">
      <c r="B474" s="170" t="s">
        <v>875</v>
      </c>
      <c r="C474" s="167"/>
      <c r="D474" s="168"/>
      <c r="E474" s="169">
        <v>91326.52</v>
      </c>
      <c r="F474" s="169">
        <v>94334</v>
      </c>
      <c r="G474" s="165">
        <v>-3007.48</v>
      </c>
      <c r="H474" s="167"/>
    </row>
    <row r="475" spans="2:8">
      <c r="B475" s="170" t="s">
        <v>876</v>
      </c>
      <c r="C475" s="169">
        <v>2662185525.3499999</v>
      </c>
      <c r="D475" s="168"/>
      <c r="E475" s="169">
        <v>4536406208.3999996</v>
      </c>
      <c r="F475" s="169">
        <v>5200635001.3999996</v>
      </c>
      <c r="G475" s="169">
        <v>1997956732.3499999</v>
      </c>
      <c r="H475" s="167"/>
    </row>
    <row r="476" spans="2:8">
      <c r="B476" s="170" t="s">
        <v>877</v>
      </c>
      <c r="C476" s="165">
        <v>-7721320.5499999998</v>
      </c>
      <c r="D476" s="168"/>
      <c r="E476" s="167"/>
      <c r="F476" s="168"/>
      <c r="G476" s="165">
        <v>-7721320.5499999998</v>
      </c>
      <c r="H476" s="167"/>
    </row>
    <row r="477" spans="2:8">
      <c r="B477" s="170" t="s">
        <v>878</v>
      </c>
      <c r="C477" s="166">
        <v>800</v>
      </c>
      <c r="D477" s="168"/>
      <c r="E477" s="167"/>
      <c r="F477" s="168"/>
      <c r="G477" s="166">
        <v>800</v>
      </c>
      <c r="H477" s="167"/>
    </row>
    <row r="478" spans="2:8">
      <c r="B478" s="170" t="s">
        <v>879</v>
      </c>
      <c r="C478" s="167"/>
      <c r="D478" s="168"/>
      <c r="E478" s="166">
        <v>400</v>
      </c>
      <c r="F478" s="166">
        <v>400</v>
      </c>
      <c r="G478" s="168"/>
      <c r="H478" s="167"/>
    </row>
    <row r="479" spans="2:8">
      <c r="B479" s="170" t="s">
        <v>880</v>
      </c>
      <c r="C479" s="165">
        <v>-49611543.759999998</v>
      </c>
      <c r="D479" s="168"/>
      <c r="E479" s="169">
        <v>46581821.140000001</v>
      </c>
      <c r="F479" s="169">
        <v>42568596</v>
      </c>
      <c r="G479" s="165">
        <v>-45598318.619999997</v>
      </c>
      <c r="H479" s="167"/>
    </row>
    <row r="480" spans="2:8">
      <c r="B480" s="170" t="s">
        <v>881</v>
      </c>
      <c r="C480" s="169">
        <v>20529</v>
      </c>
      <c r="D480" s="168"/>
      <c r="E480" s="167"/>
      <c r="F480" s="168"/>
      <c r="G480" s="169">
        <v>20529</v>
      </c>
      <c r="H480" s="167"/>
    </row>
    <row r="481" spans="2:8">
      <c r="B481" s="170" t="s">
        <v>882</v>
      </c>
      <c r="C481" s="169">
        <v>29535.71</v>
      </c>
      <c r="D481" s="168"/>
      <c r="E481" s="167"/>
      <c r="F481" s="168"/>
      <c r="G481" s="169">
        <v>29535.71</v>
      </c>
      <c r="H481" s="167"/>
    </row>
    <row r="482" spans="2:8">
      <c r="B482" s="170" t="s">
        <v>883</v>
      </c>
      <c r="C482" s="169">
        <v>183974.59</v>
      </c>
      <c r="D482" s="168"/>
      <c r="E482" s="169">
        <v>504566.54</v>
      </c>
      <c r="F482" s="169">
        <v>506044.48</v>
      </c>
      <c r="G482" s="169">
        <v>182496.65</v>
      </c>
      <c r="H482" s="167"/>
    </row>
    <row r="483" spans="2:8">
      <c r="B483" s="170" t="s">
        <v>884</v>
      </c>
      <c r="C483" s="169">
        <v>1171293</v>
      </c>
      <c r="D483" s="168"/>
      <c r="E483" s="169">
        <v>923454</v>
      </c>
      <c r="F483" s="169">
        <v>923454</v>
      </c>
      <c r="G483" s="169">
        <v>1171293</v>
      </c>
      <c r="H483" s="167"/>
    </row>
    <row r="484" spans="2:8">
      <c r="B484" s="170" t="s">
        <v>885</v>
      </c>
      <c r="C484" s="169">
        <v>350580.98</v>
      </c>
      <c r="D484" s="168"/>
      <c r="E484" s="169">
        <v>60378616.280000001</v>
      </c>
      <c r="F484" s="169">
        <v>50592289.270000003</v>
      </c>
      <c r="G484" s="169">
        <v>10136907.99</v>
      </c>
      <c r="H484" s="167"/>
    </row>
    <row r="485" spans="2:8">
      <c r="B485" s="170" t="s">
        <v>886</v>
      </c>
      <c r="C485" s="169">
        <v>376215.82</v>
      </c>
      <c r="D485" s="168"/>
      <c r="E485" s="167"/>
      <c r="F485" s="168"/>
      <c r="G485" s="169">
        <v>376215.82</v>
      </c>
      <c r="H485" s="167"/>
    </row>
    <row r="486" spans="2:8">
      <c r="B486" s="170" t="s">
        <v>887</v>
      </c>
      <c r="C486" s="169">
        <v>238316696.62</v>
      </c>
      <c r="D486" s="168"/>
      <c r="E486" s="169">
        <v>1323970641.78</v>
      </c>
      <c r="F486" s="169">
        <v>468138333.38999999</v>
      </c>
      <c r="G486" s="169">
        <v>1094149005.01</v>
      </c>
      <c r="H486" s="167"/>
    </row>
    <row r="487" spans="2:8">
      <c r="B487" s="170" t="s">
        <v>888</v>
      </c>
      <c r="C487" s="169">
        <v>14862487.529999999</v>
      </c>
      <c r="D487" s="168"/>
      <c r="E487" s="169">
        <v>70589679.700000003</v>
      </c>
      <c r="F487" s="169">
        <v>70713278.459999993</v>
      </c>
      <c r="G487" s="169">
        <v>14738888.77</v>
      </c>
      <c r="H487" s="167"/>
    </row>
    <row r="488" spans="2:8">
      <c r="B488" s="170" t="s">
        <v>889</v>
      </c>
      <c r="C488" s="165">
        <v>-134630259.88</v>
      </c>
      <c r="D488" s="168"/>
      <c r="E488" s="169">
        <v>242522290.25999999</v>
      </c>
      <c r="F488" s="169">
        <v>269553351.57999998</v>
      </c>
      <c r="G488" s="165">
        <v>-161661321.19999999</v>
      </c>
      <c r="H488" s="167"/>
    </row>
    <row r="489" spans="2:8">
      <c r="B489" s="170" t="s">
        <v>890</v>
      </c>
      <c r="C489" s="167"/>
      <c r="D489" s="168"/>
      <c r="E489" s="166">
        <v>551.64</v>
      </c>
      <c r="F489" s="166">
        <v>714.31</v>
      </c>
      <c r="G489" s="164">
        <v>-162.66999999999999</v>
      </c>
      <c r="H489" s="167"/>
    </row>
    <row r="490" spans="2:8">
      <c r="B490" s="170" t="s">
        <v>891</v>
      </c>
      <c r="C490" s="167"/>
      <c r="D490" s="168"/>
      <c r="E490" s="169">
        <v>23321.22</v>
      </c>
      <c r="F490" s="169">
        <v>30197.99</v>
      </c>
      <c r="G490" s="165">
        <v>-6876.77</v>
      </c>
      <c r="H490" s="167"/>
    </row>
    <row r="491" spans="2:8">
      <c r="B491" s="170" t="s">
        <v>892</v>
      </c>
      <c r="C491" s="169">
        <v>17000</v>
      </c>
      <c r="D491" s="168"/>
      <c r="E491" s="167"/>
      <c r="F491" s="168"/>
      <c r="G491" s="169">
        <v>17000</v>
      </c>
      <c r="H491" s="167"/>
    </row>
    <row r="492" spans="2:8">
      <c r="B492" s="170" t="s">
        <v>893</v>
      </c>
      <c r="C492" s="166">
        <v>198.95</v>
      </c>
      <c r="D492" s="168"/>
      <c r="E492" s="167"/>
      <c r="F492" s="166">
        <v>8.3800000000000008</v>
      </c>
      <c r="G492" s="166">
        <v>190.57</v>
      </c>
      <c r="H492" s="167"/>
    </row>
    <row r="493" spans="2:8">
      <c r="B493" s="170" t="s">
        <v>894</v>
      </c>
      <c r="C493" s="167"/>
      <c r="D493" s="168"/>
      <c r="E493" s="169">
        <v>290983</v>
      </c>
      <c r="F493" s="168"/>
      <c r="G493" s="169">
        <v>290983</v>
      </c>
      <c r="H493" s="167"/>
    </row>
    <row r="494" spans="2:8">
      <c r="B494" s="170" t="s">
        <v>895</v>
      </c>
      <c r="C494" s="165">
        <v>-11590496.550000001</v>
      </c>
      <c r="D494" s="168"/>
      <c r="E494" s="167"/>
      <c r="F494" s="168"/>
      <c r="G494" s="165">
        <v>-11590496.550000001</v>
      </c>
      <c r="H494" s="167"/>
    </row>
    <row r="495" spans="2:8">
      <c r="B495" s="170" t="s">
        <v>896</v>
      </c>
      <c r="C495" s="169">
        <v>11979105.59</v>
      </c>
      <c r="D495" s="168"/>
      <c r="E495" s="169">
        <v>4042634.78</v>
      </c>
      <c r="F495" s="169">
        <v>461458.77</v>
      </c>
      <c r="G495" s="169">
        <v>15560281.6</v>
      </c>
      <c r="H495" s="167"/>
    </row>
    <row r="496" spans="2:8">
      <c r="B496" s="170" t="s">
        <v>897</v>
      </c>
      <c r="C496" s="166">
        <v>400</v>
      </c>
      <c r="D496" s="168"/>
      <c r="E496" s="167"/>
      <c r="F496" s="168"/>
      <c r="G496" s="166">
        <v>400</v>
      </c>
      <c r="H496" s="167"/>
    </row>
    <row r="497" spans="2:8">
      <c r="B497" s="96" t="s">
        <v>382</v>
      </c>
      <c r="C497" s="163">
        <v>23371483211.119999</v>
      </c>
      <c r="D497" s="162"/>
      <c r="E497" s="163">
        <v>24633626943.75</v>
      </c>
      <c r="F497" s="163">
        <v>22606509174.580002</v>
      </c>
      <c r="G497" s="163">
        <v>25398600980.290001</v>
      </c>
      <c r="H497" s="16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B06F92-2E9A-47DB-AD92-C4410358B8CE}">
          <x14:formula1>
            <xm:f>Баланс!$A$7:$A$55</xm:f>
          </x14:formula1>
          <xm:sqref>K212:K218 J17:J197 J8:J15 J208:J218 K8:K142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6805-3587-431D-ACA4-AD500A1535FB}">
  <dimension ref="A1:K149"/>
  <sheetViews>
    <sheetView topLeftCell="A146" workbookViewId="0">
      <selection activeCell="B146" sqref="B146"/>
    </sheetView>
  </sheetViews>
  <sheetFormatPr defaultColWidth="8.140625" defaultRowHeight="11.25" outlineLevelRow="4"/>
  <cols>
    <col min="1" max="1" width="54.42578125" style="41" bestFit="1" customWidth="1"/>
    <col min="2" max="2" width="14.140625" style="41" customWidth="1"/>
    <col min="3" max="3" width="14.5703125" style="41" customWidth="1"/>
    <col min="4" max="4" width="14.42578125" style="41" customWidth="1"/>
    <col min="5" max="6" width="14.5703125" style="41" customWidth="1"/>
    <col min="7" max="7" width="14.140625" style="41" customWidth="1"/>
    <col min="8" max="8" width="8.28515625" style="54" bestFit="1" customWidth="1"/>
    <col min="9" max="9" width="8.140625" style="54"/>
    <col min="10" max="10" width="10.7109375" style="54" bestFit="1" customWidth="1"/>
    <col min="11" max="16384" width="8.140625" style="54"/>
  </cols>
  <sheetData>
    <row r="1" spans="1:9">
      <c r="A1" s="40" t="s">
        <v>397</v>
      </c>
      <c r="B1" s="40"/>
      <c r="C1" s="40"/>
      <c r="D1" s="40"/>
      <c r="E1" s="40"/>
      <c r="F1" s="40"/>
      <c r="G1" s="40"/>
    </row>
    <row r="2" spans="1:9">
      <c r="A2" s="40" t="s">
        <v>48</v>
      </c>
      <c r="B2" s="40"/>
      <c r="C2" s="40"/>
      <c r="D2" s="40"/>
      <c r="E2" s="40"/>
      <c r="F2" s="40"/>
      <c r="G2" s="40"/>
    </row>
    <row r="3" spans="1:9">
      <c r="A3" s="42" t="s">
        <v>49</v>
      </c>
      <c r="B3" s="42" t="s">
        <v>50</v>
      </c>
      <c r="C3" s="42"/>
      <c r="D3" s="42"/>
      <c r="E3" s="42"/>
      <c r="F3" s="42"/>
      <c r="G3" s="42"/>
    </row>
    <row r="4" spans="1:9" outlineLevel="1">
      <c r="A4" s="42" t="s">
        <v>51</v>
      </c>
      <c r="B4" s="42" t="s">
        <v>52</v>
      </c>
    </row>
    <row r="5" spans="1:9" s="41" customFormat="1"/>
    <row r="6" spans="1:9">
      <c r="A6" s="55" t="s">
        <v>398</v>
      </c>
      <c r="B6" s="56" t="s">
        <v>55</v>
      </c>
      <c r="C6" s="56"/>
      <c r="D6" s="56" t="s">
        <v>56</v>
      </c>
      <c r="E6" s="56"/>
      <c r="F6" s="56" t="s">
        <v>57</v>
      </c>
      <c r="G6" s="56"/>
    </row>
    <row r="7" spans="1:9">
      <c r="A7" s="57"/>
      <c r="B7" s="56" t="s">
        <v>58</v>
      </c>
      <c r="C7" s="56" t="s">
        <v>59</v>
      </c>
      <c r="D7" s="56" t="s">
        <v>58</v>
      </c>
      <c r="E7" s="56" t="s">
        <v>59</v>
      </c>
      <c r="F7" s="56" t="s">
        <v>58</v>
      </c>
      <c r="G7" s="56" t="s">
        <v>59</v>
      </c>
    </row>
    <row r="8" spans="1:9">
      <c r="A8" s="58" t="s">
        <v>399</v>
      </c>
      <c r="B8" s="59">
        <v>13939207299.67</v>
      </c>
      <c r="C8" s="60"/>
      <c r="D8" s="59">
        <v>9031812657.6000004</v>
      </c>
      <c r="E8" s="59">
        <v>7420050135.8100004</v>
      </c>
      <c r="F8" s="59">
        <v>15550969821.459999</v>
      </c>
      <c r="G8" s="61"/>
      <c r="H8" s="68">
        <f>IF(ISBLANK(I8),0,F8-G8)</f>
        <v>0</v>
      </c>
      <c r="I8" s="67"/>
    </row>
    <row r="9" spans="1:9" outlineLevel="1">
      <c r="A9" s="58" t="s">
        <v>400</v>
      </c>
      <c r="B9" s="59">
        <v>11357438.76</v>
      </c>
      <c r="C9" s="60"/>
      <c r="D9" s="59">
        <v>4584890542.2399998</v>
      </c>
      <c r="E9" s="59">
        <v>4589755757.5799999</v>
      </c>
      <c r="F9" s="59">
        <v>6492223.4199999999</v>
      </c>
      <c r="G9" s="61"/>
      <c r="H9" s="68">
        <f t="shared" ref="H9:H72" si="0">IF(ISBLANK(I9),0,F9-G9)</f>
        <v>0</v>
      </c>
      <c r="I9" s="67"/>
    </row>
    <row r="10" spans="1:9" outlineLevel="2">
      <c r="A10" s="58" t="s">
        <v>401</v>
      </c>
      <c r="B10" s="59">
        <v>38519.96</v>
      </c>
      <c r="C10" s="60"/>
      <c r="D10" s="59">
        <v>8500000</v>
      </c>
      <c r="E10" s="59">
        <v>7062591.7400000002</v>
      </c>
      <c r="F10" s="59">
        <v>1475928.22</v>
      </c>
      <c r="G10" s="61"/>
      <c r="H10" s="68">
        <f t="shared" si="0"/>
        <v>0</v>
      </c>
      <c r="I10" s="67"/>
    </row>
    <row r="11" spans="1:9" outlineLevel="2">
      <c r="A11" s="58" t="s">
        <v>402</v>
      </c>
      <c r="B11" s="61"/>
      <c r="C11" s="60"/>
      <c r="D11" s="59">
        <v>592022037.22000003</v>
      </c>
      <c r="E11" s="59">
        <v>592022122.79999995</v>
      </c>
      <c r="F11" s="60"/>
      <c r="G11" s="62">
        <v>85.58</v>
      </c>
      <c r="H11" s="68">
        <f t="shared" si="0"/>
        <v>0</v>
      </c>
      <c r="I11" s="67"/>
    </row>
    <row r="12" spans="1:9" outlineLevel="3">
      <c r="A12" s="58" t="s">
        <v>403</v>
      </c>
      <c r="B12" s="61"/>
      <c r="C12" s="60"/>
      <c r="D12" s="59">
        <v>292895730.10000002</v>
      </c>
      <c r="E12" s="59">
        <v>292895730.10000002</v>
      </c>
      <c r="F12" s="60"/>
      <c r="G12" s="61"/>
      <c r="H12" s="68">
        <f t="shared" si="0"/>
        <v>0</v>
      </c>
      <c r="I12" s="67"/>
    </row>
    <row r="13" spans="1:9" outlineLevel="3">
      <c r="A13" s="58" t="s">
        <v>404</v>
      </c>
      <c r="B13" s="61"/>
      <c r="C13" s="60"/>
      <c r="D13" s="59">
        <v>299126307.12</v>
      </c>
      <c r="E13" s="59">
        <v>299126392.69999999</v>
      </c>
      <c r="F13" s="60"/>
      <c r="G13" s="62">
        <v>85.58</v>
      </c>
      <c r="H13" s="68">
        <f t="shared" si="0"/>
        <v>0</v>
      </c>
      <c r="I13" s="67"/>
    </row>
    <row r="14" spans="1:9" outlineLevel="2">
      <c r="A14" s="58" t="s">
        <v>405</v>
      </c>
      <c r="B14" s="59">
        <v>10940873.130000001</v>
      </c>
      <c r="C14" s="60"/>
      <c r="D14" s="59">
        <v>3842399586.4400001</v>
      </c>
      <c r="E14" s="59">
        <v>3849042000.4899998</v>
      </c>
      <c r="F14" s="59">
        <v>4298459.08</v>
      </c>
      <c r="G14" s="61"/>
      <c r="H14" s="68">
        <f t="shared" si="0"/>
        <v>0</v>
      </c>
      <c r="I14" s="67"/>
    </row>
    <row r="15" spans="1:9" outlineLevel="2">
      <c r="A15" s="58" t="s">
        <v>406</v>
      </c>
      <c r="B15" s="59">
        <v>378045.67</v>
      </c>
      <c r="C15" s="60"/>
      <c r="D15" s="59">
        <v>141968918.58000001</v>
      </c>
      <c r="E15" s="59">
        <v>141629042.55000001</v>
      </c>
      <c r="F15" s="59">
        <v>717921.7</v>
      </c>
      <c r="G15" s="61"/>
      <c r="H15" s="68">
        <f t="shared" si="0"/>
        <v>0</v>
      </c>
      <c r="I15" s="67"/>
    </row>
    <row r="16" spans="1:9" outlineLevel="1">
      <c r="A16" s="58" t="s">
        <v>407</v>
      </c>
      <c r="B16" s="59">
        <v>13649133205.450001</v>
      </c>
      <c r="C16" s="60"/>
      <c r="D16" s="59">
        <v>3787012022.02</v>
      </c>
      <c r="E16" s="59">
        <v>2470859262.9000001</v>
      </c>
      <c r="F16" s="59">
        <v>14965285964.57</v>
      </c>
      <c r="G16" s="61"/>
      <c r="H16" s="68">
        <f t="shared" si="0"/>
        <v>0</v>
      </c>
      <c r="I16" s="67"/>
    </row>
    <row r="17" spans="1:9" outlineLevel="2">
      <c r="A17" s="58" t="s">
        <v>408</v>
      </c>
      <c r="B17" s="59">
        <v>13649133205.450001</v>
      </c>
      <c r="C17" s="60"/>
      <c r="D17" s="59">
        <v>3786677110.02</v>
      </c>
      <c r="E17" s="59">
        <v>2470293534.9200001</v>
      </c>
      <c r="F17" s="59">
        <v>14965516780.549999</v>
      </c>
      <c r="G17" s="61"/>
      <c r="H17" s="68">
        <f t="shared" si="0"/>
        <v>0</v>
      </c>
      <c r="I17" s="67"/>
    </row>
    <row r="18" spans="1:9" outlineLevel="2">
      <c r="A18" s="58" t="s">
        <v>409</v>
      </c>
      <c r="B18" s="61"/>
      <c r="C18" s="60"/>
      <c r="D18" s="59">
        <v>334912</v>
      </c>
      <c r="E18" s="59">
        <v>565727.98</v>
      </c>
      <c r="F18" s="63">
        <v>-230815.98</v>
      </c>
      <c r="G18" s="61"/>
      <c r="H18" s="68">
        <f t="shared" si="0"/>
        <v>0</v>
      </c>
      <c r="I18" s="67"/>
    </row>
    <row r="19" spans="1:9" outlineLevel="3">
      <c r="A19" s="58" t="s">
        <v>410</v>
      </c>
      <c r="B19" s="61"/>
      <c r="C19" s="60"/>
      <c r="D19" s="59">
        <v>334912</v>
      </c>
      <c r="E19" s="59">
        <v>15728</v>
      </c>
      <c r="F19" s="59">
        <v>319184</v>
      </c>
      <c r="G19" s="61"/>
      <c r="H19" s="68">
        <f t="shared" si="0"/>
        <v>0</v>
      </c>
      <c r="I19" s="67"/>
    </row>
    <row r="20" spans="1:9" outlineLevel="3">
      <c r="A20" s="58" t="s">
        <v>411</v>
      </c>
      <c r="B20" s="61"/>
      <c r="C20" s="60"/>
      <c r="D20" s="61"/>
      <c r="E20" s="59">
        <v>549999.98</v>
      </c>
      <c r="F20" s="63">
        <v>-549999.98</v>
      </c>
      <c r="G20" s="61"/>
      <c r="H20" s="68">
        <f t="shared" si="0"/>
        <v>0</v>
      </c>
      <c r="I20" s="67"/>
    </row>
    <row r="21" spans="1:9" outlineLevel="1">
      <c r="A21" s="58" t="s">
        <v>412</v>
      </c>
      <c r="B21" s="59">
        <v>7283990.46</v>
      </c>
      <c r="C21" s="60"/>
      <c r="D21" s="59">
        <v>201830044.75</v>
      </c>
      <c r="E21" s="59">
        <v>182989956.08000001</v>
      </c>
      <c r="F21" s="59">
        <v>26124079.129999999</v>
      </c>
      <c r="G21" s="61"/>
      <c r="H21" s="68">
        <f t="shared" si="0"/>
        <v>0</v>
      </c>
      <c r="I21" s="67"/>
    </row>
    <row r="22" spans="1:9" outlineLevel="2">
      <c r="A22" s="58" t="s">
        <v>413</v>
      </c>
      <c r="B22" s="59">
        <v>580816.96</v>
      </c>
      <c r="C22" s="60"/>
      <c r="D22" s="59">
        <v>199614930.88999999</v>
      </c>
      <c r="E22" s="59">
        <v>180368239.66999999</v>
      </c>
      <c r="F22" s="59">
        <v>19827508.18</v>
      </c>
      <c r="G22" s="61"/>
      <c r="H22" s="68">
        <f t="shared" si="0"/>
        <v>0</v>
      </c>
      <c r="I22" s="67"/>
    </row>
    <row r="23" spans="1:9" outlineLevel="2">
      <c r="A23" s="58" t="s">
        <v>414</v>
      </c>
      <c r="B23" s="61"/>
      <c r="C23" s="60"/>
      <c r="D23" s="59">
        <v>582511.56000000006</v>
      </c>
      <c r="E23" s="59">
        <v>454252.13</v>
      </c>
      <c r="F23" s="59">
        <v>128259.43</v>
      </c>
      <c r="G23" s="61"/>
      <c r="H23" s="68">
        <f t="shared" si="0"/>
        <v>0</v>
      </c>
      <c r="I23" s="67"/>
    </row>
    <row r="24" spans="1:9" outlineLevel="2">
      <c r="A24" s="58" t="s">
        <v>415</v>
      </c>
      <c r="B24" s="59">
        <v>223148</v>
      </c>
      <c r="C24" s="60"/>
      <c r="D24" s="59">
        <v>669444</v>
      </c>
      <c r="E24" s="59">
        <v>669444</v>
      </c>
      <c r="F24" s="59">
        <v>223148</v>
      </c>
      <c r="G24" s="61"/>
      <c r="H24" s="68">
        <f t="shared" si="0"/>
        <v>0</v>
      </c>
      <c r="I24" s="67"/>
    </row>
    <row r="25" spans="1:9" outlineLevel="3">
      <c r="A25" s="58" t="s">
        <v>416</v>
      </c>
      <c r="B25" s="59">
        <v>223148</v>
      </c>
      <c r="C25" s="60"/>
      <c r="D25" s="59">
        <v>669444</v>
      </c>
      <c r="E25" s="59">
        <v>669444</v>
      </c>
      <c r="F25" s="59">
        <v>223148</v>
      </c>
      <c r="G25" s="61"/>
      <c r="H25" s="68">
        <f t="shared" si="0"/>
        <v>0</v>
      </c>
      <c r="I25" s="67"/>
    </row>
    <row r="26" spans="1:9" outlineLevel="2">
      <c r="A26" s="58" t="s">
        <v>417</v>
      </c>
      <c r="B26" s="59">
        <v>6480025.5</v>
      </c>
      <c r="C26" s="60"/>
      <c r="D26" s="59">
        <v>963158.3</v>
      </c>
      <c r="E26" s="59">
        <v>1498020.28</v>
      </c>
      <c r="F26" s="59">
        <v>5945163.5199999996</v>
      </c>
      <c r="G26" s="61"/>
      <c r="H26" s="68">
        <f t="shared" si="0"/>
        <v>0</v>
      </c>
      <c r="I26" s="67"/>
    </row>
    <row r="27" spans="1:9" outlineLevel="3">
      <c r="A27" s="58" t="s">
        <v>418</v>
      </c>
      <c r="B27" s="59">
        <v>6480025.5</v>
      </c>
      <c r="C27" s="60"/>
      <c r="D27" s="59">
        <v>963158.3</v>
      </c>
      <c r="E27" s="59">
        <v>1498020.28</v>
      </c>
      <c r="F27" s="59">
        <v>5945163.5199999996</v>
      </c>
      <c r="G27" s="61"/>
      <c r="H27" s="68">
        <f t="shared" si="0"/>
        <v>0</v>
      </c>
      <c r="I27" s="67"/>
    </row>
    <row r="28" spans="1:9" outlineLevel="4">
      <c r="A28" s="58" t="s">
        <v>419</v>
      </c>
      <c r="B28" s="59">
        <v>6480025.5</v>
      </c>
      <c r="C28" s="60"/>
      <c r="D28" s="59">
        <v>963158.3</v>
      </c>
      <c r="E28" s="59">
        <v>1498020.28</v>
      </c>
      <c r="F28" s="59">
        <v>5945163.5199999996</v>
      </c>
      <c r="G28" s="61"/>
      <c r="H28" s="68">
        <f t="shared" si="0"/>
        <v>0</v>
      </c>
      <c r="I28" s="67"/>
    </row>
    <row r="29" spans="1:9" outlineLevel="1">
      <c r="A29" s="58" t="s">
        <v>420</v>
      </c>
      <c r="B29" s="59">
        <v>38955139.420000002</v>
      </c>
      <c r="C29" s="60"/>
      <c r="D29" s="59">
        <v>183585245.55000001</v>
      </c>
      <c r="E29" s="59">
        <v>176441638.44999999</v>
      </c>
      <c r="F29" s="59">
        <v>46098746.520000003</v>
      </c>
      <c r="G29" s="61"/>
      <c r="H29" s="68">
        <f t="shared" si="0"/>
        <v>0</v>
      </c>
      <c r="I29" s="67"/>
    </row>
    <row r="30" spans="1:9" outlineLevel="2">
      <c r="A30" s="58" t="s">
        <v>421</v>
      </c>
      <c r="B30" s="59">
        <v>10807757.48</v>
      </c>
      <c r="C30" s="60"/>
      <c r="D30" s="59">
        <v>4691.38</v>
      </c>
      <c r="E30" s="60"/>
      <c r="F30" s="59">
        <v>10812448.859999999</v>
      </c>
      <c r="G30" s="61"/>
      <c r="H30" s="68">
        <f t="shared" si="0"/>
        <v>0</v>
      </c>
      <c r="I30" s="67"/>
    </row>
    <row r="31" spans="1:9" outlineLevel="3">
      <c r="A31" s="58" t="s">
        <v>422</v>
      </c>
      <c r="B31" s="59">
        <v>10556763.800000001</v>
      </c>
      <c r="C31" s="60"/>
      <c r="D31" s="61"/>
      <c r="E31" s="60"/>
      <c r="F31" s="59">
        <v>10556763.800000001</v>
      </c>
      <c r="G31" s="61"/>
      <c r="H31" s="68">
        <f t="shared" si="0"/>
        <v>0</v>
      </c>
      <c r="I31" s="67"/>
    </row>
    <row r="32" spans="1:9" outlineLevel="3">
      <c r="A32" s="58" t="s">
        <v>423</v>
      </c>
      <c r="B32" s="59">
        <v>250993.68</v>
      </c>
      <c r="C32" s="60"/>
      <c r="D32" s="59">
        <v>4691.38</v>
      </c>
      <c r="E32" s="60"/>
      <c r="F32" s="59">
        <v>255685.06</v>
      </c>
      <c r="G32" s="61"/>
      <c r="H32" s="68">
        <f t="shared" si="0"/>
        <v>0</v>
      </c>
      <c r="I32" s="67"/>
    </row>
    <row r="33" spans="1:9" outlineLevel="2">
      <c r="A33" s="58" t="s">
        <v>424</v>
      </c>
      <c r="B33" s="59">
        <v>28147381.940000001</v>
      </c>
      <c r="C33" s="60"/>
      <c r="D33" s="59">
        <v>183580554.16999999</v>
      </c>
      <c r="E33" s="59">
        <v>176441638.44999999</v>
      </c>
      <c r="F33" s="59">
        <v>35286297.659999996</v>
      </c>
      <c r="G33" s="61"/>
      <c r="H33" s="68">
        <f t="shared" si="0"/>
        <v>0</v>
      </c>
      <c r="I33" s="67"/>
    </row>
    <row r="34" spans="1:9" outlineLevel="3">
      <c r="A34" s="58" t="s">
        <v>425</v>
      </c>
      <c r="B34" s="61"/>
      <c r="C34" s="60"/>
      <c r="D34" s="59">
        <v>88220551.370000005</v>
      </c>
      <c r="E34" s="59">
        <v>88221087.079999998</v>
      </c>
      <c r="F34" s="64">
        <v>-535.71</v>
      </c>
      <c r="G34" s="61"/>
      <c r="H34" s="68">
        <f t="shared" si="0"/>
        <v>0</v>
      </c>
      <c r="I34" s="67"/>
    </row>
    <row r="35" spans="1:9" outlineLevel="3">
      <c r="A35" s="58" t="s">
        <v>426</v>
      </c>
      <c r="B35" s="59">
        <v>28147381.940000001</v>
      </c>
      <c r="C35" s="60"/>
      <c r="D35" s="59">
        <v>95360002.799999997</v>
      </c>
      <c r="E35" s="59">
        <v>88220551.370000005</v>
      </c>
      <c r="F35" s="59">
        <v>35286833.369999997</v>
      </c>
      <c r="G35" s="61"/>
      <c r="H35" s="68">
        <f t="shared" si="0"/>
        <v>0</v>
      </c>
      <c r="I35" s="67"/>
    </row>
    <row r="36" spans="1:9" outlineLevel="4">
      <c r="A36" s="58" t="s">
        <v>427</v>
      </c>
      <c r="B36" s="59">
        <v>28067060.899999999</v>
      </c>
      <c r="C36" s="60"/>
      <c r="D36" s="59">
        <v>95335169.420000002</v>
      </c>
      <c r="E36" s="59">
        <v>88220551.370000005</v>
      </c>
      <c r="F36" s="59">
        <v>35181678.950000003</v>
      </c>
      <c r="G36" s="61"/>
      <c r="H36" s="68">
        <f t="shared" si="0"/>
        <v>0</v>
      </c>
      <c r="I36" s="67"/>
    </row>
    <row r="37" spans="1:9" outlineLevel="4">
      <c r="A37" s="58" t="s">
        <v>428</v>
      </c>
      <c r="B37" s="59">
        <v>80321.039999999994</v>
      </c>
      <c r="C37" s="60"/>
      <c r="D37" s="59">
        <v>24833.38</v>
      </c>
      <c r="E37" s="60"/>
      <c r="F37" s="59">
        <v>105154.42</v>
      </c>
      <c r="G37" s="61"/>
      <c r="H37" s="68">
        <f t="shared" si="0"/>
        <v>0</v>
      </c>
      <c r="I37" s="67"/>
    </row>
    <row r="38" spans="1:9" outlineLevel="1">
      <c r="A38" s="58" t="s">
        <v>429</v>
      </c>
      <c r="B38" s="59">
        <v>232477525.58000001</v>
      </c>
      <c r="C38" s="60"/>
      <c r="D38" s="59">
        <v>274494803.04000002</v>
      </c>
      <c r="E38" s="59">
        <v>3520.8</v>
      </c>
      <c r="F38" s="59">
        <v>506968807.81999999</v>
      </c>
      <c r="G38" s="61"/>
      <c r="H38" s="68">
        <f t="shared" si="0"/>
        <v>0</v>
      </c>
      <c r="I38" s="67"/>
    </row>
    <row r="39" spans="1:9" outlineLevel="2">
      <c r="A39" s="58" t="s">
        <v>430</v>
      </c>
      <c r="B39" s="59">
        <v>232477525.58000001</v>
      </c>
      <c r="C39" s="60"/>
      <c r="D39" s="59">
        <v>274494803.04000002</v>
      </c>
      <c r="E39" s="59">
        <v>3520.8</v>
      </c>
      <c r="F39" s="59">
        <v>506968807.81999999</v>
      </c>
      <c r="G39" s="61"/>
      <c r="H39" s="68">
        <f t="shared" si="0"/>
        <v>0</v>
      </c>
      <c r="I39" s="67"/>
    </row>
    <row r="40" spans="1:9">
      <c r="A40" s="58" t="s">
        <v>431</v>
      </c>
      <c r="B40" s="59">
        <v>3048423211.7399998</v>
      </c>
      <c r="C40" s="60"/>
      <c r="D40" s="59">
        <v>53963.27</v>
      </c>
      <c r="E40" s="59">
        <v>119158103.12</v>
      </c>
      <c r="F40" s="59">
        <v>2929319071.8899999</v>
      </c>
      <c r="G40" s="61"/>
      <c r="H40" s="68">
        <f t="shared" si="0"/>
        <v>0</v>
      </c>
      <c r="I40" s="67"/>
    </row>
    <row r="41" spans="1:9" outlineLevel="1">
      <c r="A41" s="58" t="s">
        <v>432</v>
      </c>
      <c r="B41" s="59">
        <v>247603.64</v>
      </c>
      <c r="C41" s="60"/>
      <c r="D41" s="59">
        <v>53963.27</v>
      </c>
      <c r="E41" s="59">
        <v>74010.41</v>
      </c>
      <c r="F41" s="59">
        <v>227556.5</v>
      </c>
      <c r="G41" s="61"/>
      <c r="H41" s="68">
        <f t="shared" si="0"/>
        <v>0</v>
      </c>
      <c r="I41" s="67"/>
    </row>
    <row r="42" spans="1:9" outlineLevel="2">
      <c r="A42" s="58" t="s">
        <v>433</v>
      </c>
      <c r="B42" s="59">
        <v>4576.83</v>
      </c>
      <c r="C42" s="60"/>
      <c r="D42" s="61"/>
      <c r="E42" s="59">
        <v>69319.03</v>
      </c>
      <c r="F42" s="63">
        <v>-64742.2</v>
      </c>
      <c r="G42" s="61"/>
      <c r="H42" s="68">
        <f t="shared" si="0"/>
        <v>0</v>
      </c>
      <c r="I42" s="67"/>
    </row>
    <row r="43" spans="1:9" outlineLevel="2">
      <c r="A43" s="58" t="s">
        <v>434</v>
      </c>
      <c r="B43" s="59">
        <v>243026.81</v>
      </c>
      <c r="C43" s="60"/>
      <c r="D43" s="59">
        <v>53963.27</v>
      </c>
      <c r="E43" s="59">
        <v>4691.38</v>
      </c>
      <c r="F43" s="59">
        <v>292298.7</v>
      </c>
      <c r="G43" s="61"/>
      <c r="H43" s="68">
        <f t="shared" si="0"/>
        <v>0</v>
      </c>
      <c r="I43" s="67"/>
    </row>
    <row r="44" spans="1:9" outlineLevel="3">
      <c r="A44" s="58" t="s">
        <v>435</v>
      </c>
      <c r="B44" s="59">
        <v>243026.81</v>
      </c>
      <c r="C44" s="60"/>
      <c r="D44" s="59">
        <v>53963.27</v>
      </c>
      <c r="E44" s="59">
        <v>4691.38</v>
      </c>
      <c r="F44" s="59">
        <v>292298.7</v>
      </c>
      <c r="G44" s="61"/>
      <c r="H44" s="68">
        <f t="shared" si="0"/>
        <v>0</v>
      </c>
      <c r="I44" s="67"/>
    </row>
    <row r="45" spans="1:9" outlineLevel="1">
      <c r="A45" s="58" t="s">
        <v>436</v>
      </c>
      <c r="B45" s="59">
        <v>2949220739.1300001</v>
      </c>
      <c r="C45" s="60"/>
      <c r="D45" s="61"/>
      <c r="E45" s="59">
        <v>117959092.70999999</v>
      </c>
      <c r="F45" s="59">
        <v>2831261646.4200001</v>
      </c>
      <c r="G45" s="61"/>
      <c r="H45" s="68">
        <f t="shared" si="0"/>
        <v>0</v>
      </c>
      <c r="I45" s="67"/>
    </row>
    <row r="46" spans="1:9" outlineLevel="2">
      <c r="A46" s="58" t="s">
        <v>437</v>
      </c>
      <c r="B46" s="59">
        <v>8840785822.8199997</v>
      </c>
      <c r="C46" s="60"/>
      <c r="D46" s="61"/>
      <c r="E46" s="60"/>
      <c r="F46" s="59">
        <v>8840785822.8199997</v>
      </c>
      <c r="G46" s="61"/>
      <c r="H46" s="68">
        <f t="shared" si="0"/>
        <v>0</v>
      </c>
      <c r="I46" s="67"/>
    </row>
    <row r="47" spans="1:9" outlineLevel="3">
      <c r="A47" s="58" t="s">
        <v>438</v>
      </c>
      <c r="B47" s="59">
        <v>231250</v>
      </c>
      <c r="C47" s="60"/>
      <c r="D47" s="61"/>
      <c r="E47" s="60"/>
      <c r="F47" s="59">
        <v>231250</v>
      </c>
      <c r="G47" s="61"/>
      <c r="H47" s="68">
        <f t="shared" si="0"/>
        <v>0</v>
      </c>
      <c r="I47" s="67"/>
    </row>
    <row r="48" spans="1:9" outlineLevel="3">
      <c r="A48" s="58" t="s">
        <v>439</v>
      </c>
      <c r="B48" s="59">
        <v>8840554572.8199997</v>
      </c>
      <c r="C48" s="60"/>
      <c r="D48" s="61"/>
      <c r="E48" s="60"/>
      <c r="F48" s="59">
        <v>8840554572.8199997</v>
      </c>
      <c r="G48" s="61"/>
      <c r="H48" s="68">
        <f t="shared" si="0"/>
        <v>0</v>
      </c>
      <c r="I48" s="67"/>
    </row>
    <row r="49" spans="1:11" outlineLevel="2">
      <c r="A49" s="58" t="s">
        <v>440</v>
      </c>
      <c r="B49" s="61"/>
      <c r="C49" s="59">
        <v>5891565083.6899996</v>
      </c>
      <c r="D49" s="61"/>
      <c r="E49" s="59">
        <v>117959092.70999999</v>
      </c>
      <c r="F49" s="60"/>
      <c r="G49" s="59">
        <v>6009524176.3999996</v>
      </c>
      <c r="H49" s="68">
        <f t="shared" si="0"/>
        <v>0</v>
      </c>
      <c r="I49" s="67"/>
    </row>
    <row r="50" spans="1:11" outlineLevel="3">
      <c r="A50" s="58" t="s">
        <v>441</v>
      </c>
      <c r="B50" s="61"/>
      <c r="C50" s="59">
        <v>5891565083.6899996</v>
      </c>
      <c r="D50" s="61"/>
      <c r="E50" s="59">
        <v>117959092.70999999</v>
      </c>
      <c r="F50" s="60"/>
      <c r="G50" s="59">
        <v>6009524176.3999996</v>
      </c>
      <c r="H50" s="68">
        <f t="shared" si="0"/>
        <v>0</v>
      </c>
      <c r="I50" s="67"/>
    </row>
    <row r="51" spans="1:11" outlineLevel="1">
      <c r="A51" s="58" t="s">
        <v>442</v>
      </c>
      <c r="B51" s="59">
        <v>18750000</v>
      </c>
      <c r="C51" s="60"/>
      <c r="D51" s="61"/>
      <c r="E51" s="59">
        <v>1125000</v>
      </c>
      <c r="F51" s="59">
        <v>17625000</v>
      </c>
      <c r="G51" s="61"/>
      <c r="H51" s="68">
        <f t="shared" si="0"/>
        <v>0</v>
      </c>
      <c r="I51" s="67"/>
    </row>
    <row r="52" spans="1:11" outlineLevel="2">
      <c r="A52" s="58" t="s">
        <v>443</v>
      </c>
      <c r="B52" s="59">
        <v>30000000</v>
      </c>
      <c r="C52" s="60"/>
      <c r="D52" s="61"/>
      <c r="E52" s="60"/>
      <c r="F52" s="59">
        <v>30000000</v>
      </c>
      <c r="G52" s="61"/>
      <c r="H52" s="68">
        <f t="shared" si="0"/>
        <v>0</v>
      </c>
      <c r="I52" s="67"/>
    </row>
    <row r="53" spans="1:11" outlineLevel="2">
      <c r="A53" s="58" t="s">
        <v>444</v>
      </c>
      <c r="B53" s="61"/>
      <c r="C53" s="59">
        <v>11250000</v>
      </c>
      <c r="D53" s="61"/>
      <c r="E53" s="59">
        <v>1125000</v>
      </c>
      <c r="F53" s="60"/>
      <c r="G53" s="59">
        <v>12375000</v>
      </c>
      <c r="H53" s="68">
        <f t="shared" si="0"/>
        <v>0</v>
      </c>
      <c r="I53" s="67"/>
    </row>
    <row r="54" spans="1:11" outlineLevel="1">
      <c r="A54" s="58" t="s">
        <v>445</v>
      </c>
      <c r="B54" s="59">
        <v>2055.54</v>
      </c>
      <c r="C54" s="60"/>
      <c r="D54" s="61"/>
      <c r="E54" s="60"/>
      <c r="F54" s="59">
        <v>2055.54</v>
      </c>
      <c r="G54" s="61"/>
      <c r="H54" s="68">
        <f t="shared" si="0"/>
        <v>0</v>
      </c>
      <c r="I54" s="67"/>
    </row>
    <row r="55" spans="1:11" outlineLevel="2">
      <c r="A55" s="58" t="s">
        <v>446</v>
      </c>
      <c r="B55" s="59">
        <v>2055.54</v>
      </c>
      <c r="C55" s="60"/>
      <c r="D55" s="61"/>
      <c r="E55" s="60"/>
      <c r="F55" s="59">
        <v>2055.54</v>
      </c>
      <c r="G55" s="61"/>
      <c r="H55" s="68">
        <f t="shared" si="0"/>
        <v>0</v>
      </c>
      <c r="I55" s="67"/>
    </row>
    <row r="56" spans="1:11" outlineLevel="1">
      <c r="A56" s="58" t="s">
        <v>447</v>
      </c>
      <c r="B56" s="59">
        <v>80202813.430000007</v>
      </c>
      <c r="C56" s="60"/>
      <c r="D56" s="61"/>
      <c r="E56" s="60"/>
      <c r="F56" s="59">
        <v>80202813.430000007</v>
      </c>
      <c r="G56" s="61"/>
      <c r="H56" s="68">
        <f t="shared" si="0"/>
        <v>0</v>
      </c>
      <c r="I56" s="67"/>
    </row>
    <row r="57" spans="1:11" outlineLevel="2">
      <c r="A57" s="58" t="s">
        <v>448</v>
      </c>
      <c r="B57" s="59">
        <v>80202813.430000007</v>
      </c>
      <c r="C57" s="60"/>
      <c r="D57" s="61"/>
      <c r="E57" s="60"/>
      <c r="F57" s="59">
        <v>80202813.430000007</v>
      </c>
      <c r="G57" s="61"/>
      <c r="H57" s="68">
        <f t="shared" si="0"/>
        <v>0</v>
      </c>
      <c r="I57" s="67"/>
    </row>
    <row r="58" spans="1:11" outlineLevel="3">
      <c r="A58" s="58" t="s">
        <v>449</v>
      </c>
      <c r="B58" s="59">
        <v>80202813.430000007</v>
      </c>
      <c r="C58" s="60"/>
      <c r="D58" s="61"/>
      <c r="E58" s="60"/>
      <c r="F58" s="59">
        <v>80202813.430000007</v>
      </c>
      <c r="G58" s="61"/>
      <c r="H58" s="68">
        <f t="shared" si="0"/>
        <v>0</v>
      </c>
      <c r="I58" s="67"/>
    </row>
    <row r="59" spans="1:11">
      <c r="A59" s="58" t="s">
        <v>450</v>
      </c>
      <c r="B59" s="61"/>
      <c r="C59" s="59">
        <v>6281727357.2600002</v>
      </c>
      <c r="D59" s="59">
        <v>3360666075.21</v>
      </c>
      <c r="E59" s="59">
        <v>2854751768.1199999</v>
      </c>
      <c r="F59" s="60"/>
      <c r="G59" s="59">
        <v>5775813050.1700001</v>
      </c>
      <c r="H59" s="68">
        <f t="shared" si="0"/>
        <v>0</v>
      </c>
      <c r="I59" s="67"/>
    </row>
    <row r="60" spans="1:11" outlineLevel="1">
      <c r="A60" s="58" t="s">
        <v>451</v>
      </c>
      <c r="B60" s="61"/>
      <c r="C60" s="59">
        <v>2924334305.5700002</v>
      </c>
      <c r="D60" s="59">
        <v>778746112.13</v>
      </c>
      <c r="E60" s="59">
        <v>618421350.01999998</v>
      </c>
      <c r="F60" s="60"/>
      <c r="G60" s="59">
        <v>2764009543.46</v>
      </c>
      <c r="H60" s="68">
        <f t="shared" si="0"/>
        <v>0</v>
      </c>
      <c r="I60" s="67"/>
      <c r="J60" s="153">
        <f>G63+G64+G68+G69+G70</f>
        <v>349208828.90000004</v>
      </c>
      <c r="K60" s="67" t="s">
        <v>899</v>
      </c>
    </row>
    <row r="61" spans="1:11" outlineLevel="2">
      <c r="A61" s="58" t="s">
        <v>452</v>
      </c>
      <c r="B61" s="61"/>
      <c r="C61" s="59">
        <v>2528598777.0500002</v>
      </c>
      <c r="D61" s="59">
        <v>265503693</v>
      </c>
      <c r="E61" s="59">
        <v>177002462</v>
      </c>
      <c r="F61" s="60"/>
      <c r="G61" s="59">
        <v>2440097546.0500002</v>
      </c>
      <c r="H61" s="68">
        <f t="shared" si="0"/>
        <v>0</v>
      </c>
      <c r="I61" s="67"/>
    </row>
    <row r="62" spans="1:11" outlineLevel="3">
      <c r="A62" s="58" t="s">
        <v>453</v>
      </c>
      <c r="B62" s="61"/>
      <c r="C62" s="59">
        <v>2528598777.0500002</v>
      </c>
      <c r="D62" s="59">
        <v>265503693</v>
      </c>
      <c r="E62" s="59">
        <v>177002462</v>
      </c>
      <c r="F62" s="60"/>
      <c r="G62" s="59">
        <v>2440097546.0500002</v>
      </c>
      <c r="H62" s="68">
        <f t="shared" si="0"/>
        <v>0</v>
      </c>
      <c r="I62" s="67"/>
    </row>
    <row r="63" spans="1:11" outlineLevel="2">
      <c r="A63" s="58" t="s">
        <v>454</v>
      </c>
      <c r="B63" s="61"/>
      <c r="C63" s="59">
        <v>9178074.4299999997</v>
      </c>
      <c r="D63" s="59">
        <v>21777704.27</v>
      </c>
      <c r="E63" s="59">
        <v>19563135.899999999</v>
      </c>
      <c r="F63" s="60"/>
      <c r="G63" s="59">
        <v>6963506.0599999996</v>
      </c>
      <c r="H63" s="68">
        <f t="shared" si="0"/>
        <v>0</v>
      </c>
      <c r="I63" s="67"/>
    </row>
    <row r="64" spans="1:11" outlineLevel="2">
      <c r="A64" s="58" t="s">
        <v>455</v>
      </c>
      <c r="B64" s="61"/>
      <c r="C64" s="59">
        <v>377227677.89999998</v>
      </c>
      <c r="D64" s="59">
        <v>471626942.07999998</v>
      </c>
      <c r="E64" s="59">
        <v>405928999.05000001</v>
      </c>
      <c r="F64" s="60"/>
      <c r="G64" s="59">
        <v>311529734.87</v>
      </c>
      <c r="H64" s="68">
        <f t="shared" si="0"/>
        <v>0</v>
      </c>
      <c r="I64" s="67"/>
    </row>
    <row r="65" spans="1:9" outlineLevel="3">
      <c r="A65" s="58" t="s">
        <v>456</v>
      </c>
      <c r="B65" s="61"/>
      <c r="C65" s="59">
        <v>377227677.89999998</v>
      </c>
      <c r="D65" s="59">
        <v>471602108.07999998</v>
      </c>
      <c r="E65" s="59">
        <v>405904165.67000002</v>
      </c>
      <c r="F65" s="60"/>
      <c r="G65" s="59">
        <v>311529735.49000001</v>
      </c>
      <c r="H65" s="68">
        <f t="shared" si="0"/>
        <v>0</v>
      </c>
      <c r="I65" s="67"/>
    </row>
    <row r="66" spans="1:9" outlineLevel="3">
      <c r="A66" s="58" t="s">
        <v>457</v>
      </c>
      <c r="B66" s="61"/>
      <c r="C66" s="60"/>
      <c r="D66" s="59">
        <v>24834</v>
      </c>
      <c r="E66" s="59">
        <v>24833.38</v>
      </c>
      <c r="F66" s="62">
        <v>0.62</v>
      </c>
      <c r="G66" s="61"/>
      <c r="H66" s="68">
        <f t="shared" si="0"/>
        <v>0</v>
      </c>
      <c r="I66" s="67"/>
    </row>
    <row r="67" spans="1:9" outlineLevel="4">
      <c r="A67" s="58" t="s">
        <v>458</v>
      </c>
      <c r="B67" s="61"/>
      <c r="C67" s="60"/>
      <c r="D67" s="59">
        <v>24834</v>
      </c>
      <c r="E67" s="59">
        <v>24833.38</v>
      </c>
      <c r="F67" s="60"/>
      <c r="G67" s="64">
        <v>-0.62</v>
      </c>
      <c r="H67" s="68">
        <f t="shared" si="0"/>
        <v>0</v>
      </c>
      <c r="I67" s="67"/>
    </row>
    <row r="68" spans="1:9" outlineLevel="2">
      <c r="A68" s="58" t="s">
        <v>459</v>
      </c>
      <c r="B68" s="61"/>
      <c r="C68" s="59">
        <v>6630250.1900000004</v>
      </c>
      <c r="D68" s="59">
        <v>17149334.780000001</v>
      </c>
      <c r="E68" s="59">
        <v>15926753.07</v>
      </c>
      <c r="F68" s="60"/>
      <c r="G68" s="59">
        <v>5407668.4800000004</v>
      </c>
      <c r="H68" s="68">
        <f t="shared" si="0"/>
        <v>0</v>
      </c>
      <c r="I68" s="67"/>
    </row>
    <row r="69" spans="1:9" outlineLevel="2">
      <c r="A69" s="58" t="s">
        <v>460</v>
      </c>
      <c r="B69" s="61"/>
      <c r="C69" s="59">
        <v>2699526</v>
      </c>
      <c r="D69" s="59">
        <v>2688438</v>
      </c>
      <c r="E69" s="60"/>
      <c r="F69" s="60"/>
      <c r="G69" s="59">
        <v>11088</v>
      </c>
      <c r="H69" s="68">
        <f t="shared" si="0"/>
        <v>0</v>
      </c>
      <c r="I69" s="67"/>
    </row>
    <row r="70" spans="1:9" outlineLevel="1">
      <c r="A70" s="58" t="s">
        <v>461</v>
      </c>
      <c r="B70" s="61"/>
      <c r="C70" s="59">
        <v>27480399.760000002</v>
      </c>
      <c r="D70" s="59">
        <v>75044271.480000004</v>
      </c>
      <c r="E70" s="59">
        <v>72860703.209999993</v>
      </c>
      <c r="F70" s="60"/>
      <c r="G70" s="59">
        <v>25296831.489999998</v>
      </c>
      <c r="H70" s="68">
        <f t="shared" si="0"/>
        <v>0</v>
      </c>
      <c r="I70" s="67"/>
    </row>
    <row r="71" spans="1:9" outlineLevel="2">
      <c r="A71" s="58" t="s">
        <v>462</v>
      </c>
      <c r="B71" s="61"/>
      <c r="C71" s="59">
        <v>8809751</v>
      </c>
      <c r="D71" s="59">
        <v>25282366</v>
      </c>
      <c r="E71" s="59">
        <v>25226886</v>
      </c>
      <c r="F71" s="60"/>
      <c r="G71" s="59">
        <v>8754271</v>
      </c>
      <c r="H71" s="68">
        <f t="shared" si="0"/>
        <v>0</v>
      </c>
      <c r="I71" s="67"/>
    </row>
    <row r="72" spans="1:9" outlineLevel="3">
      <c r="A72" s="58" t="s">
        <v>463</v>
      </c>
      <c r="B72" s="61"/>
      <c r="C72" s="59">
        <v>3247631</v>
      </c>
      <c r="D72" s="59">
        <v>10875027</v>
      </c>
      <c r="E72" s="59">
        <v>11718845</v>
      </c>
      <c r="F72" s="60"/>
      <c r="G72" s="59">
        <v>4091449</v>
      </c>
      <c r="H72" s="68">
        <f t="shared" si="0"/>
        <v>0</v>
      </c>
      <c r="I72" s="67"/>
    </row>
    <row r="73" spans="1:9" outlineLevel="3">
      <c r="A73" s="58" t="s">
        <v>464</v>
      </c>
      <c r="B73" s="61"/>
      <c r="C73" s="59">
        <v>2223885</v>
      </c>
      <c r="D73" s="59">
        <v>5752583</v>
      </c>
      <c r="E73" s="59">
        <v>5393413</v>
      </c>
      <c r="F73" s="60"/>
      <c r="G73" s="59">
        <v>1864715</v>
      </c>
      <c r="H73" s="68">
        <f t="shared" ref="H73:H135" si="1">IF(ISBLANK(I73),0,F73-G73)</f>
        <v>0</v>
      </c>
      <c r="I73" s="67"/>
    </row>
    <row r="74" spans="1:9" outlineLevel="3">
      <c r="A74" s="58" t="s">
        <v>465</v>
      </c>
      <c r="B74" s="61"/>
      <c r="C74" s="59">
        <v>3338235</v>
      </c>
      <c r="D74" s="59">
        <v>8654756</v>
      </c>
      <c r="E74" s="59">
        <v>8114628</v>
      </c>
      <c r="F74" s="60"/>
      <c r="G74" s="59">
        <v>2798107</v>
      </c>
      <c r="H74" s="68">
        <f t="shared" si="1"/>
        <v>0</v>
      </c>
      <c r="I74" s="67"/>
    </row>
    <row r="75" spans="1:9" outlineLevel="2">
      <c r="A75" s="58" t="s">
        <v>466</v>
      </c>
      <c r="B75" s="61"/>
      <c r="C75" s="59">
        <v>18670648.760000002</v>
      </c>
      <c r="D75" s="59">
        <v>48747710.479999997</v>
      </c>
      <c r="E75" s="59">
        <v>46626623.340000004</v>
      </c>
      <c r="F75" s="60"/>
      <c r="G75" s="59">
        <v>16549561.619999999</v>
      </c>
      <c r="H75" s="68">
        <f t="shared" si="1"/>
        <v>0</v>
      </c>
      <c r="I75" s="67"/>
    </row>
    <row r="76" spans="1:9" outlineLevel="3">
      <c r="A76" s="58" t="s">
        <v>467</v>
      </c>
      <c r="B76" s="61"/>
      <c r="C76" s="59">
        <v>11874680.33</v>
      </c>
      <c r="D76" s="59">
        <v>30060280.59</v>
      </c>
      <c r="E76" s="59">
        <v>28138240.609999999</v>
      </c>
      <c r="F76" s="60"/>
      <c r="G76" s="59">
        <v>9952640.3499999996</v>
      </c>
      <c r="H76" s="68">
        <f t="shared" si="1"/>
        <v>0</v>
      </c>
      <c r="I76" s="67"/>
    </row>
    <row r="77" spans="1:9" outlineLevel="3">
      <c r="A77" s="58" t="s">
        <v>468</v>
      </c>
      <c r="B77" s="61"/>
      <c r="C77" s="59">
        <v>5388838.3899999997</v>
      </c>
      <c r="D77" s="59">
        <v>13606232.51</v>
      </c>
      <c r="E77" s="59">
        <v>12795409.09</v>
      </c>
      <c r="F77" s="60"/>
      <c r="G77" s="59">
        <v>4578014.97</v>
      </c>
      <c r="H77" s="68">
        <f t="shared" si="1"/>
        <v>0</v>
      </c>
      <c r="I77" s="67"/>
    </row>
    <row r="78" spans="1:9" outlineLevel="3">
      <c r="A78" s="58" t="s">
        <v>469</v>
      </c>
      <c r="B78" s="61"/>
      <c r="C78" s="59">
        <v>1407130.04</v>
      </c>
      <c r="D78" s="59">
        <v>5081197.38</v>
      </c>
      <c r="E78" s="59">
        <v>5692973.6399999997</v>
      </c>
      <c r="F78" s="60"/>
      <c r="G78" s="59">
        <v>2018906.3</v>
      </c>
      <c r="H78" s="68">
        <f t="shared" si="1"/>
        <v>0</v>
      </c>
      <c r="I78" s="67"/>
    </row>
    <row r="79" spans="1:9" outlineLevel="2">
      <c r="A79" s="58" t="s">
        <v>470</v>
      </c>
      <c r="B79" s="61"/>
      <c r="C79" s="60"/>
      <c r="D79" s="59">
        <v>1014195</v>
      </c>
      <c r="E79" s="59">
        <v>1007193.87</v>
      </c>
      <c r="F79" s="60"/>
      <c r="G79" s="63">
        <v>-7001.13</v>
      </c>
      <c r="H79" s="68">
        <f t="shared" si="1"/>
        <v>0</v>
      </c>
      <c r="I79" s="67"/>
    </row>
    <row r="80" spans="1:9" outlineLevel="3">
      <c r="A80" s="58" t="s">
        <v>471</v>
      </c>
      <c r="B80" s="61"/>
      <c r="C80" s="60"/>
      <c r="D80" s="59">
        <v>1014195</v>
      </c>
      <c r="E80" s="59">
        <v>1007193.87</v>
      </c>
      <c r="F80" s="60"/>
      <c r="G80" s="63">
        <v>-7001.13</v>
      </c>
      <c r="H80" s="68">
        <f t="shared" si="1"/>
        <v>0</v>
      </c>
      <c r="I80" s="67"/>
    </row>
    <row r="81" spans="1:9" outlineLevel="4">
      <c r="A81" s="58" t="s">
        <v>472</v>
      </c>
      <c r="B81" s="61"/>
      <c r="C81" s="60"/>
      <c r="D81" s="59">
        <v>1014195</v>
      </c>
      <c r="E81" s="59">
        <v>1007193.87</v>
      </c>
      <c r="F81" s="60"/>
      <c r="G81" s="63">
        <v>-7001.13</v>
      </c>
      <c r="H81" s="68">
        <f t="shared" si="1"/>
        <v>0</v>
      </c>
      <c r="I81" s="67"/>
    </row>
    <row r="82" spans="1:9" outlineLevel="1">
      <c r="A82" s="58" t="s">
        <v>473</v>
      </c>
      <c r="B82" s="61"/>
      <c r="C82" s="59">
        <v>2915621522.5900002</v>
      </c>
      <c r="D82" s="59">
        <v>2481267258.52</v>
      </c>
      <c r="E82" s="59">
        <v>1222060421.99</v>
      </c>
      <c r="F82" s="60"/>
      <c r="G82" s="59">
        <v>1656414686.0599999</v>
      </c>
      <c r="H82" s="68">
        <f t="shared" si="1"/>
        <v>0</v>
      </c>
      <c r="I82" s="67"/>
    </row>
    <row r="83" spans="1:9" outlineLevel="2">
      <c r="A83" s="58" t="s">
        <v>474</v>
      </c>
      <c r="B83" s="61"/>
      <c r="C83" s="59">
        <v>2852901145.5300002</v>
      </c>
      <c r="D83" s="59">
        <v>2161962211.7800002</v>
      </c>
      <c r="E83" s="59">
        <v>891836635.50999999</v>
      </c>
      <c r="F83" s="60"/>
      <c r="G83" s="59">
        <v>1582775569.26</v>
      </c>
      <c r="H83" s="68">
        <f t="shared" si="1"/>
        <v>0</v>
      </c>
      <c r="I83" s="67"/>
    </row>
    <row r="84" spans="1:9" outlineLevel="2">
      <c r="A84" s="58" t="s">
        <v>475</v>
      </c>
      <c r="B84" s="61"/>
      <c r="C84" s="59">
        <v>56380196.299999997</v>
      </c>
      <c r="D84" s="59">
        <v>298185235.92000002</v>
      </c>
      <c r="E84" s="59">
        <v>307800660.85000002</v>
      </c>
      <c r="F84" s="60"/>
      <c r="G84" s="59">
        <v>65995621.229999997</v>
      </c>
      <c r="H84" s="68">
        <f t="shared" si="1"/>
        <v>0</v>
      </c>
      <c r="I84" s="67"/>
    </row>
    <row r="85" spans="1:9" outlineLevel="2">
      <c r="A85" s="58" t="s">
        <v>476</v>
      </c>
      <c r="B85" s="61"/>
      <c r="C85" s="59">
        <v>6340180.7599999998</v>
      </c>
      <c r="D85" s="59">
        <v>21119810.82</v>
      </c>
      <c r="E85" s="59">
        <v>22423125.629999999</v>
      </c>
      <c r="F85" s="60"/>
      <c r="G85" s="59">
        <v>7643495.5700000003</v>
      </c>
      <c r="H85" s="68">
        <f t="shared" si="1"/>
        <v>0</v>
      </c>
      <c r="I85" s="67"/>
    </row>
    <row r="86" spans="1:9" outlineLevel="3">
      <c r="A86" s="58" t="s">
        <v>477</v>
      </c>
      <c r="B86" s="61"/>
      <c r="C86" s="59">
        <v>1926911.9</v>
      </c>
      <c r="D86" s="59">
        <v>5071547.97</v>
      </c>
      <c r="E86" s="59">
        <v>5269376.07</v>
      </c>
      <c r="F86" s="60"/>
      <c r="G86" s="59">
        <v>2124740</v>
      </c>
      <c r="H86" s="68">
        <f t="shared" si="1"/>
        <v>0</v>
      </c>
      <c r="I86" s="67"/>
    </row>
    <row r="87" spans="1:9" outlineLevel="3">
      <c r="A87" s="58" t="s">
        <v>478</v>
      </c>
      <c r="B87" s="61"/>
      <c r="C87" s="59">
        <v>4413268.8600000003</v>
      </c>
      <c r="D87" s="59">
        <v>16048262.85</v>
      </c>
      <c r="E87" s="59">
        <v>17153749.559999999</v>
      </c>
      <c r="F87" s="60"/>
      <c r="G87" s="59">
        <v>5518755.5700000003</v>
      </c>
      <c r="H87" s="68">
        <f t="shared" si="1"/>
        <v>0</v>
      </c>
      <c r="I87" s="67"/>
    </row>
    <row r="88" spans="1:9" outlineLevel="4">
      <c r="A88" s="58" t="s">
        <v>479</v>
      </c>
      <c r="B88" s="61"/>
      <c r="C88" s="59">
        <v>4413268.8600000003</v>
      </c>
      <c r="D88" s="59">
        <v>16048262.85</v>
      </c>
      <c r="E88" s="59">
        <v>17153749.559999999</v>
      </c>
      <c r="F88" s="60"/>
      <c r="G88" s="59">
        <v>5518755.5700000003</v>
      </c>
      <c r="H88" s="68">
        <f t="shared" si="1"/>
        <v>0</v>
      </c>
      <c r="I88" s="67"/>
    </row>
    <row r="89" spans="1:9" outlineLevel="1">
      <c r="A89" s="58" t="s">
        <v>480</v>
      </c>
      <c r="B89" s="61"/>
      <c r="C89" s="59">
        <v>149578870.91999999</v>
      </c>
      <c r="D89" s="59">
        <v>25608433.079999998</v>
      </c>
      <c r="E89" s="63">
        <v>-1083243.3999999999</v>
      </c>
      <c r="F89" s="60"/>
      <c r="G89" s="59">
        <v>122887194.44</v>
      </c>
      <c r="H89" s="68">
        <f t="shared" si="1"/>
        <v>0</v>
      </c>
      <c r="I89" s="67"/>
    </row>
    <row r="90" spans="1:9" outlineLevel="2">
      <c r="A90" s="58" t="s">
        <v>481</v>
      </c>
      <c r="B90" s="61"/>
      <c r="C90" s="59">
        <v>146653622.91999999</v>
      </c>
      <c r="D90" s="59">
        <v>25608433.079999998</v>
      </c>
      <c r="E90" s="63">
        <v>-1083243.3999999999</v>
      </c>
      <c r="F90" s="60"/>
      <c r="G90" s="59">
        <v>119961946.44</v>
      </c>
      <c r="H90" s="68">
        <f t="shared" si="1"/>
        <v>0</v>
      </c>
      <c r="I90" s="67"/>
    </row>
    <row r="91" spans="1:9" outlineLevel="2">
      <c r="A91" s="58" t="s">
        <v>482</v>
      </c>
      <c r="B91" s="61"/>
      <c r="C91" s="59">
        <v>2925248</v>
      </c>
      <c r="D91" s="61"/>
      <c r="E91" s="60"/>
      <c r="F91" s="60"/>
      <c r="G91" s="59">
        <v>2925248</v>
      </c>
      <c r="H91" s="68">
        <f t="shared" si="1"/>
        <v>0</v>
      </c>
      <c r="I91" s="67"/>
    </row>
    <row r="92" spans="1:9" outlineLevel="1">
      <c r="A92" s="58" t="s">
        <v>483</v>
      </c>
      <c r="B92" s="61"/>
      <c r="C92" s="59">
        <v>264712258.41999999</v>
      </c>
      <c r="D92" s="61"/>
      <c r="E92" s="59">
        <v>942492536.29999995</v>
      </c>
      <c r="F92" s="60"/>
      <c r="G92" s="59">
        <v>1207204794.72</v>
      </c>
      <c r="H92" s="68">
        <f t="shared" si="1"/>
        <v>0</v>
      </c>
      <c r="I92" s="67"/>
    </row>
    <row r="93" spans="1:9" outlineLevel="2">
      <c r="A93" s="58" t="s">
        <v>484</v>
      </c>
      <c r="B93" s="61"/>
      <c r="C93" s="59">
        <v>264712258.41999999</v>
      </c>
      <c r="D93" s="61"/>
      <c r="E93" s="59">
        <v>942492536.29999995</v>
      </c>
      <c r="F93" s="60"/>
      <c r="G93" s="59">
        <v>1207204794.72</v>
      </c>
      <c r="H93" s="68">
        <f t="shared" si="1"/>
        <v>0</v>
      </c>
      <c r="I93" s="67"/>
    </row>
    <row r="94" spans="1:9">
      <c r="A94" s="58" t="s">
        <v>485</v>
      </c>
      <c r="B94" s="61"/>
      <c r="C94" s="59">
        <v>38737382</v>
      </c>
      <c r="D94" s="61"/>
      <c r="E94" s="60"/>
      <c r="F94" s="60"/>
      <c r="G94" s="59">
        <v>38737382</v>
      </c>
      <c r="H94" s="68">
        <f t="shared" si="1"/>
        <v>0</v>
      </c>
      <c r="I94" s="67"/>
    </row>
    <row r="95" spans="1:9" outlineLevel="1">
      <c r="A95" s="58" t="s">
        <v>486</v>
      </c>
      <c r="B95" s="61"/>
      <c r="C95" s="59">
        <v>38737382</v>
      </c>
      <c r="D95" s="61"/>
      <c r="E95" s="60"/>
      <c r="F95" s="60"/>
      <c r="G95" s="59">
        <v>38737382</v>
      </c>
      <c r="H95" s="68">
        <f t="shared" si="1"/>
        <v>0</v>
      </c>
      <c r="I95" s="67"/>
    </row>
    <row r="96" spans="1:9" outlineLevel="2">
      <c r="A96" s="58" t="s">
        <v>487</v>
      </c>
      <c r="B96" s="61"/>
      <c r="C96" s="59">
        <v>38737382</v>
      </c>
      <c r="D96" s="61"/>
      <c r="E96" s="60"/>
      <c r="F96" s="60"/>
      <c r="G96" s="59">
        <v>38737382</v>
      </c>
      <c r="H96" s="68">
        <f t="shared" si="1"/>
        <v>0</v>
      </c>
      <c r="I96" s="67"/>
    </row>
    <row r="97" spans="1:11">
      <c r="A97" s="58" t="s">
        <v>488</v>
      </c>
      <c r="B97" s="61"/>
      <c r="C97" s="59">
        <v>10667165772.15</v>
      </c>
      <c r="D97" s="59">
        <v>1399094390.3</v>
      </c>
      <c r="E97" s="59">
        <v>3397667079.3299999</v>
      </c>
      <c r="F97" s="60"/>
      <c r="G97" s="59">
        <v>12665738461.18</v>
      </c>
      <c r="H97" s="68">
        <f t="shared" si="1"/>
        <v>0</v>
      </c>
      <c r="I97" s="67"/>
    </row>
    <row r="98" spans="1:11" outlineLevel="1">
      <c r="A98" s="58" t="s">
        <v>489</v>
      </c>
      <c r="B98" s="61"/>
      <c r="C98" s="59">
        <v>151200</v>
      </c>
      <c r="D98" s="61"/>
      <c r="E98" s="60"/>
      <c r="F98" s="60"/>
      <c r="G98" s="59">
        <v>151200</v>
      </c>
      <c r="H98" s="68">
        <f t="shared" si="1"/>
        <v>0</v>
      </c>
      <c r="I98" s="67"/>
    </row>
    <row r="99" spans="1:11" outlineLevel="2">
      <c r="A99" s="58" t="s">
        <v>490</v>
      </c>
      <c r="B99" s="61"/>
      <c r="C99" s="59">
        <v>151200</v>
      </c>
      <c r="D99" s="61"/>
      <c r="E99" s="60"/>
      <c r="F99" s="60"/>
      <c r="G99" s="59">
        <v>151200</v>
      </c>
      <c r="H99" s="68">
        <f t="shared" si="1"/>
        <v>0</v>
      </c>
      <c r="I99" s="67"/>
    </row>
    <row r="100" spans="1:11" outlineLevel="1">
      <c r="A100" s="58" t="s">
        <v>491</v>
      </c>
      <c r="B100" s="61"/>
      <c r="C100" s="59">
        <v>10667014572.15</v>
      </c>
      <c r="D100" s="61"/>
      <c r="E100" s="60"/>
      <c r="F100" s="60"/>
      <c r="G100" s="59">
        <v>10667014572.15</v>
      </c>
      <c r="H100" s="68">
        <f t="shared" si="1"/>
        <v>0</v>
      </c>
      <c r="I100" s="67"/>
    </row>
    <row r="101" spans="1:11" outlineLevel="2">
      <c r="A101" s="58" t="s">
        <v>492</v>
      </c>
      <c r="B101" s="61"/>
      <c r="C101" s="59">
        <v>10054217682.15</v>
      </c>
      <c r="D101" s="61"/>
      <c r="E101" s="60"/>
      <c r="F101" s="60"/>
      <c r="G101" s="59">
        <v>10054217682.15</v>
      </c>
      <c r="H101" s="68">
        <f t="shared" si="1"/>
        <v>0</v>
      </c>
      <c r="I101" s="67"/>
    </row>
    <row r="102" spans="1:11" outlineLevel="2">
      <c r="A102" s="58" t="s">
        <v>493</v>
      </c>
      <c r="B102" s="61"/>
      <c r="C102" s="59">
        <v>612796890</v>
      </c>
      <c r="D102" s="61"/>
      <c r="E102" s="60"/>
      <c r="F102" s="60"/>
      <c r="G102" s="59">
        <v>612796890</v>
      </c>
      <c r="H102" s="68">
        <f t="shared" si="1"/>
        <v>0</v>
      </c>
      <c r="I102" s="67"/>
    </row>
    <row r="103" spans="1:11" outlineLevel="1">
      <c r="A103" s="58" t="s">
        <v>494</v>
      </c>
      <c r="B103" s="61"/>
      <c r="C103" s="60"/>
      <c r="D103" s="59">
        <v>1399094390.3</v>
      </c>
      <c r="E103" s="59">
        <v>3397667079.3299999</v>
      </c>
      <c r="F103" s="60"/>
      <c r="G103" s="59">
        <v>1998572689.03</v>
      </c>
      <c r="H103" s="68">
        <f t="shared" si="1"/>
        <v>0</v>
      </c>
      <c r="I103" s="67"/>
    </row>
    <row r="104" spans="1:11" outlineLevel="2">
      <c r="A104" s="58" t="s">
        <v>495</v>
      </c>
      <c r="B104" s="61"/>
      <c r="C104" s="60"/>
      <c r="D104" s="59">
        <v>1399094390.3</v>
      </c>
      <c r="E104" s="59">
        <v>3397667079.3299999</v>
      </c>
      <c r="F104" s="60"/>
      <c r="G104" s="59">
        <v>1998572689.03</v>
      </c>
      <c r="H104" s="68">
        <f t="shared" si="1"/>
        <v>0</v>
      </c>
      <c r="I104" s="67"/>
    </row>
    <row r="105" spans="1:11">
      <c r="A105" s="58" t="s">
        <v>496</v>
      </c>
      <c r="B105" s="61"/>
      <c r="C105" s="60"/>
      <c r="D105" s="59">
        <v>3397667079.1999998</v>
      </c>
      <c r="E105" s="59">
        <v>3397667079.1999998</v>
      </c>
      <c r="F105" s="60"/>
      <c r="G105" s="61"/>
      <c r="H105" s="68">
        <f t="shared" si="1"/>
        <v>0</v>
      </c>
      <c r="I105" s="67"/>
    </row>
    <row r="106" spans="1:11" outlineLevel="1">
      <c r="A106" s="58" t="s">
        <v>497</v>
      </c>
      <c r="B106" s="61"/>
      <c r="C106" s="60"/>
      <c r="D106" s="59">
        <v>3380961705.3699999</v>
      </c>
      <c r="E106" s="59">
        <v>3380961705.3699999</v>
      </c>
      <c r="F106" s="60"/>
      <c r="G106" s="61"/>
      <c r="H106" s="68">
        <f t="shared" si="1"/>
        <v>0</v>
      </c>
      <c r="I106" s="67"/>
    </row>
    <row r="107" spans="1:11" outlineLevel="2">
      <c r="A107" s="58" t="s">
        <v>498</v>
      </c>
      <c r="B107" s="61"/>
      <c r="C107" s="60"/>
      <c r="D107" s="59">
        <v>3380961705.3699999</v>
      </c>
      <c r="E107" s="59">
        <v>3380961705.3699999</v>
      </c>
      <c r="F107" s="60"/>
      <c r="G107" s="61"/>
      <c r="H107" s="68">
        <f t="shared" si="1"/>
        <v>0</v>
      </c>
      <c r="I107" s="67"/>
    </row>
    <row r="108" spans="1:11" outlineLevel="1">
      <c r="A108" s="58" t="s">
        <v>499</v>
      </c>
      <c r="B108" s="61"/>
      <c r="C108" s="60"/>
      <c r="D108" s="59">
        <v>53963.27</v>
      </c>
      <c r="E108" s="59">
        <v>53963.27</v>
      </c>
      <c r="F108" s="60"/>
      <c r="G108" s="61"/>
      <c r="H108" s="68">
        <f t="shared" si="1"/>
        <v>0</v>
      </c>
      <c r="I108" s="67"/>
    </row>
    <row r="109" spans="1:11" outlineLevel="2">
      <c r="A109" s="58" t="s">
        <v>500</v>
      </c>
      <c r="B109" s="61"/>
      <c r="C109" s="60"/>
      <c r="D109" s="59">
        <v>53963.27</v>
      </c>
      <c r="E109" s="59">
        <v>53963.27</v>
      </c>
      <c r="F109" s="60"/>
      <c r="G109" s="61"/>
      <c r="H109" s="68">
        <f t="shared" si="1"/>
        <v>0</v>
      </c>
      <c r="I109" s="67"/>
    </row>
    <row r="110" spans="1:11" outlineLevel="1">
      <c r="A110" s="58" t="s">
        <v>501</v>
      </c>
      <c r="B110" s="61"/>
      <c r="C110" s="60"/>
      <c r="D110" s="59">
        <v>16651410.560000001</v>
      </c>
      <c r="E110" s="59">
        <v>16651410.560000001</v>
      </c>
      <c r="F110" s="60"/>
      <c r="G110" s="61"/>
      <c r="H110" s="68">
        <f t="shared" si="1"/>
        <v>0</v>
      </c>
      <c r="I110" s="67"/>
    </row>
    <row r="111" spans="1:11" outlineLevel="2">
      <c r="A111" s="154" t="s">
        <v>502</v>
      </c>
      <c r="B111" s="155"/>
      <c r="C111" s="156"/>
      <c r="D111" s="157">
        <v>14121731.539999999</v>
      </c>
      <c r="E111" s="157">
        <v>14121731.539999999</v>
      </c>
      <c r="F111" s="60"/>
      <c r="G111" s="61"/>
      <c r="H111" s="68">
        <f t="shared" si="1"/>
        <v>0</v>
      </c>
      <c r="I111" s="67"/>
      <c r="J111" s="153">
        <f>D111-D120</f>
        <v>14090435.209999999</v>
      </c>
      <c r="K111" s="54" t="s">
        <v>898</v>
      </c>
    </row>
    <row r="112" spans="1:11" outlineLevel="2">
      <c r="A112" s="58" t="s">
        <v>503</v>
      </c>
      <c r="B112" s="61"/>
      <c r="C112" s="60"/>
      <c r="D112" s="59">
        <v>2529679.02</v>
      </c>
      <c r="E112" s="59">
        <v>2529679.02</v>
      </c>
      <c r="F112" s="60"/>
      <c r="G112" s="61"/>
      <c r="H112" s="68">
        <f t="shared" si="1"/>
        <v>0</v>
      </c>
      <c r="I112" s="67"/>
    </row>
    <row r="113" spans="1:9">
      <c r="A113" s="58" t="s">
        <v>504</v>
      </c>
      <c r="B113" s="61"/>
      <c r="C113" s="60"/>
      <c r="D113" s="59">
        <v>1542430373.6900001</v>
      </c>
      <c r="E113" s="59">
        <v>1542430373.6900001</v>
      </c>
      <c r="F113" s="60"/>
      <c r="G113" s="61"/>
      <c r="H113" s="68">
        <f t="shared" si="1"/>
        <v>0</v>
      </c>
      <c r="I113" s="67"/>
    </row>
    <row r="114" spans="1:9" outlineLevel="1">
      <c r="A114" s="58" t="s">
        <v>505</v>
      </c>
      <c r="B114" s="61"/>
      <c r="C114" s="60"/>
      <c r="D114" s="59">
        <v>1217604985.3299999</v>
      </c>
      <c r="E114" s="59">
        <v>1217604985.3299999</v>
      </c>
      <c r="F114" s="60"/>
      <c r="G114" s="61"/>
      <c r="H114" s="68">
        <f t="shared" si="1"/>
        <v>0</v>
      </c>
      <c r="I114" s="67"/>
    </row>
    <row r="115" spans="1:9" outlineLevel="2">
      <c r="A115" s="58" t="s">
        <v>506</v>
      </c>
      <c r="B115" s="61"/>
      <c r="C115" s="60"/>
      <c r="D115" s="59">
        <v>1217604985.3299999</v>
      </c>
      <c r="E115" s="59">
        <v>1217604985.3299999</v>
      </c>
      <c r="F115" s="60"/>
      <c r="G115" s="61"/>
      <c r="H115" s="68">
        <f t="shared" si="1"/>
        <v>0</v>
      </c>
      <c r="I115" s="67"/>
    </row>
    <row r="116" spans="1:9" outlineLevel="1">
      <c r="A116" s="58" t="s">
        <v>507</v>
      </c>
      <c r="B116" s="61"/>
      <c r="C116" s="60"/>
      <c r="D116" s="59">
        <v>23218889.039999999</v>
      </c>
      <c r="E116" s="59">
        <v>23218889.039999999</v>
      </c>
      <c r="F116" s="60"/>
      <c r="G116" s="61"/>
      <c r="H116" s="68">
        <f t="shared" si="1"/>
        <v>0</v>
      </c>
      <c r="I116" s="67"/>
    </row>
    <row r="117" spans="1:9" outlineLevel="2">
      <c r="A117" s="58" t="s">
        <v>508</v>
      </c>
      <c r="B117" s="61"/>
      <c r="C117" s="60"/>
      <c r="D117" s="59">
        <v>1007193.87</v>
      </c>
      <c r="E117" s="59">
        <v>1007193.87</v>
      </c>
      <c r="F117" s="60"/>
      <c r="G117" s="61"/>
      <c r="H117" s="68">
        <f t="shared" si="1"/>
        <v>0</v>
      </c>
      <c r="I117" s="67"/>
    </row>
    <row r="118" spans="1:9" outlineLevel="2">
      <c r="A118" s="58" t="s">
        <v>509</v>
      </c>
      <c r="B118" s="61"/>
      <c r="C118" s="60"/>
      <c r="D118" s="59">
        <v>22211695.170000002</v>
      </c>
      <c r="E118" s="59">
        <v>22211695.170000002</v>
      </c>
      <c r="F118" s="60"/>
      <c r="G118" s="61"/>
      <c r="H118" s="68">
        <f t="shared" si="1"/>
        <v>0</v>
      </c>
      <c r="I118" s="67"/>
    </row>
    <row r="119" spans="1:9" outlineLevel="1">
      <c r="A119" s="58" t="s">
        <v>510</v>
      </c>
      <c r="B119" s="61"/>
      <c r="C119" s="60"/>
      <c r="D119" s="59">
        <v>124604037.31999999</v>
      </c>
      <c r="E119" s="59">
        <v>124604037.31999999</v>
      </c>
      <c r="F119" s="60"/>
      <c r="G119" s="61"/>
      <c r="H119" s="68">
        <f t="shared" si="1"/>
        <v>0</v>
      </c>
      <c r="I119" s="67"/>
    </row>
    <row r="120" spans="1:9" outlineLevel="2">
      <c r="A120" s="154" t="s">
        <v>511</v>
      </c>
      <c r="B120" s="155"/>
      <c r="C120" s="156"/>
      <c r="D120" s="157">
        <v>31296.33</v>
      </c>
      <c r="E120" s="157">
        <v>31296.33</v>
      </c>
      <c r="F120" s="60"/>
      <c r="G120" s="61"/>
      <c r="H120" s="68">
        <f t="shared" si="1"/>
        <v>0</v>
      </c>
      <c r="I120" s="67"/>
    </row>
    <row r="121" spans="1:9" outlineLevel="2">
      <c r="A121" s="58" t="s">
        <v>512</v>
      </c>
      <c r="B121" s="61"/>
      <c r="C121" s="60"/>
      <c r="D121" s="62">
        <v>1.33</v>
      </c>
      <c r="E121" s="62">
        <v>1.33</v>
      </c>
      <c r="F121" s="60"/>
      <c r="G121" s="61"/>
      <c r="H121" s="68">
        <f t="shared" si="1"/>
        <v>0</v>
      </c>
      <c r="I121" s="67"/>
    </row>
    <row r="122" spans="1:9" outlineLevel="2">
      <c r="A122" s="58" t="s">
        <v>513</v>
      </c>
      <c r="B122" s="61"/>
      <c r="C122" s="60"/>
      <c r="D122" s="59">
        <v>124572739.66</v>
      </c>
      <c r="E122" s="59">
        <v>124572739.66</v>
      </c>
      <c r="F122" s="60"/>
      <c r="G122" s="61"/>
      <c r="H122" s="68">
        <f t="shared" si="1"/>
        <v>0</v>
      </c>
      <c r="I122" s="67"/>
    </row>
    <row r="123" spans="1:9" outlineLevel="1">
      <c r="A123" s="58" t="s">
        <v>514</v>
      </c>
      <c r="B123" s="61"/>
      <c r="C123" s="60"/>
      <c r="D123" s="59">
        <v>177002462</v>
      </c>
      <c r="E123" s="59">
        <v>177002462</v>
      </c>
      <c r="F123" s="60"/>
      <c r="G123" s="61"/>
      <c r="H123" s="68">
        <f t="shared" si="1"/>
        <v>0</v>
      </c>
      <c r="I123" s="67"/>
    </row>
    <row r="124" spans="1:9" outlineLevel="2">
      <c r="A124" s="58" t="s">
        <v>515</v>
      </c>
      <c r="B124" s="61"/>
      <c r="C124" s="60"/>
      <c r="D124" s="59">
        <v>177002462</v>
      </c>
      <c r="E124" s="59">
        <v>177002462</v>
      </c>
      <c r="F124" s="60"/>
      <c r="G124" s="61"/>
      <c r="H124" s="68">
        <f t="shared" si="1"/>
        <v>0</v>
      </c>
      <c r="I124" s="67"/>
    </row>
    <row r="125" spans="1:9">
      <c r="A125" s="58" t="s">
        <v>516</v>
      </c>
      <c r="B125" s="61"/>
      <c r="C125" s="60"/>
      <c r="D125" s="59">
        <v>1557835688.74</v>
      </c>
      <c r="E125" s="59">
        <v>1557835688.74</v>
      </c>
      <c r="F125" s="60"/>
      <c r="G125" s="61"/>
      <c r="H125" s="68">
        <f t="shared" si="1"/>
        <v>0</v>
      </c>
      <c r="I125" s="67"/>
    </row>
    <row r="126" spans="1:9" outlineLevel="1">
      <c r="A126" s="58" t="s">
        <v>517</v>
      </c>
      <c r="B126" s="61"/>
      <c r="C126" s="60"/>
      <c r="D126" s="59">
        <v>1296267817.72</v>
      </c>
      <c r="E126" s="59">
        <v>1296267817.72</v>
      </c>
      <c r="F126" s="60"/>
      <c r="G126" s="61"/>
      <c r="H126" s="68">
        <f t="shared" si="1"/>
        <v>0</v>
      </c>
      <c r="I126" s="67"/>
    </row>
    <row r="127" spans="1:9" outlineLevel="2">
      <c r="A127" s="58" t="s">
        <v>518</v>
      </c>
      <c r="B127" s="61"/>
      <c r="C127" s="60"/>
      <c r="D127" s="59">
        <v>1296267817.72</v>
      </c>
      <c r="E127" s="59">
        <v>1296267817.72</v>
      </c>
      <c r="F127" s="60"/>
      <c r="G127" s="61"/>
      <c r="H127" s="68">
        <f t="shared" si="1"/>
        <v>0</v>
      </c>
      <c r="I127" s="67"/>
    </row>
    <row r="128" spans="1:9" outlineLevel="3">
      <c r="A128" s="58" t="s">
        <v>518</v>
      </c>
      <c r="B128" s="61"/>
      <c r="C128" s="60"/>
      <c r="D128" s="59">
        <v>669444</v>
      </c>
      <c r="E128" s="59">
        <v>669444</v>
      </c>
      <c r="F128" s="60"/>
      <c r="G128" s="61"/>
      <c r="H128" s="68">
        <f t="shared" si="1"/>
        <v>0</v>
      </c>
      <c r="I128" s="67"/>
    </row>
    <row r="129" spans="1:9" outlineLevel="3">
      <c r="A129" s="58" t="s">
        <v>519</v>
      </c>
      <c r="B129" s="61"/>
      <c r="C129" s="60"/>
      <c r="D129" s="59">
        <v>1295598373.72</v>
      </c>
      <c r="E129" s="59">
        <v>1295598373.72</v>
      </c>
      <c r="F129" s="60"/>
      <c r="G129" s="61"/>
      <c r="H129" s="68">
        <f t="shared" si="1"/>
        <v>0</v>
      </c>
      <c r="I129" s="67"/>
    </row>
    <row r="130" spans="1:9" outlineLevel="1">
      <c r="A130" s="58" t="s">
        <v>520</v>
      </c>
      <c r="B130" s="61"/>
      <c r="C130" s="60"/>
      <c r="D130" s="59">
        <v>142090140.16999999</v>
      </c>
      <c r="E130" s="59">
        <v>142090140.16999999</v>
      </c>
      <c r="F130" s="60"/>
      <c r="G130" s="61"/>
      <c r="H130" s="68">
        <f t="shared" si="1"/>
        <v>0</v>
      </c>
      <c r="I130" s="67"/>
    </row>
    <row r="131" spans="1:9" outlineLevel="2">
      <c r="A131" s="58" t="s">
        <v>521</v>
      </c>
      <c r="B131" s="61"/>
      <c r="C131" s="60"/>
      <c r="D131" s="59">
        <v>142090140.16999999</v>
      </c>
      <c r="E131" s="59">
        <v>142090140.16999999</v>
      </c>
      <c r="F131" s="60"/>
      <c r="G131" s="61"/>
      <c r="H131" s="68">
        <f t="shared" si="1"/>
        <v>0</v>
      </c>
      <c r="I131" s="67"/>
    </row>
    <row r="132" spans="1:9" outlineLevel="1">
      <c r="A132" s="58" t="s">
        <v>522</v>
      </c>
      <c r="B132" s="61"/>
      <c r="C132" s="60"/>
      <c r="D132" s="59">
        <v>119477730.84999999</v>
      </c>
      <c r="E132" s="59">
        <v>119477730.84999999</v>
      </c>
      <c r="F132" s="60"/>
      <c r="G132" s="61"/>
      <c r="H132" s="68">
        <f t="shared" si="1"/>
        <v>0</v>
      </c>
      <c r="I132" s="67"/>
    </row>
    <row r="133" spans="1:9" outlineLevel="2">
      <c r="A133" s="58" t="s">
        <v>523</v>
      </c>
      <c r="B133" s="61"/>
      <c r="C133" s="60"/>
      <c r="D133" s="59">
        <v>20617.86</v>
      </c>
      <c r="E133" s="59">
        <v>20617.86</v>
      </c>
      <c r="F133" s="60"/>
      <c r="G133" s="61"/>
      <c r="H133" s="68">
        <f t="shared" si="1"/>
        <v>0</v>
      </c>
      <c r="I133" s="67"/>
    </row>
    <row r="134" spans="1:9" outlineLevel="2">
      <c r="A134" s="58" t="s">
        <v>524</v>
      </c>
      <c r="B134" s="61"/>
      <c r="C134" s="60"/>
      <c r="D134" s="59">
        <v>119457112.98999999</v>
      </c>
      <c r="E134" s="59">
        <v>119457112.98999999</v>
      </c>
      <c r="F134" s="60"/>
      <c r="G134" s="61"/>
      <c r="H134" s="68">
        <f t="shared" si="1"/>
        <v>0</v>
      </c>
      <c r="I134" s="67"/>
    </row>
    <row r="135" spans="1:9">
      <c r="A135" s="65" t="s">
        <v>382</v>
      </c>
      <c r="B135" s="66">
        <v>16987630511.41</v>
      </c>
      <c r="C135" s="66">
        <v>16987630511.41</v>
      </c>
      <c r="D135" s="66">
        <v>20289560228.009998</v>
      </c>
      <c r="E135" s="66">
        <v>20289560228.009998</v>
      </c>
      <c r="F135" s="66">
        <v>18480288893.349998</v>
      </c>
      <c r="G135" s="66">
        <v>18480288893.349998</v>
      </c>
      <c r="H135" s="68">
        <f t="shared" si="1"/>
        <v>0</v>
      </c>
      <c r="I135" s="67"/>
    </row>
    <row r="137" spans="1:9">
      <c r="A137" s="40" t="s">
        <v>397</v>
      </c>
      <c r="B137" s="179"/>
      <c r="C137" s="179"/>
      <c r="D137" s="179"/>
      <c r="E137" s="179"/>
      <c r="F137" s="179"/>
      <c r="G137" s="179"/>
    </row>
    <row r="138" spans="1:9">
      <c r="A138" s="40" t="s">
        <v>631</v>
      </c>
      <c r="B138" s="179"/>
      <c r="C138" s="179"/>
      <c r="D138" s="179"/>
      <c r="E138" s="179"/>
      <c r="F138" s="179"/>
      <c r="G138" s="179"/>
    </row>
    <row r="140" spans="1:9">
      <c r="A140" s="42" t="s">
        <v>49</v>
      </c>
      <c r="B140" s="42" t="s">
        <v>50</v>
      </c>
      <c r="C140" s="178"/>
      <c r="D140" s="178"/>
      <c r="E140" s="178"/>
      <c r="F140" s="178"/>
      <c r="G140" s="178"/>
    </row>
    <row r="141" spans="1:9">
      <c r="A141" s="42" t="s">
        <v>51</v>
      </c>
      <c r="B141" s="42" t="s">
        <v>52</v>
      </c>
    </row>
    <row r="143" spans="1:9">
      <c r="A143" s="177" t="s">
        <v>398</v>
      </c>
      <c r="B143" s="56" t="s">
        <v>55</v>
      </c>
      <c r="C143" s="56"/>
      <c r="D143" s="56" t="s">
        <v>56</v>
      </c>
      <c r="E143" s="56"/>
      <c r="F143" s="56" t="s">
        <v>57</v>
      </c>
      <c r="G143" s="56"/>
    </row>
    <row r="144" spans="1:9">
      <c r="A144" s="176" t="s">
        <v>632</v>
      </c>
      <c r="B144" s="97" t="s">
        <v>58</v>
      </c>
      <c r="C144" s="97" t="s">
        <v>59</v>
      </c>
      <c r="D144" s="97" t="s">
        <v>58</v>
      </c>
      <c r="E144" s="97" t="s">
        <v>59</v>
      </c>
      <c r="F144" s="97" t="s">
        <v>58</v>
      </c>
      <c r="G144" s="97" t="s">
        <v>59</v>
      </c>
    </row>
    <row r="145" spans="1:7">
      <c r="A145" s="175"/>
      <c r="B145" s="98"/>
      <c r="C145" s="99"/>
      <c r="D145" s="98"/>
      <c r="E145" s="99"/>
      <c r="F145" s="99"/>
      <c r="G145" s="98"/>
    </row>
    <row r="146" spans="1:7" ht="22.5">
      <c r="A146" s="174" t="s">
        <v>408</v>
      </c>
      <c r="B146" s="173">
        <v>13649133205.450001</v>
      </c>
      <c r="C146" s="172"/>
      <c r="D146" s="173">
        <v>3786677110.02</v>
      </c>
      <c r="E146" s="173">
        <v>2470293534.9200001</v>
      </c>
      <c r="F146" s="173">
        <v>14965516780.549999</v>
      </c>
      <c r="G146" s="171"/>
    </row>
    <row r="147" spans="1:7">
      <c r="A147" s="170" t="s">
        <v>47</v>
      </c>
      <c r="B147" s="169">
        <v>13649072457.450001</v>
      </c>
      <c r="C147" s="168"/>
      <c r="D147" s="169">
        <v>3786677110.02</v>
      </c>
      <c r="E147" s="169">
        <v>2470232786.9200001</v>
      </c>
      <c r="F147" s="169">
        <v>14965516780.549999</v>
      </c>
      <c r="G147" s="167"/>
    </row>
    <row r="148" spans="1:7">
      <c r="A148" s="170" t="s">
        <v>900</v>
      </c>
      <c r="B148" s="169">
        <v>60748</v>
      </c>
      <c r="C148" s="168"/>
      <c r="D148" s="167"/>
      <c r="E148" s="169">
        <v>60748</v>
      </c>
      <c r="F148" s="168"/>
      <c r="G148" s="167"/>
    </row>
    <row r="149" spans="1:7">
      <c r="A149" s="96" t="s">
        <v>382</v>
      </c>
      <c r="B149" s="163">
        <v>13649133205.450001</v>
      </c>
      <c r="C149" s="162"/>
      <c r="D149" s="163">
        <v>3786677110.02</v>
      </c>
      <c r="E149" s="163">
        <v>2470293534.9200001</v>
      </c>
      <c r="F149" s="163">
        <v>14965516780.549999</v>
      </c>
      <c r="G149" s="16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18EE40-AEB7-4349-B5A7-C20A3F661A9B}">
          <x14:formula1>
            <xm:f>Баланс!$A$7:$A$55</xm:f>
          </x14:formula1>
          <xm:sqref>I8:I135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D654-B38F-48A4-BCD9-0536732D4622}">
  <dimension ref="A1:L187"/>
  <sheetViews>
    <sheetView workbookViewId="0">
      <pane xSplit="1" ySplit="7" topLeftCell="B69" activePane="bottomRight" state="frozen"/>
      <selection pane="topRight" activeCell="B1" sqref="B1"/>
      <selection pane="bottomLeft" activeCell="A8" sqref="A8"/>
      <selection pane="bottomRight" activeCell="C83" sqref="C83"/>
    </sheetView>
  </sheetViews>
  <sheetFormatPr defaultColWidth="8.85546875" defaultRowHeight="11.25"/>
  <cols>
    <col min="1" max="1" width="52.7109375" style="67" bestFit="1" customWidth="1"/>
    <col min="2" max="7" width="12.7109375" style="67" bestFit="1" customWidth="1"/>
    <col min="8" max="10" width="8.85546875" style="67"/>
    <col min="11" max="11" width="10.28515625" style="67" bestFit="1" customWidth="1"/>
    <col min="12" max="16384" width="8.85546875" style="67"/>
  </cols>
  <sheetData>
    <row r="1" spans="1:8">
      <c r="A1" s="40" t="s">
        <v>525</v>
      </c>
      <c r="B1" s="40"/>
      <c r="C1" s="40"/>
      <c r="D1" s="40"/>
      <c r="E1" s="40"/>
      <c r="F1" s="40"/>
      <c r="G1" s="40"/>
    </row>
    <row r="2" spans="1:8">
      <c r="A2" s="40" t="s">
        <v>48</v>
      </c>
      <c r="B2" s="40"/>
      <c r="C2" s="40"/>
      <c r="D2" s="40"/>
      <c r="E2" s="40"/>
      <c r="F2" s="40"/>
      <c r="G2" s="40"/>
    </row>
    <row r="3" spans="1:8">
      <c r="A3" s="42" t="s">
        <v>49</v>
      </c>
      <c r="B3" s="42" t="s">
        <v>50</v>
      </c>
      <c r="C3" s="42"/>
      <c r="D3" s="42"/>
      <c r="E3" s="42"/>
      <c r="F3" s="42"/>
      <c r="G3" s="42"/>
    </row>
    <row r="4" spans="1:8">
      <c r="A4" s="42" t="s">
        <v>51</v>
      </c>
      <c r="B4" s="42" t="s">
        <v>52</v>
      </c>
      <c r="C4" s="41"/>
      <c r="D4" s="41"/>
      <c r="E4" s="41"/>
      <c r="F4" s="41"/>
      <c r="G4" s="41"/>
    </row>
    <row r="5" spans="1:8">
      <c r="A5" s="41"/>
      <c r="B5" s="41"/>
      <c r="C5" s="41"/>
      <c r="D5" s="41"/>
      <c r="E5" s="41"/>
      <c r="F5" s="41"/>
      <c r="G5" s="41"/>
    </row>
    <row r="6" spans="1:8">
      <c r="A6" s="55" t="s">
        <v>398</v>
      </c>
      <c r="B6" s="56" t="s">
        <v>55</v>
      </c>
      <c r="C6" s="56"/>
      <c r="D6" s="56" t="s">
        <v>56</v>
      </c>
      <c r="E6" s="56"/>
      <c r="F6" s="56" t="s">
        <v>57</v>
      </c>
      <c r="G6" s="56"/>
    </row>
    <row r="7" spans="1:8">
      <c r="A7" s="57"/>
      <c r="B7" s="56" t="s">
        <v>58</v>
      </c>
      <c r="C7" s="56" t="s">
        <v>59</v>
      </c>
      <c r="D7" s="56" t="s">
        <v>58</v>
      </c>
      <c r="E7" s="56" t="s">
        <v>59</v>
      </c>
      <c r="F7" s="56" t="s">
        <v>58</v>
      </c>
      <c r="G7" s="56" t="s">
        <v>59</v>
      </c>
    </row>
    <row r="8" spans="1:8">
      <c r="A8" s="58" t="s">
        <v>399</v>
      </c>
      <c r="B8" s="59">
        <v>15828832155.35</v>
      </c>
      <c r="C8" s="60"/>
      <c r="D8" s="59">
        <v>18449843892.099998</v>
      </c>
      <c r="E8" s="59">
        <v>16102306730.360001</v>
      </c>
      <c r="F8" s="59">
        <v>18176369317.09</v>
      </c>
      <c r="G8" s="61"/>
      <c r="H8" s="68">
        <f>IF(ISBLANK(I8),0,F8-G8)</f>
        <v>0</v>
      </c>
    </row>
    <row r="9" spans="1:8">
      <c r="A9" s="58" t="s">
        <v>400</v>
      </c>
      <c r="B9" s="59">
        <v>527001677.42000002</v>
      </c>
      <c r="C9" s="60"/>
      <c r="D9" s="59">
        <v>8045462748.4200001</v>
      </c>
      <c r="E9" s="59">
        <v>8322285372.5799999</v>
      </c>
      <c r="F9" s="59">
        <v>250179053.25999999</v>
      </c>
      <c r="G9" s="61"/>
      <c r="H9" s="68">
        <f t="shared" ref="H9:H72" si="0">IF(ISBLANK(I9),0,F9-G9)</f>
        <v>0</v>
      </c>
    </row>
    <row r="10" spans="1:8">
      <c r="A10" s="58" t="s">
        <v>401</v>
      </c>
      <c r="B10" s="59">
        <v>37805.42</v>
      </c>
      <c r="C10" s="60"/>
      <c r="D10" s="59">
        <v>1599500</v>
      </c>
      <c r="E10" s="59">
        <v>1470100.76</v>
      </c>
      <c r="F10" s="59">
        <v>167204.66</v>
      </c>
      <c r="G10" s="61"/>
      <c r="H10" s="68">
        <f t="shared" si="0"/>
        <v>0</v>
      </c>
    </row>
    <row r="11" spans="1:8">
      <c r="A11" s="58" t="s">
        <v>402</v>
      </c>
      <c r="B11" s="61"/>
      <c r="C11" s="60"/>
      <c r="D11" s="59">
        <v>2213052508.8099999</v>
      </c>
      <c r="E11" s="59">
        <v>2213052508.8099999</v>
      </c>
      <c r="F11" s="60"/>
      <c r="G11" s="61"/>
      <c r="H11" s="68">
        <f t="shared" si="0"/>
        <v>0</v>
      </c>
    </row>
    <row r="12" spans="1:8">
      <c r="A12" s="58" t="s">
        <v>403</v>
      </c>
      <c r="B12" s="61"/>
      <c r="C12" s="60"/>
      <c r="D12" s="59">
        <v>2210192422.5700002</v>
      </c>
      <c r="E12" s="59">
        <v>2210192422.5700002</v>
      </c>
      <c r="F12" s="60"/>
      <c r="G12" s="61"/>
      <c r="H12" s="68">
        <f t="shared" si="0"/>
        <v>0</v>
      </c>
    </row>
    <row r="13" spans="1:8">
      <c r="A13" s="58" t="s">
        <v>404</v>
      </c>
      <c r="B13" s="61"/>
      <c r="C13" s="60"/>
      <c r="D13" s="59">
        <v>2860086.24</v>
      </c>
      <c r="E13" s="59">
        <v>2860086.24</v>
      </c>
      <c r="F13" s="60"/>
      <c r="G13" s="61"/>
      <c r="H13" s="68">
        <f t="shared" si="0"/>
        <v>0</v>
      </c>
    </row>
    <row r="14" spans="1:8">
      <c r="A14" s="58" t="s">
        <v>405</v>
      </c>
      <c r="B14" s="59">
        <v>27195015.149999999</v>
      </c>
      <c r="C14" s="60"/>
      <c r="D14" s="59">
        <v>5043576772.1300001</v>
      </c>
      <c r="E14" s="59">
        <v>5033333928.4399996</v>
      </c>
      <c r="F14" s="59">
        <v>37437858.840000004</v>
      </c>
      <c r="G14" s="61"/>
      <c r="H14" s="68">
        <f t="shared" si="0"/>
        <v>0</v>
      </c>
    </row>
    <row r="15" spans="1:8">
      <c r="A15" s="58" t="s">
        <v>406</v>
      </c>
      <c r="B15" s="59">
        <v>499768856.85000002</v>
      </c>
      <c r="C15" s="60"/>
      <c r="D15" s="59">
        <v>787233967.48000002</v>
      </c>
      <c r="E15" s="59">
        <v>1074428834.5699999</v>
      </c>
      <c r="F15" s="59">
        <v>212573989.75999999</v>
      </c>
      <c r="G15" s="61"/>
      <c r="H15" s="68">
        <f t="shared" si="0"/>
        <v>0</v>
      </c>
    </row>
    <row r="16" spans="1:8">
      <c r="A16" s="58" t="s">
        <v>526</v>
      </c>
      <c r="B16" s="59">
        <v>723464.1</v>
      </c>
      <c r="C16" s="60"/>
      <c r="D16" s="59">
        <v>3877452.55</v>
      </c>
      <c r="E16" s="59">
        <v>3962523.7</v>
      </c>
      <c r="F16" s="59">
        <v>638392.94999999995</v>
      </c>
      <c r="G16" s="61"/>
      <c r="H16" s="68">
        <f t="shared" si="0"/>
        <v>0</v>
      </c>
    </row>
    <row r="17" spans="1:8">
      <c r="A17" s="58" t="s">
        <v>527</v>
      </c>
      <c r="B17" s="59">
        <v>723464.1</v>
      </c>
      <c r="C17" s="60"/>
      <c r="D17" s="59">
        <v>3877452.55</v>
      </c>
      <c r="E17" s="59">
        <v>3962523.7</v>
      </c>
      <c r="F17" s="59">
        <v>638392.94999999995</v>
      </c>
      <c r="G17" s="61"/>
      <c r="H17" s="68">
        <f t="shared" si="0"/>
        <v>0</v>
      </c>
    </row>
    <row r="18" spans="1:8">
      <c r="A18" s="58" t="s">
        <v>528</v>
      </c>
      <c r="B18" s="59">
        <v>723464.1</v>
      </c>
      <c r="C18" s="60"/>
      <c r="D18" s="59">
        <v>3877452.55</v>
      </c>
      <c r="E18" s="59">
        <v>3962523.7</v>
      </c>
      <c r="F18" s="59">
        <v>638392.94999999995</v>
      </c>
      <c r="G18" s="61"/>
      <c r="H18" s="68">
        <f t="shared" si="0"/>
        <v>0</v>
      </c>
    </row>
    <row r="19" spans="1:8">
      <c r="A19" s="58" t="s">
        <v>407</v>
      </c>
      <c r="B19" s="59">
        <v>12861498011.6</v>
      </c>
      <c r="C19" s="60"/>
      <c r="D19" s="59">
        <v>7456768755.1300001</v>
      </c>
      <c r="E19" s="59">
        <v>4069605689.3099999</v>
      </c>
      <c r="F19" s="59">
        <v>16248661077.42</v>
      </c>
      <c r="G19" s="61"/>
      <c r="H19" s="68">
        <f t="shared" si="0"/>
        <v>0</v>
      </c>
    </row>
    <row r="20" spans="1:8">
      <c r="A20" s="58" t="s">
        <v>408</v>
      </c>
      <c r="B20" s="59">
        <v>12832072614.67</v>
      </c>
      <c r="C20" s="60"/>
      <c r="D20" s="59">
        <v>7456117995.1300001</v>
      </c>
      <c r="E20" s="59">
        <v>4049353999.9699998</v>
      </c>
      <c r="F20" s="59">
        <v>16238836609.83</v>
      </c>
      <c r="G20" s="61"/>
      <c r="H20" s="68">
        <f t="shared" si="0"/>
        <v>0</v>
      </c>
    </row>
    <row r="21" spans="1:8">
      <c r="A21" s="58" t="s">
        <v>409</v>
      </c>
      <c r="B21" s="59">
        <v>10611111.1</v>
      </c>
      <c r="C21" s="60"/>
      <c r="D21" s="59">
        <v>650760</v>
      </c>
      <c r="E21" s="59">
        <v>1484093.34</v>
      </c>
      <c r="F21" s="59">
        <v>9777777.7599999998</v>
      </c>
      <c r="G21" s="61"/>
      <c r="H21" s="68">
        <f t="shared" si="0"/>
        <v>0</v>
      </c>
    </row>
    <row r="22" spans="1:8">
      <c r="A22" s="58" t="s">
        <v>410</v>
      </c>
      <c r="B22" s="61"/>
      <c r="C22" s="60"/>
      <c r="D22" s="59">
        <v>650760</v>
      </c>
      <c r="E22" s="59">
        <v>650760</v>
      </c>
      <c r="F22" s="60"/>
      <c r="G22" s="61"/>
      <c r="H22" s="68">
        <f t="shared" si="0"/>
        <v>0</v>
      </c>
    </row>
    <row r="23" spans="1:8">
      <c r="A23" s="58" t="s">
        <v>411</v>
      </c>
      <c r="B23" s="59">
        <v>10611111.1</v>
      </c>
      <c r="C23" s="60"/>
      <c r="D23" s="61"/>
      <c r="E23" s="59">
        <v>833333.34</v>
      </c>
      <c r="F23" s="59">
        <v>9777777.7599999998</v>
      </c>
      <c r="G23" s="61"/>
      <c r="H23" s="68">
        <f t="shared" si="0"/>
        <v>0</v>
      </c>
    </row>
    <row r="24" spans="1:8">
      <c r="A24" s="58" t="s">
        <v>529</v>
      </c>
      <c r="B24" s="59">
        <v>18814285.829999998</v>
      </c>
      <c r="C24" s="60"/>
      <c r="D24" s="61"/>
      <c r="E24" s="59">
        <v>18767596</v>
      </c>
      <c r="F24" s="59">
        <v>46689.83</v>
      </c>
      <c r="G24" s="61"/>
      <c r="H24" s="68">
        <f t="shared" si="0"/>
        <v>0</v>
      </c>
    </row>
    <row r="25" spans="1:8">
      <c r="A25" s="58" t="s">
        <v>412</v>
      </c>
      <c r="B25" s="59">
        <v>2059310656.48</v>
      </c>
      <c r="C25" s="60"/>
      <c r="D25" s="59">
        <v>2430332248.0799999</v>
      </c>
      <c r="E25" s="59">
        <v>3118359375.27</v>
      </c>
      <c r="F25" s="59">
        <v>1371283529.29</v>
      </c>
      <c r="G25" s="61"/>
      <c r="H25" s="68">
        <f t="shared" si="0"/>
        <v>0</v>
      </c>
    </row>
    <row r="26" spans="1:8">
      <c r="A26" s="58" t="s">
        <v>413</v>
      </c>
      <c r="B26" s="59">
        <v>2019138902.1099999</v>
      </c>
      <c r="C26" s="60"/>
      <c r="D26" s="59">
        <v>2391963488.1100001</v>
      </c>
      <c r="E26" s="59">
        <v>3083701258.4099998</v>
      </c>
      <c r="F26" s="59">
        <v>1327401131.8099999</v>
      </c>
      <c r="G26" s="61"/>
      <c r="H26" s="68">
        <f t="shared" si="0"/>
        <v>0</v>
      </c>
    </row>
    <row r="27" spans="1:8">
      <c r="A27" s="58" t="s">
        <v>530</v>
      </c>
      <c r="B27" s="61"/>
      <c r="C27" s="60"/>
      <c r="D27" s="59">
        <v>20806457.16</v>
      </c>
      <c r="E27" s="59">
        <v>20806457.16</v>
      </c>
      <c r="F27" s="60"/>
      <c r="G27" s="61"/>
      <c r="H27" s="68">
        <f t="shared" si="0"/>
        <v>0</v>
      </c>
    </row>
    <row r="28" spans="1:8">
      <c r="A28" s="58" t="s">
        <v>414</v>
      </c>
      <c r="B28" s="59">
        <v>33632845.909999996</v>
      </c>
      <c r="C28" s="60"/>
      <c r="D28" s="59">
        <v>13685029.130000001</v>
      </c>
      <c r="E28" s="59">
        <v>10623571.27</v>
      </c>
      <c r="F28" s="59">
        <v>36694303.770000003</v>
      </c>
      <c r="G28" s="61"/>
      <c r="H28" s="68">
        <f t="shared" si="0"/>
        <v>0</v>
      </c>
    </row>
    <row r="29" spans="1:8">
      <c r="A29" s="58" t="s">
        <v>417</v>
      </c>
      <c r="B29" s="59">
        <v>6538908.46</v>
      </c>
      <c r="C29" s="60"/>
      <c r="D29" s="59">
        <v>3877273.68</v>
      </c>
      <c r="E29" s="59">
        <v>3228088.43</v>
      </c>
      <c r="F29" s="59">
        <v>7188093.71</v>
      </c>
      <c r="G29" s="61"/>
      <c r="H29" s="68">
        <f t="shared" si="0"/>
        <v>0</v>
      </c>
    </row>
    <row r="30" spans="1:8">
      <c r="A30" s="58" t="s">
        <v>418</v>
      </c>
      <c r="B30" s="59">
        <v>6538908.46</v>
      </c>
      <c r="C30" s="60"/>
      <c r="D30" s="59">
        <v>3877273.68</v>
      </c>
      <c r="E30" s="59">
        <v>3228088.43</v>
      </c>
      <c r="F30" s="59">
        <v>7188093.71</v>
      </c>
      <c r="G30" s="61"/>
      <c r="H30" s="68">
        <f t="shared" si="0"/>
        <v>0</v>
      </c>
    </row>
    <row r="31" spans="1:8">
      <c r="A31" s="58" t="s">
        <v>419</v>
      </c>
      <c r="B31" s="59">
        <v>6538908.46</v>
      </c>
      <c r="C31" s="60"/>
      <c r="D31" s="59">
        <v>3877273.68</v>
      </c>
      <c r="E31" s="59">
        <v>3228088.43</v>
      </c>
      <c r="F31" s="59">
        <v>7188093.71</v>
      </c>
      <c r="G31" s="61"/>
      <c r="H31" s="68">
        <f t="shared" si="0"/>
        <v>0</v>
      </c>
    </row>
    <row r="32" spans="1:8">
      <c r="A32" s="58" t="s">
        <v>420</v>
      </c>
      <c r="B32" s="59">
        <v>47727337.25</v>
      </c>
      <c r="C32" s="60"/>
      <c r="D32" s="59">
        <v>471447435.60000002</v>
      </c>
      <c r="E32" s="59">
        <v>474803518.08999997</v>
      </c>
      <c r="F32" s="59">
        <v>44371254.759999998</v>
      </c>
      <c r="G32" s="61"/>
      <c r="H32" s="68">
        <f t="shared" si="0"/>
        <v>0</v>
      </c>
    </row>
    <row r="33" spans="1:8">
      <c r="A33" s="58" t="s">
        <v>421</v>
      </c>
      <c r="B33" s="59">
        <v>19357078.870000001</v>
      </c>
      <c r="C33" s="60"/>
      <c r="D33" s="59">
        <v>594378.56000000006</v>
      </c>
      <c r="E33" s="60"/>
      <c r="F33" s="59">
        <v>19951457.43</v>
      </c>
      <c r="G33" s="61"/>
      <c r="H33" s="68">
        <f t="shared" si="0"/>
        <v>0</v>
      </c>
    </row>
    <row r="34" spans="1:8">
      <c r="A34" s="58" t="s">
        <v>422</v>
      </c>
      <c r="B34" s="59">
        <v>17184190.129999999</v>
      </c>
      <c r="C34" s="60"/>
      <c r="D34" s="61"/>
      <c r="E34" s="60"/>
      <c r="F34" s="59">
        <v>17184190.129999999</v>
      </c>
      <c r="G34" s="61"/>
      <c r="H34" s="68">
        <f t="shared" si="0"/>
        <v>0</v>
      </c>
    </row>
    <row r="35" spans="1:8">
      <c r="A35" s="58" t="s">
        <v>423</v>
      </c>
      <c r="B35" s="59">
        <v>2172888.7400000002</v>
      </c>
      <c r="C35" s="60"/>
      <c r="D35" s="59">
        <v>594378.56000000006</v>
      </c>
      <c r="E35" s="60"/>
      <c r="F35" s="59">
        <v>2767267.3</v>
      </c>
      <c r="G35" s="61"/>
      <c r="H35" s="68">
        <f t="shared" si="0"/>
        <v>0</v>
      </c>
    </row>
    <row r="36" spans="1:8">
      <c r="A36" s="58" t="s">
        <v>424</v>
      </c>
      <c r="B36" s="59">
        <v>28132142.199999999</v>
      </c>
      <c r="C36" s="60"/>
      <c r="D36" s="59">
        <v>470853057.04000002</v>
      </c>
      <c r="E36" s="59">
        <v>474803518.08999997</v>
      </c>
      <c r="F36" s="59">
        <v>24181681.149999999</v>
      </c>
      <c r="G36" s="61"/>
      <c r="H36" s="68">
        <f t="shared" si="0"/>
        <v>0</v>
      </c>
    </row>
    <row r="37" spans="1:8">
      <c r="A37" s="58" t="s">
        <v>425</v>
      </c>
      <c r="B37" s="61"/>
      <c r="C37" s="60"/>
      <c r="D37" s="59">
        <v>230674989.53999999</v>
      </c>
      <c r="E37" s="59">
        <v>230674989.53999999</v>
      </c>
      <c r="F37" s="60"/>
      <c r="G37" s="61"/>
      <c r="H37" s="68">
        <f t="shared" si="0"/>
        <v>0</v>
      </c>
    </row>
    <row r="38" spans="1:8">
      <c r="A38" s="58" t="s">
        <v>426</v>
      </c>
      <c r="B38" s="59">
        <v>28132142.199999999</v>
      </c>
      <c r="C38" s="60"/>
      <c r="D38" s="59">
        <v>240178067.5</v>
      </c>
      <c r="E38" s="59">
        <v>244128528.55000001</v>
      </c>
      <c r="F38" s="59">
        <v>24181681.149999999</v>
      </c>
      <c r="G38" s="61"/>
      <c r="H38" s="68">
        <f t="shared" si="0"/>
        <v>0</v>
      </c>
    </row>
    <row r="39" spans="1:8">
      <c r="A39" s="58" t="s">
        <v>427</v>
      </c>
      <c r="B39" s="59">
        <v>28132142.199999999</v>
      </c>
      <c r="C39" s="60"/>
      <c r="D39" s="59">
        <v>239744382.71000001</v>
      </c>
      <c r="E39" s="59">
        <v>244036336.74000001</v>
      </c>
      <c r="F39" s="59">
        <v>23840188.170000002</v>
      </c>
      <c r="G39" s="61"/>
      <c r="H39" s="68">
        <f t="shared" si="0"/>
        <v>0</v>
      </c>
    </row>
    <row r="40" spans="1:8">
      <c r="A40" s="58" t="s">
        <v>428</v>
      </c>
      <c r="B40" s="61"/>
      <c r="C40" s="60"/>
      <c r="D40" s="59">
        <v>433684.79</v>
      </c>
      <c r="E40" s="59">
        <v>92191.81</v>
      </c>
      <c r="F40" s="59">
        <v>341492.98</v>
      </c>
      <c r="G40" s="61"/>
      <c r="H40" s="68">
        <f t="shared" si="0"/>
        <v>0</v>
      </c>
    </row>
    <row r="41" spans="1:8">
      <c r="A41" s="58" t="s">
        <v>531</v>
      </c>
      <c r="B41" s="59">
        <v>238116.18</v>
      </c>
      <c r="C41" s="60"/>
      <c r="D41" s="61"/>
      <c r="E41" s="60"/>
      <c r="F41" s="59">
        <v>238116.18</v>
      </c>
      <c r="G41" s="61"/>
      <c r="H41" s="68">
        <f t="shared" si="0"/>
        <v>0</v>
      </c>
    </row>
    <row r="42" spans="1:8">
      <c r="A42" s="58" t="s">
        <v>429</v>
      </c>
      <c r="B42" s="59">
        <v>332571008.5</v>
      </c>
      <c r="C42" s="60"/>
      <c r="D42" s="59">
        <v>41955252.32</v>
      </c>
      <c r="E42" s="59">
        <v>113290251.41</v>
      </c>
      <c r="F42" s="59">
        <v>261236009.41</v>
      </c>
      <c r="G42" s="61"/>
      <c r="H42" s="68">
        <f t="shared" si="0"/>
        <v>0</v>
      </c>
    </row>
    <row r="43" spans="1:8">
      <c r="A43" s="58" t="s">
        <v>430</v>
      </c>
      <c r="B43" s="59">
        <v>329677417.35000002</v>
      </c>
      <c r="C43" s="60"/>
      <c r="D43" s="59">
        <v>26097741.77</v>
      </c>
      <c r="E43" s="59">
        <v>109586733.65000001</v>
      </c>
      <c r="F43" s="59">
        <v>246188425.47</v>
      </c>
      <c r="G43" s="61"/>
      <c r="H43" s="68">
        <f t="shared" si="0"/>
        <v>0</v>
      </c>
    </row>
    <row r="44" spans="1:8">
      <c r="A44" s="58" t="s">
        <v>532</v>
      </c>
      <c r="B44" s="59">
        <v>2893591.15</v>
      </c>
      <c r="C44" s="60"/>
      <c r="D44" s="59">
        <v>15857510.550000001</v>
      </c>
      <c r="E44" s="59">
        <v>3703517.76</v>
      </c>
      <c r="F44" s="59">
        <v>15047583.939999999</v>
      </c>
      <c r="G44" s="61"/>
      <c r="H44" s="68">
        <f t="shared" si="0"/>
        <v>0</v>
      </c>
    </row>
    <row r="45" spans="1:8">
      <c r="A45" s="58" t="s">
        <v>431</v>
      </c>
      <c r="B45" s="59">
        <v>10298356212.32</v>
      </c>
      <c r="C45" s="60"/>
      <c r="D45" s="59">
        <v>397988095.48000002</v>
      </c>
      <c r="E45" s="59">
        <v>1103940259.2</v>
      </c>
      <c r="F45" s="59">
        <v>9592404048.6000004</v>
      </c>
      <c r="G45" s="61"/>
      <c r="H45" s="68">
        <f t="shared" si="0"/>
        <v>0</v>
      </c>
    </row>
    <row r="46" spans="1:8">
      <c r="A46" s="58" t="s">
        <v>436</v>
      </c>
      <c r="B46" s="59">
        <v>10249614256.52</v>
      </c>
      <c r="C46" s="60"/>
      <c r="D46" s="59">
        <v>389149826.33999997</v>
      </c>
      <c r="E46" s="59">
        <v>1098752178.8699999</v>
      </c>
      <c r="F46" s="59">
        <v>9540011903.9899998</v>
      </c>
      <c r="G46" s="61"/>
      <c r="H46" s="68">
        <f t="shared" si="0"/>
        <v>0</v>
      </c>
    </row>
    <row r="47" spans="1:8">
      <c r="A47" s="58" t="s">
        <v>437</v>
      </c>
      <c r="B47" s="59">
        <v>23207117005.299999</v>
      </c>
      <c r="C47" s="60"/>
      <c r="D47" s="59">
        <v>126244620</v>
      </c>
      <c r="E47" s="59">
        <v>670359634.5</v>
      </c>
      <c r="F47" s="59">
        <v>22663001990.799999</v>
      </c>
      <c r="G47" s="61"/>
      <c r="H47" s="68">
        <f t="shared" si="0"/>
        <v>0</v>
      </c>
    </row>
    <row r="48" spans="1:8">
      <c r="A48" s="58" t="s">
        <v>438</v>
      </c>
      <c r="B48" s="63">
        <v>-5771149.4100000001</v>
      </c>
      <c r="C48" s="60"/>
      <c r="D48" s="59">
        <v>72136272</v>
      </c>
      <c r="E48" s="59">
        <v>49668372</v>
      </c>
      <c r="F48" s="59">
        <v>16696750.59</v>
      </c>
      <c r="G48" s="61"/>
      <c r="H48" s="68">
        <f t="shared" si="0"/>
        <v>0</v>
      </c>
    </row>
    <row r="49" spans="1:12">
      <c r="A49" s="58" t="s">
        <v>439</v>
      </c>
      <c r="B49" s="59">
        <v>22422159710.259998</v>
      </c>
      <c r="C49" s="60"/>
      <c r="D49" s="59">
        <v>54108348</v>
      </c>
      <c r="E49" s="60"/>
      <c r="F49" s="59">
        <v>22476268058.259998</v>
      </c>
      <c r="G49" s="61"/>
      <c r="H49" s="68">
        <f t="shared" si="0"/>
        <v>0</v>
      </c>
    </row>
    <row r="50" spans="1:12">
      <c r="A50" s="58" t="s">
        <v>533</v>
      </c>
      <c r="B50" s="59">
        <v>790728444.45000005</v>
      </c>
      <c r="C50" s="60"/>
      <c r="D50" s="61"/>
      <c r="E50" s="59">
        <v>620691262.5</v>
      </c>
      <c r="F50" s="59">
        <v>170037181.94999999</v>
      </c>
      <c r="G50" s="61"/>
      <c r="H50" s="68">
        <f t="shared" si="0"/>
        <v>0</v>
      </c>
    </row>
    <row r="51" spans="1:12">
      <c r="A51" s="58" t="s">
        <v>440</v>
      </c>
      <c r="B51" s="61"/>
      <c r="C51" s="59">
        <v>12957502748.780001</v>
      </c>
      <c r="D51" s="59">
        <v>262905206.34</v>
      </c>
      <c r="E51" s="59">
        <v>428392544.37</v>
      </c>
      <c r="F51" s="60"/>
      <c r="G51" s="59">
        <v>13122990086.809999</v>
      </c>
      <c r="H51" s="68">
        <f t="shared" si="0"/>
        <v>0</v>
      </c>
    </row>
    <row r="52" spans="1:12">
      <c r="A52" s="58" t="s">
        <v>441</v>
      </c>
      <c r="B52" s="61"/>
      <c r="C52" s="59">
        <v>12526850734.15</v>
      </c>
      <c r="D52" s="61"/>
      <c r="E52" s="59">
        <v>426102170.70999998</v>
      </c>
      <c r="F52" s="60"/>
      <c r="G52" s="59">
        <v>12952952904.860001</v>
      </c>
      <c r="H52" s="68">
        <f t="shared" si="0"/>
        <v>0</v>
      </c>
    </row>
    <row r="53" spans="1:12">
      <c r="A53" s="58" t="s">
        <v>534</v>
      </c>
      <c r="B53" s="61"/>
      <c r="C53" s="59">
        <v>430652014.63</v>
      </c>
      <c r="D53" s="59">
        <v>262905206.34</v>
      </c>
      <c r="E53" s="59">
        <v>2290373.66</v>
      </c>
      <c r="F53" s="60"/>
      <c r="G53" s="59">
        <v>170037181.94999999</v>
      </c>
      <c r="H53" s="68">
        <f t="shared" si="0"/>
        <v>0</v>
      </c>
    </row>
    <row r="54" spans="1:12">
      <c r="A54" s="58" t="s">
        <v>442</v>
      </c>
      <c r="B54" s="59">
        <v>14609828.93</v>
      </c>
      <c r="C54" s="60"/>
      <c r="D54" s="61"/>
      <c r="E54" s="59">
        <v>748104.33</v>
      </c>
      <c r="F54" s="59">
        <v>13861724.6</v>
      </c>
      <c r="G54" s="61"/>
      <c r="H54" s="68">
        <f t="shared" si="0"/>
        <v>0</v>
      </c>
    </row>
    <row r="55" spans="1:12">
      <c r="A55" s="58" t="s">
        <v>443</v>
      </c>
      <c r="B55" s="59">
        <v>23686306.949999999</v>
      </c>
      <c r="C55" s="60"/>
      <c r="D55" s="61"/>
      <c r="E55" s="60"/>
      <c r="F55" s="59">
        <v>23686306.949999999</v>
      </c>
      <c r="G55" s="61"/>
      <c r="H55" s="68">
        <f t="shared" si="0"/>
        <v>0</v>
      </c>
    </row>
    <row r="56" spans="1:12">
      <c r="A56" s="58" t="s">
        <v>444</v>
      </c>
      <c r="B56" s="61"/>
      <c r="C56" s="59">
        <v>9076478.0199999996</v>
      </c>
      <c r="D56" s="61"/>
      <c r="E56" s="59">
        <v>748104.33</v>
      </c>
      <c r="F56" s="60"/>
      <c r="G56" s="59">
        <v>9824582.3499999996</v>
      </c>
      <c r="H56" s="68">
        <f t="shared" si="0"/>
        <v>0</v>
      </c>
    </row>
    <row r="57" spans="1:12">
      <c r="A57" s="58" t="s">
        <v>447</v>
      </c>
      <c r="B57" s="59">
        <v>34132126.869999997</v>
      </c>
      <c r="C57" s="60"/>
      <c r="D57" s="59">
        <v>8838269.1400000006</v>
      </c>
      <c r="E57" s="59">
        <v>4439976</v>
      </c>
      <c r="F57" s="59">
        <v>38530420.009999998</v>
      </c>
      <c r="G57" s="61"/>
      <c r="H57" s="68">
        <f t="shared" si="0"/>
        <v>0</v>
      </c>
    </row>
    <row r="58" spans="1:12">
      <c r="A58" s="58" t="s">
        <v>448</v>
      </c>
      <c r="B58" s="59">
        <v>34132126.869999997</v>
      </c>
      <c r="C58" s="60"/>
      <c r="D58" s="59">
        <v>8838269.1400000006</v>
      </c>
      <c r="E58" s="59">
        <v>4439976</v>
      </c>
      <c r="F58" s="59">
        <v>38530420.009999998</v>
      </c>
      <c r="G58" s="61"/>
      <c r="H58" s="68">
        <f t="shared" si="0"/>
        <v>0</v>
      </c>
    </row>
    <row r="59" spans="1:12">
      <c r="A59" s="58" t="s">
        <v>449</v>
      </c>
      <c r="B59" s="59">
        <v>34132126.869999997</v>
      </c>
      <c r="C59" s="60"/>
      <c r="D59" s="59">
        <v>8838269.1400000006</v>
      </c>
      <c r="E59" s="59">
        <v>4439976</v>
      </c>
      <c r="F59" s="59">
        <v>38530420.009999998</v>
      </c>
      <c r="G59" s="61"/>
      <c r="H59" s="68">
        <f t="shared" si="0"/>
        <v>0</v>
      </c>
    </row>
    <row r="60" spans="1:12">
      <c r="A60" s="58" t="s">
        <v>450</v>
      </c>
      <c r="B60" s="61"/>
      <c r="C60" s="59">
        <v>2503389343.96</v>
      </c>
      <c r="D60" s="59">
        <v>4729067567.0299997</v>
      </c>
      <c r="E60" s="59">
        <v>3939280382.0999999</v>
      </c>
      <c r="F60" s="60"/>
      <c r="G60" s="59">
        <v>1713602159.03</v>
      </c>
      <c r="H60" s="68">
        <f t="shared" si="0"/>
        <v>0</v>
      </c>
    </row>
    <row r="61" spans="1:12">
      <c r="A61" s="58" t="s">
        <v>451</v>
      </c>
      <c r="B61" s="61"/>
      <c r="C61" s="59">
        <v>390499062.22000003</v>
      </c>
      <c r="D61" s="59">
        <v>930379435.60000002</v>
      </c>
      <c r="E61" s="59">
        <v>1397200383.0899999</v>
      </c>
      <c r="F61" s="60"/>
      <c r="G61" s="59">
        <v>857320009.71000004</v>
      </c>
      <c r="H61" s="68">
        <f t="shared" si="0"/>
        <v>0</v>
      </c>
      <c r="K61" s="137">
        <f>G64+G65+G70+G71+G72+G73+G74+G75</f>
        <v>635420468.76000011</v>
      </c>
      <c r="L61" s="67" t="s">
        <v>899</v>
      </c>
    </row>
    <row r="62" spans="1:12">
      <c r="A62" s="58" t="s">
        <v>452</v>
      </c>
      <c r="B62" s="61"/>
      <c r="C62" s="59">
        <v>17392586.77</v>
      </c>
      <c r="D62" s="59">
        <v>328536426</v>
      </c>
      <c r="E62" s="59">
        <v>555960721</v>
      </c>
      <c r="F62" s="60"/>
      <c r="G62" s="59">
        <v>244816881.77000001</v>
      </c>
      <c r="H62" s="68">
        <f t="shared" si="0"/>
        <v>0</v>
      </c>
    </row>
    <row r="63" spans="1:12">
      <c r="A63" s="58" t="s">
        <v>453</v>
      </c>
      <c r="B63" s="61"/>
      <c r="C63" s="59">
        <v>17392586.77</v>
      </c>
      <c r="D63" s="59">
        <v>328536426</v>
      </c>
      <c r="E63" s="59">
        <v>555960721</v>
      </c>
      <c r="F63" s="60"/>
      <c r="G63" s="59">
        <v>244816881.77000001</v>
      </c>
      <c r="H63" s="68">
        <f t="shared" si="0"/>
        <v>0</v>
      </c>
    </row>
    <row r="64" spans="1:12">
      <c r="A64" s="58" t="s">
        <v>454</v>
      </c>
      <c r="B64" s="61"/>
      <c r="C64" s="59">
        <v>67857441.640000001</v>
      </c>
      <c r="D64" s="59">
        <v>25549467.620000001</v>
      </c>
      <c r="E64" s="59">
        <v>28939557.440000001</v>
      </c>
      <c r="F64" s="60"/>
      <c r="G64" s="59">
        <v>71247531.459999993</v>
      </c>
      <c r="H64" s="68">
        <f t="shared" si="0"/>
        <v>0</v>
      </c>
    </row>
    <row r="65" spans="1:8">
      <c r="A65" s="58" t="s">
        <v>455</v>
      </c>
      <c r="B65" s="61"/>
      <c r="C65" s="59">
        <v>291936070.67000002</v>
      </c>
      <c r="D65" s="59">
        <v>549098379.82000005</v>
      </c>
      <c r="E65" s="59">
        <v>795364801.83000004</v>
      </c>
      <c r="F65" s="60"/>
      <c r="G65" s="59">
        <v>538202492.67999995</v>
      </c>
      <c r="H65" s="68">
        <f t="shared" si="0"/>
        <v>0</v>
      </c>
    </row>
    <row r="66" spans="1:8">
      <c r="A66" s="58" t="s">
        <v>456</v>
      </c>
      <c r="B66" s="61"/>
      <c r="C66" s="59">
        <v>251122190.03</v>
      </c>
      <c r="D66" s="59">
        <v>548756886.84000003</v>
      </c>
      <c r="E66" s="59">
        <v>795023308.85000002</v>
      </c>
      <c r="F66" s="60"/>
      <c r="G66" s="59">
        <v>497388612.04000002</v>
      </c>
      <c r="H66" s="68">
        <f t="shared" si="0"/>
        <v>0</v>
      </c>
    </row>
    <row r="67" spans="1:8">
      <c r="A67" s="58" t="s">
        <v>457</v>
      </c>
      <c r="B67" s="61"/>
      <c r="C67" s="59">
        <v>40813880.640000001</v>
      </c>
      <c r="D67" s="59">
        <v>341492.98</v>
      </c>
      <c r="E67" s="59">
        <v>341492.98</v>
      </c>
      <c r="F67" s="60"/>
      <c r="G67" s="59">
        <v>40813880.640000001</v>
      </c>
      <c r="H67" s="68">
        <f t="shared" si="0"/>
        <v>0</v>
      </c>
    </row>
    <row r="68" spans="1:8">
      <c r="A68" s="58" t="s">
        <v>458</v>
      </c>
      <c r="B68" s="61"/>
      <c r="C68" s="60"/>
      <c r="D68" s="59">
        <v>341492.98</v>
      </c>
      <c r="E68" s="59">
        <v>341492.98</v>
      </c>
      <c r="F68" s="60"/>
      <c r="G68" s="61"/>
      <c r="H68" s="68">
        <f t="shared" si="0"/>
        <v>0</v>
      </c>
    </row>
    <row r="69" spans="1:8">
      <c r="A69" s="58" t="s">
        <v>535</v>
      </c>
      <c r="B69" s="61"/>
      <c r="C69" s="59">
        <v>40813880.640000001</v>
      </c>
      <c r="D69" s="61"/>
      <c r="E69" s="60"/>
      <c r="F69" s="60"/>
      <c r="G69" s="59">
        <v>40813880.640000001</v>
      </c>
      <c r="H69" s="68">
        <f t="shared" si="0"/>
        <v>0</v>
      </c>
    </row>
    <row r="70" spans="1:8">
      <c r="A70" s="58" t="s">
        <v>536</v>
      </c>
      <c r="B70" s="61"/>
      <c r="C70" s="59">
        <v>98754.49</v>
      </c>
      <c r="D70" s="59">
        <v>263773</v>
      </c>
      <c r="E70" s="59">
        <v>253623</v>
      </c>
      <c r="F70" s="60"/>
      <c r="G70" s="59">
        <v>88604.49</v>
      </c>
      <c r="H70" s="68">
        <f t="shared" si="0"/>
        <v>0</v>
      </c>
    </row>
    <row r="71" spans="1:8">
      <c r="A71" s="58" t="s">
        <v>459</v>
      </c>
      <c r="B71" s="61"/>
      <c r="C71" s="59">
        <v>4604612.6500000004</v>
      </c>
      <c r="D71" s="59">
        <v>15930044</v>
      </c>
      <c r="E71" s="59">
        <v>16681679.82</v>
      </c>
      <c r="F71" s="60"/>
      <c r="G71" s="59">
        <v>5356248.47</v>
      </c>
      <c r="H71" s="68">
        <f t="shared" si="0"/>
        <v>0</v>
      </c>
    </row>
    <row r="72" spans="1:8">
      <c r="A72" s="58" t="s">
        <v>537</v>
      </c>
      <c r="B72" s="61"/>
      <c r="C72" s="64">
        <v>-280</v>
      </c>
      <c r="D72" s="61"/>
      <c r="E72" s="60"/>
      <c r="F72" s="60"/>
      <c r="G72" s="64">
        <v>-280</v>
      </c>
      <c r="H72" s="68">
        <f t="shared" si="0"/>
        <v>0</v>
      </c>
    </row>
    <row r="73" spans="1:8">
      <c r="A73" s="58" t="s">
        <v>538</v>
      </c>
      <c r="B73" s="61"/>
      <c r="C73" s="63">
        <v>-700000</v>
      </c>
      <c r="D73" s="61"/>
      <c r="E73" s="60"/>
      <c r="F73" s="60"/>
      <c r="G73" s="63">
        <v>-700000</v>
      </c>
      <c r="H73" s="68">
        <f t="shared" ref="H73:H136" si="1">IF(ISBLANK(I73),0,F73-G73)</f>
        <v>0</v>
      </c>
    </row>
    <row r="74" spans="1:8">
      <c r="A74" s="58" t="s">
        <v>460</v>
      </c>
      <c r="B74" s="61"/>
      <c r="C74" s="59">
        <v>9309876</v>
      </c>
      <c r="D74" s="59">
        <v>11001345.16</v>
      </c>
      <c r="E74" s="60"/>
      <c r="F74" s="60"/>
      <c r="G74" s="63">
        <v>-1691469.16</v>
      </c>
      <c r="H74" s="68">
        <f t="shared" si="1"/>
        <v>0</v>
      </c>
    </row>
    <row r="75" spans="1:8">
      <c r="A75" s="58" t="s">
        <v>461</v>
      </c>
      <c r="B75" s="61"/>
      <c r="C75" s="59">
        <v>22550416.280000001</v>
      </c>
      <c r="D75" s="59">
        <v>68340042.950000003</v>
      </c>
      <c r="E75" s="59">
        <v>68706967.489999995</v>
      </c>
      <c r="F75" s="60"/>
      <c r="G75" s="59">
        <v>22917340.82</v>
      </c>
      <c r="H75" s="68">
        <f t="shared" si="1"/>
        <v>0</v>
      </c>
    </row>
    <row r="76" spans="1:8">
      <c r="A76" s="58" t="s">
        <v>462</v>
      </c>
      <c r="B76" s="61"/>
      <c r="C76" s="59">
        <v>8560956</v>
      </c>
      <c r="D76" s="59">
        <v>24516016</v>
      </c>
      <c r="E76" s="59">
        <v>24134595</v>
      </c>
      <c r="F76" s="60"/>
      <c r="G76" s="59">
        <v>8179535</v>
      </c>
      <c r="H76" s="68">
        <f t="shared" si="1"/>
        <v>0</v>
      </c>
    </row>
    <row r="77" spans="1:8">
      <c r="A77" s="58" t="s">
        <v>463</v>
      </c>
      <c r="B77" s="61"/>
      <c r="C77" s="59">
        <v>3069084</v>
      </c>
      <c r="D77" s="59">
        <v>10425783</v>
      </c>
      <c r="E77" s="59">
        <v>11143399</v>
      </c>
      <c r="F77" s="60"/>
      <c r="G77" s="59">
        <v>3786700</v>
      </c>
      <c r="H77" s="68">
        <f t="shared" si="1"/>
        <v>0</v>
      </c>
    </row>
    <row r="78" spans="1:8">
      <c r="A78" s="58" t="s">
        <v>464</v>
      </c>
      <c r="B78" s="61"/>
      <c r="C78" s="59">
        <v>2212083</v>
      </c>
      <c r="D78" s="59">
        <v>5651322</v>
      </c>
      <c r="E78" s="59">
        <v>5203059</v>
      </c>
      <c r="F78" s="60"/>
      <c r="G78" s="59">
        <v>1763820</v>
      </c>
      <c r="H78" s="68">
        <f t="shared" si="1"/>
        <v>0</v>
      </c>
    </row>
    <row r="79" spans="1:8">
      <c r="A79" s="58" t="s">
        <v>465</v>
      </c>
      <c r="B79" s="61"/>
      <c r="C79" s="59">
        <v>3279789</v>
      </c>
      <c r="D79" s="59">
        <v>8438911</v>
      </c>
      <c r="E79" s="59">
        <v>7788137</v>
      </c>
      <c r="F79" s="60"/>
      <c r="G79" s="59">
        <v>2629015</v>
      </c>
      <c r="H79" s="68">
        <f t="shared" si="1"/>
        <v>0</v>
      </c>
    </row>
    <row r="80" spans="1:8">
      <c r="A80" s="58" t="s">
        <v>466</v>
      </c>
      <c r="B80" s="61"/>
      <c r="C80" s="59">
        <v>13989460.279999999</v>
      </c>
      <c r="D80" s="59">
        <v>42714554.950000003</v>
      </c>
      <c r="E80" s="59">
        <v>43462900.490000002</v>
      </c>
      <c r="F80" s="60"/>
      <c r="G80" s="59">
        <v>14737805.82</v>
      </c>
      <c r="H80" s="68">
        <f t="shared" si="1"/>
        <v>0</v>
      </c>
    </row>
    <row r="81" spans="1:8">
      <c r="A81" s="58" t="s">
        <v>467</v>
      </c>
      <c r="B81" s="61"/>
      <c r="C81" s="59">
        <v>12145391.43</v>
      </c>
      <c r="D81" s="59">
        <v>30281777.379999999</v>
      </c>
      <c r="E81" s="59">
        <v>27407431.699999999</v>
      </c>
      <c r="F81" s="60"/>
      <c r="G81" s="59">
        <v>9271045.75</v>
      </c>
      <c r="H81" s="68">
        <f t="shared" si="1"/>
        <v>0</v>
      </c>
    </row>
    <row r="82" spans="1:8">
      <c r="A82" s="58" t="s">
        <v>468</v>
      </c>
      <c r="B82" s="61"/>
      <c r="C82" s="59">
        <v>849705.12</v>
      </c>
      <c r="D82" s="59">
        <v>8685153.4499999993</v>
      </c>
      <c r="E82" s="59">
        <v>11952076.359999999</v>
      </c>
      <c r="F82" s="60"/>
      <c r="G82" s="59">
        <v>4116628.03</v>
      </c>
      <c r="H82" s="68">
        <f t="shared" si="1"/>
        <v>0</v>
      </c>
    </row>
    <row r="83" spans="1:8">
      <c r="A83" s="58" t="s">
        <v>469</v>
      </c>
      <c r="B83" s="61"/>
      <c r="C83" s="59">
        <v>994363.73</v>
      </c>
      <c r="D83" s="59">
        <v>3747624.12</v>
      </c>
      <c r="E83" s="59">
        <v>4103392.43</v>
      </c>
      <c r="F83" s="60"/>
      <c r="G83" s="59">
        <v>1350132.04</v>
      </c>
      <c r="H83" s="68">
        <f t="shared" si="1"/>
        <v>0</v>
      </c>
    </row>
    <row r="84" spans="1:8">
      <c r="A84" s="58" t="s">
        <v>470</v>
      </c>
      <c r="B84" s="61"/>
      <c r="C84" s="60"/>
      <c r="D84" s="59">
        <v>1109472</v>
      </c>
      <c r="E84" s="59">
        <v>1109472</v>
      </c>
      <c r="F84" s="60"/>
      <c r="G84" s="61"/>
      <c r="H84" s="68">
        <f t="shared" si="1"/>
        <v>0</v>
      </c>
    </row>
    <row r="85" spans="1:8">
      <c r="A85" s="58" t="s">
        <v>471</v>
      </c>
      <c r="B85" s="61"/>
      <c r="C85" s="60"/>
      <c r="D85" s="59">
        <v>1109472</v>
      </c>
      <c r="E85" s="59">
        <v>1109472</v>
      </c>
      <c r="F85" s="60"/>
      <c r="G85" s="61"/>
      <c r="H85" s="68">
        <f t="shared" si="1"/>
        <v>0</v>
      </c>
    </row>
    <row r="86" spans="1:8">
      <c r="A86" s="58" t="s">
        <v>472</v>
      </c>
      <c r="B86" s="61"/>
      <c r="C86" s="60"/>
      <c r="D86" s="59">
        <v>1109472</v>
      </c>
      <c r="E86" s="59">
        <v>1109472</v>
      </c>
      <c r="F86" s="60"/>
      <c r="G86" s="61"/>
      <c r="H86" s="68">
        <f t="shared" si="1"/>
        <v>0</v>
      </c>
    </row>
    <row r="87" spans="1:8">
      <c r="A87" s="58" t="s">
        <v>473</v>
      </c>
      <c r="B87" s="61"/>
      <c r="C87" s="59">
        <v>1210196968.77</v>
      </c>
      <c r="D87" s="59">
        <v>3219475247.52</v>
      </c>
      <c r="E87" s="59">
        <v>2475562906.21</v>
      </c>
      <c r="F87" s="60"/>
      <c r="G87" s="59">
        <v>466284627.45999998</v>
      </c>
      <c r="H87" s="68">
        <f t="shared" si="1"/>
        <v>0</v>
      </c>
    </row>
    <row r="88" spans="1:8">
      <c r="A88" s="58" t="s">
        <v>474</v>
      </c>
      <c r="B88" s="61"/>
      <c r="C88" s="59">
        <v>1146564820.8</v>
      </c>
      <c r="D88" s="59">
        <v>2909444633.7199998</v>
      </c>
      <c r="E88" s="59">
        <v>2156861090.98</v>
      </c>
      <c r="F88" s="60"/>
      <c r="G88" s="59">
        <v>393981278.06</v>
      </c>
      <c r="H88" s="68">
        <f t="shared" si="1"/>
        <v>0</v>
      </c>
    </row>
    <row r="89" spans="1:8">
      <c r="A89" s="58" t="s">
        <v>475</v>
      </c>
      <c r="B89" s="61"/>
      <c r="C89" s="59">
        <v>56561047.020000003</v>
      </c>
      <c r="D89" s="59">
        <v>285885055.64999998</v>
      </c>
      <c r="E89" s="59">
        <v>299557375.67000002</v>
      </c>
      <c r="F89" s="60"/>
      <c r="G89" s="59">
        <v>70233367.040000007</v>
      </c>
      <c r="H89" s="68">
        <f t="shared" si="1"/>
        <v>0</v>
      </c>
    </row>
    <row r="90" spans="1:8">
      <c r="A90" s="58" t="s">
        <v>476</v>
      </c>
      <c r="B90" s="61"/>
      <c r="C90" s="59">
        <v>7071100.9500000002</v>
      </c>
      <c r="D90" s="59">
        <v>24145558.149999999</v>
      </c>
      <c r="E90" s="59">
        <v>19144439.559999999</v>
      </c>
      <c r="F90" s="60"/>
      <c r="G90" s="59">
        <v>2069982.36</v>
      </c>
      <c r="H90" s="68">
        <f t="shared" si="1"/>
        <v>0</v>
      </c>
    </row>
    <row r="91" spans="1:8">
      <c r="A91" s="58" t="s">
        <v>477</v>
      </c>
      <c r="B91" s="61"/>
      <c r="C91" s="59">
        <v>2634665.4300000002</v>
      </c>
      <c r="D91" s="59">
        <v>5221282.1399999997</v>
      </c>
      <c r="E91" s="59">
        <v>3754900.27</v>
      </c>
      <c r="F91" s="60"/>
      <c r="G91" s="59">
        <v>1168283.56</v>
      </c>
      <c r="H91" s="68">
        <f t="shared" si="1"/>
        <v>0</v>
      </c>
    </row>
    <row r="92" spans="1:8">
      <c r="A92" s="58" t="s">
        <v>478</v>
      </c>
      <c r="B92" s="61"/>
      <c r="C92" s="59">
        <v>4436435.5199999996</v>
      </c>
      <c r="D92" s="59">
        <v>18924276.010000002</v>
      </c>
      <c r="E92" s="59">
        <v>15389539.289999999</v>
      </c>
      <c r="F92" s="60"/>
      <c r="G92" s="59">
        <v>901698.8</v>
      </c>
      <c r="H92" s="68">
        <f t="shared" si="1"/>
        <v>0</v>
      </c>
    </row>
    <row r="93" spans="1:8">
      <c r="A93" s="58" t="s">
        <v>479</v>
      </c>
      <c r="B93" s="61"/>
      <c r="C93" s="59">
        <v>4436435.5199999996</v>
      </c>
      <c r="D93" s="59">
        <v>18924276.010000002</v>
      </c>
      <c r="E93" s="59">
        <v>15389539.289999999</v>
      </c>
      <c r="F93" s="60"/>
      <c r="G93" s="59">
        <v>901698.8</v>
      </c>
      <c r="H93" s="68">
        <f t="shared" si="1"/>
        <v>0</v>
      </c>
    </row>
    <row r="94" spans="1:8">
      <c r="A94" s="58" t="s">
        <v>480</v>
      </c>
      <c r="B94" s="61"/>
      <c r="C94" s="59">
        <v>382231160.63999999</v>
      </c>
      <c r="D94" s="59">
        <v>18350888.609999999</v>
      </c>
      <c r="E94" s="63">
        <v>-2631866.29</v>
      </c>
      <c r="F94" s="60"/>
      <c r="G94" s="59">
        <v>361248405.74000001</v>
      </c>
      <c r="H94" s="68">
        <f t="shared" si="1"/>
        <v>0</v>
      </c>
    </row>
    <row r="95" spans="1:8">
      <c r="A95" s="58" t="s">
        <v>481</v>
      </c>
      <c r="B95" s="61"/>
      <c r="C95" s="59">
        <v>376578489.63999999</v>
      </c>
      <c r="D95" s="59">
        <v>18350888.609999999</v>
      </c>
      <c r="E95" s="63">
        <v>-2631866.29</v>
      </c>
      <c r="F95" s="60"/>
      <c r="G95" s="59">
        <v>355595734.74000001</v>
      </c>
      <c r="H95" s="68">
        <f t="shared" si="1"/>
        <v>0</v>
      </c>
    </row>
    <row r="96" spans="1:8">
      <c r="A96" s="58" t="s">
        <v>482</v>
      </c>
      <c r="B96" s="61"/>
      <c r="C96" s="59">
        <v>5652671</v>
      </c>
      <c r="D96" s="61"/>
      <c r="E96" s="60"/>
      <c r="F96" s="60"/>
      <c r="G96" s="59">
        <v>5652671</v>
      </c>
      <c r="H96" s="68">
        <f t="shared" si="1"/>
        <v>0</v>
      </c>
    </row>
    <row r="97" spans="1:8">
      <c r="A97" s="58" t="s">
        <v>483</v>
      </c>
      <c r="B97" s="61"/>
      <c r="C97" s="59">
        <v>497911736.05000001</v>
      </c>
      <c r="D97" s="59">
        <v>492521952.35000002</v>
      </c>
      <c r="E97" s="59">
        <v>441991.6</v>
      </c>
      <c r="F97" s="60"/>
      <c r="G97" s="59">
        <v>5831775.2999999998</v>
      </c>
      <c r="H97" s="68">
        <f t="shared" si="1"/>
        <v>0</v>
      </c>
    </row>
    <row r="98" spans="1:8">
      <c r="A98" s="58" t="s">
        <v>484</v>
      </c>
      <c r="B98" s="61"/>
      <c r="C98" s="59">
        <v>497911736.05000001</v>
      </c>
      <c r="D98" s="59">
        <v>492521952.35000002</v>
      </c>
      <c r="E98" s="59">
        <v>441991.6</v>
      </c>
      <c r="F98" s="60"/>
      <c r="G98" s="59">
        <v>5831775.2999999998</v>
      </c>
      <c r="H98" s="68">
        <f t="shared" si="1"/>
        <v>0</v>
      </c>
    </row>
    <row r="99" spans="1:8">
      <c r="A99" s="58" t="s">
        <v>485</v>
      </c>
      <c r="B99" s="61"/>
      <c r="C99" s="59">
        <v>5182733175.3199997</v>
      </c>
      <c r="D99" s="59">
        <v>8053500</v>
      </c>
      <c r="E99" s="59">
        <v>80535000</v>
      </c>
      <c r="F99" s="60"/>
      <c r="G99" s="59">
        <v>5255214675.3199997</v>
      </c>
      <c r="H99" s="68">
        <f t="shared" si="1"/>
        <v>0</v>
      </c>
    </row>
    <row r="100" spans="1:8">
      <c r="A100" s="58" t="s">
        <v>539</v>
      </c>
      <c r="B100" s="61"/>
      <c r="C100" s="59">
        <v>5182733175.3199997</v>
      </c>
      <c r="D100" s="59">
        <v>8053500</v>
      </c>
      <c r="E100" s="59">
        <v>80535000</v>
      </c>
      <c r="F100" s="60"/>
      <c r="G100" s="59">
        <v>5255214675.3199997</v>
      </c>
      <c r="H100" s="68">
        <f t="shared" si="1"/>
        <v>0</v>
      </c>
    </row>
    <row r="101" spans="1:8">
      <c r="A101" s="58" t="s">
        <v>540</v>
      </c>
      <c r="B101" s="61"/>
      <c r="C101" s="59">
        <v>4600617845.3199997</v>
      </c>
      <c r="D101" s="61"/>
      <c r="E101" s="60"/>
      <c r="F101" s="60"/>
      <c r="G101" s="59">
        <v>4600617845.3199997</v>
      </c>
      <c r="H101" s="68">
        <f t="shared" si="1"/>
        <v>0</v>
      </c>
    </row>
    <row r="102" spans="1:8">
      <c r="A102" s="58" t="s">
        <v>541</v>
      </c>
      <c r="B102" s="61"/>
      <c r="C102" s="59">
        <v>582115330</v>
      </c>
      <c r="D102" s="59">
        <v>8053500</v>
      </c>
      <c r="E102" s="59">
        <v>80535000</v>
      </c>
      <c r="F102" s="60"/>
      <c r="G102" s="59">
        <v>654596830</v>
      </c>
      <c r="H102" s="68">
        <f t="shared" si="1"/>
        <v>0</v>
      </c>
    </row>
    <row r="103" spans="1:8">
      <c r="A103" s="58" t="s">
        <v>488</v>
      </c>
      <c r="B103" s="61"/>
      <c r="C103" s="59">
        <v>18441065848.389999</v>
      </c>
      <c r="D103" s="59">
        <v>4329662420.54</v>
      </c>
      <c r="E103" s="59">
        <v>6688553103.4899998</v>
      </c>
      <c r="F103" s="60"/>
      <c r="G103" s="59">
        <v>20799956531.34</v>
      </c>
      <c r="H103" s="68">
        <f t="shared" si="1"/>
        <v>0</v>
      </c>
    </row>
    <row r="104" spans="1:8">
      <c r="A104" s="58" t="s">
        <v>489</v>
      </c>
      <c r="B104" s="61"/>
      <c r="C104" s="59">
        <v>130000</v>
      </c>
      <c r="D104" s="61"/>
      <c r="E104" s="60"/>
      <c r="F104" s="60"/>
      <c r="G104" s="59">
        <v>130000</v>
      </c>
      <c r="H104" s="68">
        <f t="shared" si="1"/>
        <v>0</v>
      </c>
    </row>
    <row r="105" spans="1:8">
      <c r="A105" s="58" t="s">
        <v>490</v>
      </c>
      <c r="B105" s="61"/>
      <c r="C105" s="59">
        <v>130000</v>
      </c>
      <c r="D105" s="61"/>
      <c r="E105" s="60"/>
      <c r="F105" s="60"/>
      <c r="G105" s="59">
        <v>130000</v>
      </c>
      <c r="H105" s="68">
        <f t="shared" si="1"/>
        <v>0</v>
      </c>
    </row>
    <row r="106" spans="1:8">
      <c r="A106" s="58" t="s">
        <v>491</v>
      </c>
      <c r="B106" s="61"/>
      <c r="C106" s="59">
        <v>18440935848.389999</v>
      </c>
      <c r="D106" s="61"/>
      <c r="E106" s="60"/>
      <c r="F106" s="60"/>
      <c r="G106" s="59">
        <v>18440935848.389999</v>
      </c>
      <c r="H106" s="68">
        <f t="shared" si="1"/>
        <v>0</v>
      </c>
    </row>
    <row r="107" spans="1:8">
      <c r="A107" s="58" t="s">
        <v>492</v>
      </c>
      <c r="B107" s="61"/>
      <c r="C107" s="59">
        <v>17586690567.900002</v>
      </c>
      <c r="D107" s="61"/>
      <c r="E107" s="60"/>
      <c r="F107" s="60"/>
      <c r="G107" s="59">
        <v>17586690567.900002</v>
      </c>
      <c r="H107" s="68">
        <f t="shared" si="1"/>
        <v>0</v>
      </c>
    </row>
    <row r="108" spans="1:8">
      <c r="A108" s="58" t="s">
        <v>493</v>
      </c>
      <c r="B108" s="61"/>
      <c r="C108" s="59">
        <v>854245280.49000001</v>
      </c>
      <c r="D108" s="61"/>
      <c r="E108" s="60"/>
      <c r="F108" s="60"/>
      <c r="G108" s="59">
        <v>854245280.49000001</v>
      </c>
      <c r="H108" s="68">
        <f t="shared" si="1"/>
        <v>0</v>
      </c>
    </row>
    <row r="109" spans="1:8">
      <c r="A109" s="58" t="s">
        <v>494</v>
      </c>
      <c r="B109" s="61"/>
      <c r="C109" s="60"/>
      <c r="D109" s="59">
        <v>4329662420.54</v>
      </c>
      <c r="E109" s="59">
        <v>6688553103.4899998</v>
      </c>
      <c r="F109" s="60"/>
      <c r="G109" s="59">
        <v>2358890682.9499998</v>
      </c>
      <c r="H109" s="68">
        <f t="shared" si="1"/>
        <v>0</v>
      </c>
    </row>
    <row r="110" spans="1:8">
      <c r="A110" s="58" t="s">
        <v>495</v>
      </c>
      <c r="B110" s="61"/>
      <c r="C110" s="60"/>
      <c r="D110" s="59">
        <v>4329662420.54</v>
      </c>
      <c r="E110" s="59">
        <v>6688553103.4899998</v>
      </c>
      <c r="F110" s="60"/>
      <c r="G110" s="59">
        <v>2358890682.9499998</v>
      </c>
      <c r="H110" s="68">
        <f t="shared" si="1"/>
        <v>0</v>
      </c>
    </row>
    <row r="111" spans="1:8">
      <c r="A111" s="58" t="s">
        <v>496</v>
      </c>
      <c r="B111" s="61"/>
      <c r="C111" s="60"/>
      <c r="D111" s="59">
        <v>6688447109.6899996</v>
      </c>
      <c r="E111" s="59">
        <v>6688447109.6899996</v>
      </c>
      <c r="F111" s="60"/>
      <c r="G111" s="61"/>
      <c r="H111" s="68">
        <f t="shared" si="1"/>
        <v>0</v>
      </c>
    </row>
    <row r="112" spans="1:8">
      <c r="A112" s="58" t="s">
        <v>497</v>
      </c>
      <c r="B112" s="61"/>
      <c r="C112" s="60"/>
      <c r="D112" s="59">
        <v>5525131395.3100004</v>
      </c>
      <c r="E112" s="59">
        <v>5525131395.3100004</v>
      </c>
      <c r="F112" s="60"/>
      <c r="G112" s="61"/>
      <c r="H112" s="68">
        <f t="shared" si="1"/>
        <v>0</v>
      </c>
    </row>
    <row r="113" spans="1:11">
      <c r="A113" s="58" t="s">
        <v>498</v>
      </c>
      <c r="B113" s="61"/>
      <c r="C113" s="60"/>
      <c r="D113" s="59">
        <v>5525131395.3100004</v>
      </c>
      <c r="E113" s="59">
        <v>5525131395.3100004</v>
      </c>
      <c r="F113" s="60"/>
      <c r="G113" s="61"/>
      <c r="H113" s="68">
        <f t="shared" si="1"/>
        <v>0</v>
      </c>
    </row>
    <row r="114" spans="1:11">
      <c r="A114" s="58" t="s">
        <v>499</v>
      </c>
      <c r="B114" s="61"/>
      <c r="C114" s="60"/>
      <c r="D114" s="59">
        <v>3877452.55</v>
      </c>
      <c r="E114" s="59">
        <v>3877452.55</v>
      </c>
      <c r="F114" s="60"/>
      <c r="G114" s="61"/>
      <c r="H114" s="68">
        <f t="shared" si="1"/>
        <v>0</v>
      </c>
    </row>
    <row r="115" spans="1:11">
      <c r="A115" s="58" t="s">
        <v>500</v>
      </c>
      <c r="B115" s="61"/>
      <c r="C115" s="60"/>
      <c r="D115" s="59">
        <v>3877452.55</v>
      </c>
      <c r="E115" s="59">
        <v>3877452.55</v>
      </c>
      <c r="F115" s="60"/>
      <c r="G115" s="61"/>
      <c r="H115" s="68">
        <f t="shared" si="1"/>
        <v>0</v>
      </c>
    </row>
    <row r="116" spans="1:11">
      <c r="A116" s="58" t="s">
        <v>501</v>
      </c>
      <c r="B116" s="61"/>
      <c r="C116" s="60"/>
      <c r="D116" s="59">
        <v>1159438261.8299999</v>
      </c>
      <c r="E116" s="59">
        <v>1159438261.8299999</v>
      </c>
      <c r="F116" s="60"/>
      <c r="G116" s="61"/>
      <c r="H116" s="68">
        <f t="shared" si="1"/>
        <v>0</v>
      </c>
    </row>
    <row r="117" spans="1:11">
      <c r="A117" s="58" t="s">
        <v>542</v>
      </c>
      <c r="B117" s="61"/>
      <c r="C117" s="60"/>
      <c r="D117" s="59">
        <v>439751743.17000002</v>
      </c>
      <c r="E117" s="59">
        <v>439751743.17000002</v>
      </c>
      <c r="F117" s="60"/>
      <c r="G117" s="61"/>
      <c r="H117" s="68">
        <f t="shared" si="1"/>
        <v>0</v>
      </c>
    </row>
    <row r="118" spans="1:11">
      <c r="A118" s="141" t="s">
        <v>502</v>
      </c>
      <c r="B118" s="142"/>
      <c r="C118" s="143"/>
      <c r="D118" s="144">
        <v>4521770.5199999996</v>
      </c>
      <c r="E118" s="144">
        <v>4521770.5199999996</v>
      </c>
      <c r="F118" s="143"/>
      <c r="G118" s="142"/>
      <c r="H118" s="68">
        <f t="shared" si="1"/>
        <v>0</v>
      </c>
      <c r="J118" s="145">
        <f>D118-D131</f>
        <v>-33025.88000000082</v>
      </c>
      <c r="K118" s="54" t="s">
        <v>898</v>
      </c>
    </row>
    <row r="119" spans="1:11">
      <c r="A119" s="58" t="s">
        <v>503</v>
      </c>
      <c r="B119" s="61"/>
      <c r="C119" s="60"/>
      <c r="D119" s="59">
        <v>715164748.13999999</v>
      </c>
      <c r="E119" s="59">
        <v>715164748.13999999</v>
      </c>
      <c r="F119" s="60"/>
      <c r="G119" s="61"/>
      <c r="H119" s="68">
        <f t="shared" si="1"/>
        <v>0</v>
      </c>
    </row>
    <row r="120" spans="1:11">
      <c r="A120" s="58" t="s">
        <v>504</v>
      </c>
      <c r="B120" s="61"/>
      <c r="C120" s="60"/>
      <c r="D120" s="59">
        <v>4340643443.9799995</v>
      </c>
      <c r="E120" s="59">
        <v>4340643443.9799995</v>
      </c>
      <c r="F120" s="60"/>
      <c r="G120" s="61"/>
      <c r="H120" s="68">
        <f t="shared" si="1"/>
        <v>0</v>
      </c>
    </row>
    <row r="121" spans="1:11">
      <c r="A121" s="58" t="s">
        <v>505</v>
      </c>
      <c r="B121" s="61"/>
      <c r="C121" s="60"/>
      <c r="D121" s="59">
        <v>2575196517.29</v>
      </c>
      <c r="E121" s="59">
        <v>2575196517.29</v>
      </c>
      <c r="F121" s="60"/>
      <c r="G121" s="61"/>
      <c r="H121" s="68">
        <f t="shared" si="1"/>
        <v>0</v>
      </c>
    </row>
    <row r="122" spans="1:11">
      <c r="A122" s="58" t="s">
        <v>506</v>
      </c>
      <c r="B122" s="61"/>
      <c r="C122" s="60"/>
      <c r="D122" s="59">
        <v>2575196517.29</v>
      </c>
      <c r="E122" s="59">
        <v>2575196517.29</v>
      </c>
      <c r="F122" s="60"/>
      <c r="G122" s="61"/>
      <c r="H122" s="68">
        <f t="shared" si="1"/>
        <v>0</v>
      </c>
    </row>
    <row r="123" spans="1:11">
      <c r="A123" s="58" t="s">
        <v>507</v>
      </c>
      <c r="B123" s="61"/>
      <c r="C123" s="60"/>
      <c r="D123" s="59">
        <v>90158203.140000001</v>
      </c>
      <c r="E123" s="59">
        <v>90158203.140000001</v>
      </c>
      <c r="F123" s="60"/>
      <c r="G123" s="61"/>
      <c r="H123" s="68">
        <f t="shared" si="1"/>
        <v>0</v>
      </c>
    </row>
    <row r="124" spans="1:11">
      <c r="A124" s="58" t="s">
        <v>508</v>
      </c>
      <c r="B124" s="61"/>
      <c r="C124" s="60"/>
      <c r="D124" s="59">
        <v>38250</v>
      </c>
      <c r="E124" s="59">
        <v>38250</v>
      </c>
      <c r="F124" s="60"/>
      <c r="G124" s="61"/>
      <c r="H124" s="68">
        <f t="shared" si="1"/>
        <v>0</v>
      </c>
    </row>
    <row r="125" spans="1:11">
      <c r="A125" s="58" t="s">
        <v>509</v>
      </c>
      <c r="B125" s="61"/>
      <c r="C125" s="60"/>
      <c r="D125" s="59">
        <v>89023339.540000007</v>
      </c>
      <c r="E125" s="59">
        <v>89023339.540000007</v>
      </c>
      <c r="F125" s="60"/>
      <c r="G125" s="61"/>
      <c r="H125" s="68">
        <f t="shared" si="1"/>
        <v>0</v>
      </c>
    </row>
    <row r="126" spans="1:11">
      <c r="A126" s="58" t="s">
        <v>543</v>
      </c>
      <c r="B126" s="61"/>
      <c r="C126" s="60"/>
      <c r="D126" s="59">
        <v>1096613.6000000001</v>
      </c>
      <c r="E126" s="59">
        <v>1096613.6000000001</v>
      </c>
      <c r="F126" s="60"/>
      <c r="G126" s="61"/>
      <c r="H126" s="68">
        <f t="shared" si="1"/>
        <v>0</v>
      </c>
    </row>
    <row r="127" spans="1:11">
      <c r="A127" s="58" t="s">
        <v>544</v>
      </c>
      <c r="B127" s="61"/>
      <c r="C127" s="60"/>
      <c r="D127" s="59">
        <v>80535000</v>
      </c>
      <c r="E127" s="59">
        <v>80535000</v>
      </c>
      <c r="F127" s="60"/>
      <c r="G127" s="61"/>
      <c r="H127" s="68">
        <f t="shared" si="1"/>
        <v>0</v>
      </c>
    </row>
    <row r="128" spans="1:11">
      <c r="A128" s="58" t="s">
        <v>545</v>
      </c>
      <c r="B128" s="61"/>
      <c r="C128" s="60"/>
      <c r="D128" s="59">
        <v>80535000</v>
      </c>
      <c r="E128" s="59">
        <v>80535000</v>
      </c>
      <c r="F128" s="60"/>
      <c r="G128" s="61"/>
      <c r="H128" s="68">
        <f t="shared" si="1"/>
        <v>0</v>
      </c>
    </row>
    <row r="129" spans="1:8">
      <c r="A129" s="58" t="s">
        <v>510</v>
      </c>
      <c r="B129" s="61"/>
      <c r="C129" s="60"/>
      <c r="D129" s="59">
        <v>1038793002.55</v>
      </c>
      <c r="E129" s="59">
        <v>1038793002.55</v>
      </c>
      <c r="F129" s="60"/>
      <c r="G129" s="61"/>
      <c r="H129" s="68">
        <f t="shared" si="1"/>
        <v>0</v>
      </c>
    </row>
    <row r="130" spans="1:8">
      <c r="A130" s="58" t="s">
        <v>546</v>
      </c>
      <c r="B130" s="61"/>
      <c r="C130" s="60"/>
      <c r="D130" s="59">
        <v>357786056.16000003</v>
      </c>
      <c r="E130" s="59">
        <v>357786056.16000003</v>
      </c>
      <c r="F130" s="60"/>
      <c r="G130" s="61"/>
      <c r="H130" s="68">
        <f t="shared" si="1"/>
        <v>0</v>
      </c>
    </row>
    <row r="131" spans="1:8">
      <c r="A131" s="141" t="s">
        <v>511</v>
      </c>
      <c r="B131" s="142"/>
      <c r="C131" s="143"/>
      <c r="D131" s="144">
        <v>4554796.4000000004</v>
      </c>
      <c r="E131" s="144">
        <v>4554796.4000000004</v>
      </c>
      <c r="F131" s="143"/>
      <c r="G131" s="142"/>
      <c r="H131" s="68">
        <f t="shared" si="1"/>
        <v>0</v>
      </c>
    </row>
    <row r="132" spans="1:8">
      <c r="A132" s="58" t="s">
        <v>547</v>
      </c>
      <c r="B132" s="61"/>
      <c r="C132" s="60"/>
      <c r="D132" s="59">
        <v>10889948.67</v>
      </c>
      <c r="E132" s="59">
        <v>10889948.67</v>
      </c>
      <c r="F132" s="60"/>
      <c r="G132" s="61"/>
      <c r="H132" s="68">
        <f t="shared" si="1"/>
        <v>0</v>
      </c>
    </row>
    <row r="133" spans="1:8">
      <c r="A133" s="58" t="s">
        <v>512</v>
      </c>
      <c r="B133" s="61"/>
      <c r="C133" s="60"/>
      <c r="D133" s="59">
        <v>665562201.32000005</v>
      </c>
      <c r="E133" s="59">
        <v>665562201.32000005</v>
      </c>
      <c r="F133" s="60"/>
      <c r="G133" s="61"/>
      <c r="H133" s="68">
        <f t="shared" si="1"/>
        <v>0</v>
      </c>
    </row>
    <row r="134" spans="1:8">
      <c r="A134" s="58" t="s">
        <v>514</v>
      </c>
      <c r="B134" s="61"/>
      <c r="C134" s="60"/>
      <c r="D134" s="59">
        <v>555960721</v>
      </c>
      <c r="E134" s="59">
        <v>555960721</v>
      </c>
      <c r="F134" s="60"/>
      <c r="G134" s="61"/>
      <c r="H134" s="68">
        <f t="shared" si="1"/>
        <v>0</v>
      </c>
    </row>
    <row r="135" spans="1:8">
      <c r="A135" s="58" t="s">
        <v>515</v>
      </c>
      <c r="B135" s="61"/>
      <c r="C135" s="60"/>
      <c r="D135" s="59">
        <v>555960721</v>
      </c>
      <c r="E135" s="59">
        <v>555960721</v>
      </c>
      <c r="F135" s="60"/>
      <c r="G135" s="61"/>
      <c r="H135" s="68">
        <f t="shared" si="1"/>
        <v>0</v>
      </c>
    </row>
    <row r="136" spans="1:8">
      <c r="A136" s="58" t="s">
        <v>516</v>
      </c>
      <c r="B136" s="61"/>
      <c r="C136" s="60"/>
      <c r="D136" s="59">
        <v>3850239877.4499998</v>
      </c>
      <c r="E136" s="59">
        <v>3850239877.4499998</v>
      </c>
      <c r="F136" s="60"/>
      <c r="G136" s="61"/>
      <c r="H136" s="68">
        <f t="shared" si="1"/>
        <v>0</v>
      </c>
    </row>
    <row r="137" spans="1:8">
      <c r="A137" s="58" t="s">
        <v>517</v>
      </c>
      <c r="B137" s="61"/>
      <c r="C137" s="60"/>
      <c r="D137" s="59">
        <v>2598872591.4400001</v>
      </c>
      <c r="E137" s="59">
        <v>2598872591.4400001</v>
      </c>
      <c r="F137" s="60"/>
      <c r="G137" s="61"/>
      <c r="H137" s="68">
        <f t="shared" ref="H137:H145" si="2">IF(ISBLANK(I137),0,F137-G137)</f>
        <v>0</v>
      </c>
    </row>
    <row r="138" spans="1:8">
      <c r="A138" s="58" t="s">
        <v>518</v>
      </c>
      <c r="B138" s="61"/>
      <c r="C138" s="60"/>
      <c r="D138" s="59">
        <v>2598872591.4400001</v>
      </c>
      <c r="E138" s="59">
        <v>2598872591.4400001</v>
      </c>
      <c r="F138" s="60"/>
      <c r="G138" s="61"/>
      <c r="H138" s="68">
        <f t="shared" si="2"/>
        <v>0</v>
      </c>
    </row>
    <row r="139" spans="1:8">
      <c r="A139" s="58" t="s">
        <v>519</v>
      </c>
      <c r="B139" s="61"/>
      <c r="C139" s="60"/>
      <c r="D139" s="59">
        <v>2598872591.4400001</v>
      </c>
      <c r="E139" s="59">
        <v>2598872591.4400001</v>
      </c>
      <c r="F139" s="60"/>
      <c r="G139" s="61"/>
      <c r="H139" s="68">
        <f t="shared" si="2"/>
        <v>0</v>
      </c>
    </row>
    <row r="140" spans="1:8">
      <c r="A140" s="58" t="s">
        <v>520</v>
      </c>
      <c r="B140" s="61"/>
      <c r="C140" s="60"/>
      <c r="D140" s="59">
        <v>65287601.700000003</v>
      </c>
      <c r="E140" s="59">
        <v>65287601.700000003</v>
      </c>
      <c r="F140" s="60"/>
      <c r="G140" s="61"/>
      <c r="H140" s="68">
        <f t="shared" si="2"/>
        <v>0</v>
      </c>
    </row>
    <row r="141" spans="1:8">
      <c r="A141" s="58" t="s">
        <v>548</v>
      </c>
      <c r="B141" s="61"/>
      <c r="C141" s="60"/>
      <c r="D141" s="59">
        <v>65287601.700000003</v>
      </c>
      <c r="E141" s="59">
        <v>65287601.700000003</v>
      </c>
      <c r="F141" s="60"/>
      <c r="G141" s="61"/>
      <c r="H141" s="68">
        <f t="shared" si="2"/>
        <v>0</v>
      </c>
    </row>
    <row r="142" spans="1:8">
      <c r="A142" s="58" t="s">
        <v>522</v>
      </c>
      <c r="B142" s="61"/>
      <c r="C142" s="60"/>
      <c r="D142" s="59">
        <v>1186079684.3099999</v>
      </c>
      <c r="E142" s="59">
        <v>1186079684.3099999</v>
      </c>
      <c r="F142" s="60"/>
      <c r="G142" s="61"/>
      <c r="H142" s="68">
        <f t="shared" si="2"/>
        <v>0</v>
      </c>
    </row>
    <row r="143" spans="1:8">
      <c r="A143" s="58" t="s">
        <v>523</v>
      </c>
      <c r="B143" s="61"/>
      <c r="C143" s="60"/>
      <c r="D143" s="59">
        <v>765728509.88</v>
      </c>
      <c r="E143" s="59">
        <v>765728509.88</v>
      </c>
      <c r="F143" s="60"/>
      <c r="G143" s="61"/>
      <c r="H143" s="68">
        <f t="shared" si="2"/>
        <v>0</v>
      </c>
    </row>
    <row r="144" spans="1:8">
      <c r="A144" s="58" t="s">
        <v>524</v>
      </c>
      <c r="B144" s="61"/>
      <c r="C144" s="60"/>
      <c r="D144" s="59">
        <v>420351174.43000001</v>
      </c>
      <c r="E144" s="59">
        <v>420351174.43000001</v>
      </c>
      <c r="F144" s="60"/>
      <c r="G144" s="61"/>
      <c r="H144" s="68">
        <f t="shared" si="2"/>
        <v>0</v>
      </c>
    </row>
    <row r="145" spans="1:8">
      <c r="A145" s="65" t="s">
        <v>382</v>
      </c>
      <c r="B145" s="66">
        <v>26127188367.669998</v>
      </c>
      <c r="C145" s="66">
        <v>26127188367.669998</v>
      </c>
      <c r="D145" s="66">
        <v>42793945906.269997</v>
      </c>
      <c r="E145" s="66">
        <v>42793945906.269997</v>
      </c>
      <c r="F145" s="66">
        <v>27768773365.689999</v>
      </c>
      <c r="G145" s="66">
        <v>27768773365.689999</v>
      </c>
      <c r="H145" s="68">
        <f t="shared" si="2"/>
        <v>0</v>
      </c>
    </row>
    <row r="147" spans="1:8">
      <c r="A147" s="40" t="s">
        <v>525</v>
      </c>
      <c r="B147" s="179"/>
      <c r="C147" s="179"/>
      <c r="D147" s="179"/>
      <c r="E147" s="179"/>
      <c r="F147" s="179"/>
      <c r="G147" s="179"/>
    </row>
    <row r="148" spans="1:8">
      <c r="A148" s="40" t="s">
        <v>631</v>
      </c>
      <c r="B148" s="179"/>
      <c r="C148" s="179"/>
      <c r="D148" s="179"/>
      <c r="E148" s="179"/>
      <c r="F148" s="179"/>
      <c r="G148" s="179"/>
    </row>
    <row r="149" spans="1:8">
      <c r="A149" s="41"/>
      <c r="B149" s="41"/>
      <c r="C149" s="41"/>
      <c r="D149" s="41"/>
      <c r="E149" s="41"/>
      <c r="F149" s="41"/>
      <c r="G149" s="41"/>
    </row>
    <row r="150" spans="1:8">
      <c r="A150" s="42" t="s">
        <v>49</v>
      </c>
      <c r="B150" s="42" t="s">
        <v>50</v>
      </c>
      <c r="C150" s="178"/>
      <c r="D150" s="178"/>
      <c r="E150" s="178"/>
      <c r="F150" s="178"/>
      <c r="G150" s="178"/>
    </row>
    <row r="151" spans="1:8">
      <c r="A151" s="42" t="s">
        <v>51</v>
      </c>
      <c r="B151" s="42" t="s">
        <v>52</v>
      </c>
      <c r="C151" s="41"/>
      <c r="D151" s="41"/>
      <c r="E151" s="41"/>
      <c r="F151" s="41"/>
      <c r="G151" s="41"/>
    </row>
    <row r="152" spans="1:8">
      <c r="A152" s="41"/>
      <c r="B152" s="41"/>
      <c r="C152" s="41"/>
      <c r="D152" s="41"/>
      <c r="E152" s="41"/>
      <c r="F152" s="41"/>
      <c r="G152" s="41"/>
    </row>
    <row r="153" spans="1:8">
      <c r="A153" s="177" t="s">
        <v>398</v>
      </c>
      <c r="B153" s="56" t="s">
        <v>55</v>
      </c>
      <c r="C153" s="56"/>
      <c r="D153" s="56" t="s">
        <v>56</v>
      </c>
      <c r="E153" s="56"/>
      <c r="F153" s="56" t="s">
        <v>57</v>
      </c>
      <c r="G153" s="56"/>
    </row>
    <row r="154" spans="1:8">
      <c r="A154" s="176" t="s">
        <v>632</v>
      </c>
      <c r="B154" s="97" t="s">
        <v>58</v>
      </c>
      <c r="C154" s="97" t="s">
        <v>59</v>
      </c>
      <c r="D154" s="97" t="s">
        <v>58</v>
      </c>
      <c r="E154" s="97" t="s">
        <v>59</v>
      </c>
      <c r="F154" s="97" t="s">
        <v>58</v>
      </c>
      <c r="G154" s="97" t="s">
        <v>59</v>
      </c>
    </row>
    <row r="155" spans="1:8">
      <c r="A155" s="175"/>
      <c r="B155" s="98"/>
      <c r="C155" s="99"/>
      <c r="D155" s="98"/>
      <c r="E155" s="99"/>
      <c r="F155" s="99"/>
      <c r="G155" s="98"/>
    </row>
    <row r="156" spans="1:8" ht="22.5">
      <c r="A156" s="174" t="s">
        <v>408</v>
      </c>
      <c r="B156" s="173">
        <v>12832072614.67</v>
      </c>
      <c r="C156" s="172"/>
      <c r="D156" s="173">
        <v>7456117995.1300001</v>
      </c>
      <c r="E156" s="173">
        <v>4049353999.9699998</v>
      </c>
      <c r="F156" s="173">
        <v>16238836609.83</v>
      </c>
      <c r="G156" s="171"/>
    </row>
    <row r="157" spans="1:8">
      <c r="A157" s="170" t="s">
        <v>901</v>
      </c>
      <c r="B157" s="167"/>
      <c r="C157" s="168"/>
      <c r="D157" s="169">
        <v>27547</v>
      </c>
      <c r="E157" s="168"/>
      <c r="F157" s="169">
        <v>27547</v>
      </c>
      <c r="G157" s="167"/>
    </row>
    <row r="158" spans="1:8">
      <c r="A158" s="170" t="s">
        <v>902</v>
      </c>
      <c r="B158" s="169">
        <v>254802</v>
      </c>
      <c r="C158" s="168"/>
      <c r="D158" s="167"/>
      <c r="E158" s="168"/>
      <c r="F158" s="169">
        <v>254802</v>
      </c>
      <c r="G158" s="167"/>
    </row>
    <row r="159" spans="1:8">
      <c r="A159" s="170" t="s">
        <v>652</v>
      </c>
      <c r="B159" s="169">
        <v>1499858.34</v>
      </c>
      <c r="C159" s="168"/>
      <c r="D159" s="169">
        <v>254194.6</v>
      </c>
      <c r="E159" s="168"/>
      <c r="F159" s="169">
        <v>1754052.94</v>
      </c>
      <c r="G159" s="167"/>
    </row>
    <row r="160" spans="1:8">
      <c r="A160" s="170" t="s">
        <v>903</v>
      </c>
      <c r="B160" s="169">
        <v>80000</v>
      </c>
      <c r="C160" s="168"/>
      <c r="D160" s="167"/>
      <c r="E160" s="169">
        <v>80000</v>
      </c>
      <c r="F160" s="168"/>
      <c r="G160" s="167"/>
    </row>
    <row r="161" spans="1:7">
      <c r="A161" s="170" t="s">
        <v>904</v>
      </c>
      <c r="B161" s="169">
        <v>80322.58</v>
      </c>
      <c r="C161" s="168"/>
      <c r="D161" s="169">
        <v>90000</v>
      </c>
      <c r="E161" s="169">
        <v>140322.57999999999</v>
      </c>
      <c r="F161" s="169">
        <v>30000</v>
      </c>
      <c r="G161" s="167"/>
    </row>
    <row r="162" spans="1:7">
      <c r="A162" s="170" t="s">
        <v>905</v>
      </c>
      <c r="B162" s="169">
        <v>30000</v>
      </c>
      <c r="C162" s="168"/>
      <c r="D162" s="169">
        <v>82258.06</v>
      </c>
      <c r="E162" s="169">
        <v>82258.06</v>
      </c>
      <c r="F162" s="169">
        <v>30000</v>
      </c>
      <c r="G162" s="167"/>
    </row>
    <row r="163" spans="1:7">
      <c r="A163" s="170" t="s">
        <v>906</v>
      </c>
      <c r="B163" s="169">
        <v>30000</v>
      </c>
      <c r="C163" s="168"/>
      <c r="D163" s="167"/>
      <c r="E163" s="169">
        <v>30000</v>
      </c>
      <c r="F163" s="168"/>
      <c r="G163" s="167"/>
    </row>
    <row r="164" spans="1:7">
      <c r="A164" s="170" t="s">
        <v>907</v>
      </c>
      <c r="B164" s="169">
        <v>46135.32</v>
      </c>
      <c r="C164" s="168"/>
      <c r="D164" s="167"/>
      <c r="E164" s="168"/>
      <c r="F164" s="169">
        <v>46135.32</v>
      </c>
      <c r="G164" s="167"/>
    </row>
    <row r="165" spans="1:7">
      <c r="A165" s="170" t="s">
        <v>908</v>
      </c>
      <c r="B165" s="169">
        <v>163870</v>
      </c>
      <c r="C165" s="168"/>
      <c r="D165" s="167"/>
      <c r="E165" s="168"/>
      <c r="F165" s="169">
        <v>163870</v>
      </c>
      <c r="G165" s="167"/>
    </row>
    <row r="166" spans="1:7">
      <c r="A166" s="170" t="s">
        <v>733</v>
      </c>
      <c r="B166" s="169">
        <v>15063249.27</v>
      </c>
      <c r="C166" s="168"/>
      <c r="D166" s="169">
        <v>40210518.270000003</v>
      </c>
      <c r="E166" s="169">
        <v>10558838.92</v>
      </c>
      <c r="F166" s="169">
        <v>44714928.619999997</v>
      </c>
      <c r="G166" s="167"/>
    </row>
    <row r="167" spans="1:7">
      <c r="A167" s="170" t="s">
        <v>397</v>
      </c>
      <c r="B167" s="169">
        <v>129029161.59</v>
      </c>
      <c r="C167" s="168"/>
      <c r="D167" s="169">
        <v>221704497.31</v>
      </c>
      <c r="E167" s="169">
        <v>135260553.18000001</v>
      </c>
      <c r="F167" s="169">
        <v>215473105.72</v>
      </c>
      <c r="G167" s="167"/>
    </row>
    <row r="168" spans="1:7">
      <c r="A168" s="170" t="s">
        <v>909</v>
      </c>
      <c r="B168" s="169">
        <v>75800</v>
      </c>
      <c r="C168" s="168"/>
      <c r="D168" s="167"/>
      <c r="E168" s="168"/>
      <c r="F168" s="169">
        <v>75800</v>
      </c>
      <c r="G168" s="167"/>
    </row>
    <row r="169" spans="1:7">
      <c r="A169" s="170" t="s">
        <v>910</v>
      </c>
      <c r="B169" s="169">
        <v>193506358.13</v>
      </c>
      <c r="C169" s="168"/>
      <c r="D169" s="169">
        <v>363316170.55000001</v>
      </c>
      <c r="E169" s="168"/>
      <c r="F169" s="169">
        <v>556822528.67999995</v>
      </c>
      <c r="G169" s="167"/>
    </row>
    <row r="170" spans="1:7">
      <c r="A170" s="170" t="s">
        <v>47</v>
      </c>
      <c r="B170" s="169">
        <v>12438052173.32</v>
      </c>
      <c r="C170" s="168"/>
      <c r="D170" s="169">
        <v>6188211810.96</v>
      </c>
      <c r="E170" s="169">
        <v>3300996993.8200002</v>
      </c>
      <c r="F170" s="169">
        <v>15325266990.459999</v>
      </c>
      <c r="G170" s="167"/>
    </row>
    <row r="171" spans="1:7">
      <c r="A171" s="170" t="s">
        <v>911</v>
      </c>
      <c r="B171" s="169">
        <v>90000</v>
      </c>
      <c r="C171" s="168"/>
      <c r="D171" s="167"/>
      <c r="E171" s="169">
        <v>90000</v>
      </c>
      <c r="F171" s="168"/>
      <c r="G171" s="167"/>
    </row>
    <row r="172" spans="1:7">
      <c r="A172" s="170" t="s">
        <v>912</v>
      </c>
      <c r="B172" s="169">
        <v>11638720.199999999</v>
      </c>
      <c r="C172" s="168"/>
      <c r="D172" s="169">
        <v>538636017.61000001</v>
      </c>
      <c r="E172" s="169">
        <v>542005000.04999995</v>
      </c>
      <c r="F172" s="169">
        <v>8269737.7599999998</v>
      </c>
      <c r="G172" s="167"/>
    </row>
    <row r="173" spans="1:7">
      <c r="A173" s="170" t="s">
        <v>913</v>
      </c>
      <c r="B173" s="169">
        <v>414301.62</v>
      </c>
      <c r="C173" s="168"/>
      <c r="D173" s="167"/>
      <c r="E173" s="168"/>
      <c r="F173" s="169">
        <v>414301.62</v>
      </c>
      <c r="G173" s="167"/>
    </row>
    <row r="174" spans="1:7">
      <c r="A174" s="170" t="s">
        <v>914</v>
      </c>
      <c r="B174" s="169">
        <v>21280</v>
      </c>
      <c r="C174" s="168"/>
      <c r="D174" s="167"/>
      <c r="E174" s="168"/>
      <c r="F174" s="169">
        <v>21280</v>
      </c>
      <c r="G174" s="167"/>
    </row>
    <row r="175" spans="1:7">
      <c r="A175" s="170" t="s">
        <v>797</v>
      </c>
      <c r="B175" s="169">
        <v>8320371.4800000004</v>
      </c>
      <c r="C175" s="168"/>
      <c r="D175" s="169">
        <v>35888259.420000002</v>
      </c>
      <c r="E175" s="169">
        <v>30101158.739999998</v>
      </c>
      <c r="F175" s="169">
        <v>14107472.16</v>
      </c>
      <c r="G175" s="167"/>
    </row>
    <row r="176" spans="1:7">
      <c r="A176" s="170" t="s">
        <v>915</v>
      </c>
      <c r="B176" s="169">
        <v>13675.14</v>
      </c>
      <c r="C176" s="168"/>
      <c r="D176" s="167"/>
      <c r="E176" s="168"/>
      <c r="F176" s="169">
        <v>13675.14</v>
      </c>
      <c r="G176" s="167"/>
    </row>
    <row r="177" spans="1:7">
      <c r="A177" s="170" t="s">
        <v>916</v>
      </c>
      <c r="B177" s="169">
        <v>3001697</v>
      </c>
      <c r="C177" s="168"/>
      <c r="D177" s="167"/>
      <c r="E177" s="168"/>
      <c r="F177" s="169">
        <v>3001697</v>
      </c>
      <c r="G177" s="167"/>
    </row>
    <row r="178" spans="1:7">
      <c r="A178" s="170" t="s">
        <v>837</v>
      </c>
      <c r="B178" s="169">
        <v>445375.87</v>
      </c>
      <c r="C178" s="168"/>
      <c r="D178" s="169">
        <v>383811.45</v>
      </c>
      <c r="E178" s="169">
        <v>445375.87</v>
      </c>
      <c r="F178" s="169">
        <v>383811.45</v>
      </c>
      <c r="G178" s="167"/>
    </row>
    <row r="179" spans="1:7">
      <c r="A179" s="170" t="s">
        <v>917</v>
      </c>
      <c r="B179" s="167"/>
      <c r="C179" s="168"/>
      <c r="D179" s="169">
        <v>456000</v>
      </c>
      <c r="E179" s="168"/>
      <c r="F179" s="169">
        <v>456000</v>
      </c>
      <c r="G179" s="167"/>
    </row>
    <row r="180" spans="1:7">
      <c r="A180" s="170" t="s">
        <v>918</v>
      </c>
      <c r="B180" s="167"/>
      <c r="C180" s="168"/>
      <c r="D180" s="169">
        <v>65178197.560000002</v>
      </c>
      <c r="E180" s="168"/>
      <c r="F180" s="169">
        <v>65178197.560000002</v>
      </c>
      <c r="G180" s="167"/>
    </row>
    <row r="181" spans="1:7">
      <c r="A181" s="170" t="s">
        <v>919</v>
      </c>
      <c r="B181" s="169">
        <v>28787820.84</v>
      </c>
      <c r="C181" s="168"/>
      <c r="D181" s="169">
        <v>251398.18</v>
      </c>
      <c r="E181" s="169">
        <v>29039219.02</v>
      </c>
      <c r="F181" s="168"/>
      <c r="G181" s="167"/>
    </row>
    <row r="182" spans="1:7">
      <c r="A182" s="170" t="s">
        <v>920</v>
      </c>
      <c r="B182" s="169">
        <v>58500</v>
      </c>
      <c r="C182" s="168"/>
      <c r="D182" s="167"/>
      <c r="E182" s="168"/>
      <c r="F182" s="169">
        <v>58500</v>
      </c>
      <c r="G182" s="167"/>
    </row>
    <row r="183" spans="1:7">
      <c r="A183" s="170" t="s">
        <v>921</v>
      </c>
      <c r="B183" s="169">
        <v>142000</v>
      </c>
      <c r="C183" s="168"/>
      <c r="D183" s="167"/>
      <c r="E183" s="168"/>
      <c r="F183" s="169">
        <v>142000</v>
      </c>
      <c r="G183" s="167"/>
    </row>
    <row r="184" spans="1:7">
      <c r="A184" s="170" t="s">
        <v>871</v>
      </c>
      <c r="B184" s="169">
        <v>402550</v>
      </c>
      <c r="C184" s="168"/>
      <c r="D184" s="167"/>
      <c r="E184" s="168"/>
      <c r="F184" s="169">
        <v>402550</v>
      </c>
      <c r="G184" s="167"/>
    </row>
    <row r="185" spans="1:7">
      <c r="A185" s="170" t="s">
        <v>894</v>
      </c>
      <c r="B185" s="169">
        <v>118698.8</v>
      </c>
      <c r="C185" s="168"/>
      <c r="D185" s="169">
        <v>164330.65</v>
      </c>
      <c r="E185" s="169">
        <v>118698.8</v>
      </c>
      <c r="F185" s="169">
        <v>164330.65</v>
      </c>
      <c r="G185" s="167"/>
    </row>
    <row r="186" spans="1:7">
      <c r="A186" s="170" t="s">
        <v>922</v>
      </c>
      <c r="B186" s="169">
        <v>705893.17</v>
      </c>
      <c r="C186" s="168"/>
      <c r="D186" s="169">
        <v>1262983.51</v>
      </c>
      <c r="E186" s="169">
        <v>405580.93</v>
      </c>
      <c r="F186" s="169">
        <v>1563295.75</v>
      </c>
      <c r="G186" s="167"/>
    </row>
    <row r="187" spans="1:7">
      <c r="A187" s="96" t="s">
        <v>382</v>
      </c>
      <c r="B187" s="163">
        <v>12832072614.67</v>
      </c>
      <c r="C187" s="162"/>
      <c r="D187" s="163">
        <v>7456117995.1300001</v>
      </c>
      <c r="E187" s="163">
        <v>4049353999.9699998</v>
      </c>
      <c r="F187" s="163">
        <v>16238836609.83</v>
      </c>
      <c r="G187" s="16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7F8DF2-67EF-4566-815B-5342E86C0515}">
          <x14:formula1>
            <xm:f>Баланс!$A$7:$A$55</xm:f>
          </x14:formula1>
          <xm:sqref>I8:I145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3364-B3BC-4E40-9906-DC65E41ABAC9}">
  <dimension ref="B1:R469"/>
  <sheetViews>
    <sheetView topLeftCell="A184" zoomScale="85" zoomScaleNormal="85" workbookViewId="0">
      <selection activeCell="M179" sqref="M179"/>
    </sheetView>
  </sheetViews>
  <sheetFormatPr defaultRowHeight="15"/>
  <cols>
    <col min="1" max="1" width="2.7109375" customWidth="1"/>
    <col min="11" max="11" width="10.42578125" customWidth="1"/>
    <col min="12" max="12" width="11.28515625" customWidth="1"/>
    <col min="13" max="13" width="22.28515625" bestFit="1" customWidth="1"/>
    <col min="15" max="15" width="10.28515625" bestFit="1" customWidth="1"/>
  </cols>
  <sheetData>
    <row r="1" spans="2:2" s="218" customFormat="1">
      <c r="B1" s="218">
        <v>1</v>
      </c>
    </row>
    <row r="2" spans="2:2">
      <c r="B2" s="140" t="s">
        <v>610</v>
      </c>
    </row>
    <row r="16" spans="2:2" s="218" customFormat="1">
      <c r="B16" s="218">
        <v>2</v>
      </c>
    </row>
    <row r="17" spans="2:17">
      <c r="B17" s="140" t="s">
        <v>614</v>
      </c>
      <c r="Q17" s="140" t="s">
        <v>923</v>
      </c>
    </row>
    <row r="104" spans="2:18" s="218" customFormat="1">
      <c r="B104" s="218">
        <v>3</v>
      </c>
    </row>
    <row r="106" spans="2:18">
      <c r="M106" s="293" t="s">
        <v>947</v>
      </c>
      <c r="N106" s="293"/>
      <c r="O106" s="293"/>
      <c r="P106" s="293"/>
      <c r="Q106" s="293"/>
      <c r="R106" s="293"/>
    </row>
    <row r="107" spans="2:18">
      <c r="M107" s="293" t="s">
        <v>948</v>
      </c>
      <c r="N107" s="293"/>
      <c r="O107" s="293"/>
      <c r="P107" s="293"/>
      <c r="Q107" s="293"/>
      <c r="R107" s="293"/>
    </row>
    <row r="108" spans="2:18">
      <c r="M108" s="294" t="s">
        <v>949</v>
      </c>
      <c r="N108" s="294"/>
      <c r="O108" s="294"/>
      <c r="P108" s="294"/>
      <c r="Q108" s="294"/>
      <c r="R108" s="294"/>
    </row>
    <row r="109" spans="2:18">
      <c r="H109" s="295" t="s">
        <v>950</v>
      </c>
      <c r="I109" s="295"/>
      <c r="J109" s="295"/>
      <c r="K109" s="295"/>
      <c r="L109" s="295"/>
      <c r="M109" s="295"/>
      <c r="N109" s="295"/>
      <c r="O109" s="295"/>
      <c r="P109" s="295"/>
    </row>
    <row r="110" spans="2:18">
      <c r="H110" s="296" t="s">
        <v>951</v>
      </c>
      <c r="I110" s="296"/>
      <c r="J110" s="296"/>
      <c r="K110" s="296"/>
      <c r="L110" s="296"/>
      <c r="M110" s="296"/>
      <c r="N110" s="296"/>
    </row>
    <row r="112" spans="2:18">
      <c r="D112" s="219" t="s">
        <v>952</v>
      </c>
      <c r="E112" s="219"/>
      <c r="F112" s="219"/>
      <c r="G112" s="219"/>
      <c r="I112" s="297" t="s">
        <v>953</v>
      </c>
      <c r="J112" s="297"/>
      <c r="K112" s="297"/>
      <c r="L112" s="297"/>
      <c r="M112" s="297"/>
      <c r="N112" s="297"/>
      <c r="O112" s="297"/>
      <c r="P112" s="297"/>
      <c r="Q112" s="297"/>
      <c r="R112" s="297"/>
    </row>
    <row r="114" spans="4:18">
      <c r="D114" s="220" t="s">
        <v>954</v>
      </c>
      <c r="E114" s="220"/>
      <c r="F114" s="220"/>
      <c r="G114" s="220"/>
    </row>
    <row r="116" spans="4:18">
      <c r="D116" s="302" t="s">
        <v>955</v>
      </c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</row>
    <row r="118" spans="4:18">
      <c r="D118" s="220" t="s">
        <v>956</v>
      </c>
      <c r="E118" s="220"/>
      <c r="F118" s="220"/>
      <c r="G118" s="220"/>
      <c r="I118" t="s">
        <v>957</v>
      </c>
    </row>
    <row r="120" spans="4:18">
      <c r="D120" s="302" t="s">
        <v>958</v>
      </c>
      <c r="E120" s="302"/>
      <c r="F120" s="302"/>
      <c r="G120" s="302"/>
      <c r="H120" s="302"/>
      <c r="I120" s="302"/>
      <c r="J120" s="302"/>
      <c r="K120" s="303" t="s">
        <v>959</v>
      </c>
      <c r="L120" s="303"/>
      <c r="M120" s="303"/>
      <c r="N120" s="303"/>
      <c r="O120" s="303"/>
      <c r="P120" s="303"/>
      <c r="Q120" s="303"/>
      <c r="R120" s="303"/>
    </row>
    <row r="122" spans="4:18">
      <c r="D122" s="302" t="s">
        <v>960</v>
      </c>
      <c r="E122" s="302"/>
      <c r="F122" s="302"/>
      <c r="G122" s="302"/>
      <c r="H122" s="302"/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</row>
    <row r="124" spans="4:18">
      <c r="D124" s="220" t="s">
        <v>961</v>
      </c>
      <c r="E124" s="220"/>
      <c r="F124" s="220"/>
      <c r="G124" s="220"/>
      <c r="I124" s="304" t="s">
        <v>962</v>
      </c>
      <c r="J124" s="304"/>
      <c r="K124" s="304"/>
      <c r="L124" s="304"/>
      <c r="M124" s="304"/>
      <c r="N124" s="304"/>
      <c r="O124" s="304"/>
      <c r="P124" s="304"/>
      <c r="Q124" s="304"/>
      <c r="R124" s="304"/>
    </row>
    <row r="125" spans="4:18">
      <c r="D125" s="305" t="s">
        <v>963</v>
      </c>
      <c r="E125" s="305"/>
      <c r="F125" s="305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</row>
    <row r="127" spans="4:18">
      <c r="D127" s="221" t="s">
        <v>964</v>
      </c>
      <c r="E127" s="221"/>
      <c r="F127" s="221"/>
      <c r="G127" s="221"/>
      <c r="J127" s="298" t="s">
        <v>965</v>
      </c>
      <c r="K127" s="298"/>
      <c r="L127" s="298"/>
      <c r="M127" s="298"/>
      <c r="N127" s="298"/>
      <c r="O127" s="298"/>
      <c r="P127" s="298"/>
    </row>
    <row r="129" spans="4:18">
      <c r="D129" s="299" t="s">
        <v>966</v>
      </c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</row>
    <row r="130" spans="4:18">
      <c r="Q130" s="222" t="s">
        <v>967</v>
      </c>
      <c r="R130" s="222"/>
    </row>
    <row r="131" spans="4:18">
      <c r="D131" s="300" t="s">
        <v>968</v>
      </c>
      <c r="E131" s="300"/>
      <c r="F131" s="300"/>
      <c r="G131" s="300"/>
      <c r="H131" s="300"/>
      <c r="I131" s="300"/>
      <c r="J131" s="300"/>
      <c r="K131" s="300"/>
      <c r="L131" s="300"/>
      <c r="M131" s="301" t="s">
        <v>969</v>
      </c>
      <c r="N131" s="301"/>
      <c r="O131" s="301" t="s">
        <v>970</v>
      </c>
      <c r="P131" s="301"/>
      <c r="Q131" s="301" t="s">
        <v>971</v>
      </c>
      <c r="R131" s="301"/>
    </row>
    <row r="132" spans="4:18">
      <c r="D132" s="309" t="s">
        <v>60</v>
      </c>
      <c r="E132" s="309"/>
      <c r="F132" s="309"/>
      <c r="G132" s="309"/>
      <c r="H132" s="309"/>
      <c r="I132" s="309"/>
      <c r="J132" s="309"/>
      <c r="K132" s="309"/>
      <c r="L132" s="309"/>
      <c r="M132" s="310" t="s">
        <v>156</v>
      </c>
      <c r="N132" s="310"/>
      <c r="O132" s="310" t="s">
        <v>207</v>
      </c>
      <c r="P132" s="310"/>
      <c r="Q132" s="310" t="s">
        <v>291</v>
      </c>
      <c r="R132" s="310"/>
    </row>
    <row r="133" spans="4:18">
      <c r="D133" s="311" t="s">
        <v>972</v>
      </c>
      <c r="E133" s="311"/>
      <c r="F133" s="311"/>
      <c r="G133" s="311"/>
      <c r="H133" s="311"/>
      <c r="I133" s="311"/>
      <c r="J133" s="311"/>
      <c r="K133" s="311"/>
      <c r="L133" s="311"/>
      <c r="M133" s="225"/>
      <c r="N133" s="226"/>
      <c r="O133" s="225"/>
      <c r="P133" s="226"/>
      <c r="Q133" s="225"/>
      <c r="R133" s="226"/>
    </row>
    <row r="134" spans="4:18">
      <c r="D134" s="312" t="s">
        <v>22</v>
      </c>
      <c r="E134" s="312"/>
      <c r="F134" s="312"/>
      <c r="G134" s="312"/>
      <c r="H134" s="312"/>
      <c r="I134" s="312"/>
      <c r="J134" s="312"/>
      <c r="K134" s="312"/>
      <c r="L134" s="312"/>
      <c r="M134" s="313" t="s">
        <v>973</v>
      </c>
      <c r="N134" s="313"/>
      <c r="O134" s="314">
        <v>4960127386.0500002</v>
      </c>
      <c r="P134" s="314"/>
      <c r="Q134" s="314">
        <v>10080619240.18</v>
      </c>
      <c r="R134" s="314"/>
    </row>
    <row r="135" spans="4:18">
      <c r="D135" s="306" t="s">
        <v>974</v>
      </c>
      <c r="E135" s="306"/>
      <c r="F135" s="306"/>
      <c r="G135" s="306"/>
      <c r="H135" s="306"/>
      <c r="I135" s="306"/>
      <c r="J135" s="306"/>
      <c r="K135" s="306"/>
      <c r="L135" s="306"/>
      <c r="M135" s="307" t="s">
        <v>975</v>
      </c>
      <c r="N135" s="307"/>
      <c r="O135" s="308">
        <v>0</v>
      </c>
      <c r="P135" s="308"/>
      <c r="Q135" s="308">
        <v>0</v>
      </c>
      <c r="R135" s="308"/>
    </row>
    <row r="136" spans="4:18">
      <c r="D136" s="306" t="s">
        <v>976</v>
      </c>
      <c r="E136" s="306"/>
      <c r="F136" s="306"/>
      <c r="G136" s="306"/>
      <c r="H136" s="306"/>
      <c r="I136" s="306"/>
      <c r="J136" s="306"/>
      <c r="K136" s="306"/>
      <c r="L136" s="306"/>
      <c r="M136" s="307" t="s">
        <v>977</v>
      </c>
      <c r="N136" s="307"/>
      <c r="O136" s="308">
        <v>0</v>
      </c>
      <c r="P136" s="308"/>
      <c r="Q136" s="308">
        <v>0</v>
      </c>
      <c r="R136" s="308"/>
    </row>
    <row r="137" spans="4:18">
      <c r="D137" s="306" t="s">
        <v>978</v>
      </c>
      <c r="E137" s="306"/>
      <c r="F137" s="306"/>
      <c r="G137" s="306"/>
      <c r="H137" s="306"/>
      <c r="I137" s="306"/>
      <c r="J137" s="306"/>
      <c r="K137" s="306"/>
      <c r="L137" s="306"/>
      <c r="M137" s="307" t="s">
        <v>979</v>
      </c>
      <c r="N137" s="307"/>
      <c r="O137" s="308">
        <v>0</v>
      </c>
      <c r="P137" s="308"/>
      <c r="Q137" s="308">
        <v>0</v>
      </c>
      <c r="R137" s="308"/>
    </row>
    <row r="138" spans="4:18">
      <c r="D138" s="315" t="s">
        <v>980</v>
      </c>
      <c r="E138" s="315"/>
      <c r="F138" s="315"/>
      <c r="G138" s="315"/>
      <c r="H138" s="315"/>
      <c r="I138" s="315"/>
      <c r="J138" s="315"/>
      <c r="K138" s="315"/>
      <c r="L138" s="315"/>
      <c r="M138" s="307" t="s">
        <v>981</v>
      </c>
      <c r="N138" s="307"/>
      <c r="O138" s="308">
        <v>0</v>
      </c>
      <c r="P138" s="308"/>
      <c r="Q138" s="308">
        <v>0</v>
      </c>
      <c r="R138" s="308"/>
    </row>
    <row r="139" spans="4:18">
      <c r="D139" s="315" t="s">
        <v>982</v>
      </c>
      <c r="E139" s="315"/>
      <c r="F139" s="315"/>
      <c r="G139" s="315"/>
      <c r="H139" s="315"/>
      <c r="I139" s="315"/>
      <c r="J139" s="315"/>
      <c r="K139" s="315"/>
      <c r="L139" s="315"/>
      <c r="M139" s="307" t="s">
        <v>983</v>
      </c>
      <c r="N139" s="307"/>
      <c r="O139" s="316">
        <v>5186701.41</v>
      </c>
      <c r="P139" s="316"/>
      <c r="Q139" s="316">
        <v>5369418.3600000003</v>
      </c>
      <c r="R139" s="316"/>
    </row>
    <row r="140" spans="4:18">
      <c r="D140" s="312" t="s">
        <v>984</v>
      </c>
      <c r="E140" s="312"/>
      <c r="F140" s="312"/>
      <c r="G140" s="312"/>
      <c r="H140" s="312"/>
      <c r="I140" s="312"/>
      <c r="J140" s="312"/>
      <c r="K140" s="312"/>
      <c r="L140" s="312"/>
      <c r="M140" s="307" t="s">
        <v>985</v>
      </c>
      <c r="N140" s="307"/>
      <c r="O140" s="317">
        <v>23393879762.240002</v>
      </c>
      <c r="P140" s="317"/>
      <c r="Q140" s="317">
        <v>22569751277.73</v>
      </c>
      <c r="R140" s="317"/>
    </row>
    <row r="141" spans="4:18">
      <c r="D141" s="312" t="s">
        <v>97</v>
      </c>
      <c r="E141" s="312"/>
      <c r="F141" s="312"/>
      <c r="G141" s="312"/>
      <c r="H141" s="312"/>
      <c r="I141" s="312"/>
      <c r="J141" s="312"/>
      <c r="K141" s="312"/>
      <c r="L141" s="312"/>
      <c r="M141" s="307" t="s">
        <v>986</v>
      </c>
      <c r="N141" s="307"/>
      <c r="O141" s="317">
        <v>39500635.359999999</v>
      </c>
      <c r="P141" s="317"/>
      <c r="Q141" s="317">
        <v>226831951.41999999</v>
      </c>
      <c r="R141" s="317"/>
    </row>
    <row r="142" spans="4:18">
      <c r="D142" s="312" t="s">
        <v>987</v>
      </c>
      <c r="E142" s="312"/>
      <c r="F142" s="312"/>
      <c r="G142" s="312"/>
      <c r="H142" s="312"/>
      <c r="I142" s="312"/>
      <c r="J142" s="312"/>
      <c r="K142" s="312"/>
      <c r="L142" s="312"/>
      <c r="M142" s="307" t="s">
        <v>988</v>
      </c>
      <c r="N142" s="307"/>
      <c r="O142" s="318">
        <v>0</v>
      </c>
      <c r="P142" s="318"/>
      <c r="Q142" s="318">
        <v>0</v>
      </c>
      <c r="R142" s="318"/>
    </row>
    <row r="143" spans="4:18">
      <c r="D143" s="312" t="s">
        <v>989</v>
      </c>
      <c r="E143" s="312"/>
      <c r="F143" s="312"/>
      <c r="G143" s="312"/>
      <c r="H143" s="312"/>
      <c r="I143" s="312"/>
      <c r="J143" s="312"/>
      <c r="K143" s="312"/>
      <c r="L143" s="312"/>
      <c r="M143" s="307" t="s">
        <v>990</v>
      </c>
      <c r="N143" s="307"/>
      <c r="O143" s="317">
        <v>1027624439.37</v>
      </c>
      <c r="P143" s="317"/>
      <c r="Q143" s="317">
        <v>1011469420</v>
      </c>
      <c r="R143" s="317"/>
    </row>
    <row r="144" spans="4:18">
      <c r="D144" s="315" t="s">
        <v>17</v>
      </c>
      <c r="E144" s="315"/>
      <c r="F144" s="315"/>
      <c r="G144" s="315"/>
      <c r="H144" s="315"/>
      <c r="I144" s="315"/>
      <c r="J144" s="315"/>
      <c r="K144" s="315"/>
      <c r="L144" s="315"/>
      <c r="M144" s="307" t="s">
        <v>991</v>
      </c>
      <c r="N144" s="307"/>
      <c r="O144" s="316">
        <v>3097092171.8899999</v>
      </c>
      <c r="P144" s="316"/>
      <c r="Q144" s="316">
        <v>2918402589.0200005</v>
      </c>
      <c r="R144" s="316"/>
    </row>
    <row r="145" spans="4:18">
      <c r="D145" s="312" t="s">
        <v>992</v>
      </c>
      <c r="E145" s="312"/>
      <c r="F145" s="312"/>
      <c r="G145" s="312"/>
      <c r="H145" s="312"/>
      <c r="I145" s="312"/>
      <c r="J145" s="312"/>
      <c r="K145" s="312"/>
      <c r="L145" s="312"/>
      <c r="M145" s="307" t="s">
        <v>993</v>
      </c>
      <c r="N145" s="307"/>
      <c r="O145" s="308">
        <v>0</v>
      </c>
      <c r="P145" s="308"/>
      <c r="Q145" s="308">
        <v>0</v>
      </c>
      <c r="R145" s="308"/>
    </row>
    <row r="146" spans="4:18">
      <c r="D146" s="312" t="s">
        <v>23</v>
      </c>
      <c r="E146" s="312"/>
      <c r="F146" s="312"/>
      <c r="G146" s="312"/>
      <c r="H146" s="312"/>
      <c r="I146" s="312"/>
      <c r="J146" s="312"/>
      <c r="K146" s="312"/>
      <c r="L146" s="312"/>
      <c r="M146" s="307" t="s">
        <v>994</v>
      </c>
      <c r="N146" s="307"/>
      <c r="O146" s="316">
        <v>21055309249.240002</v>
      </c>
      <c r="P146" s="316"/>
      <c r="Q146" s="316">
        <v>14274097692.110001</v>
      </c>
      <c r="R146" s="316"/>
    </row>
    <row r="147" spans="4:18">
      <c r="D147" s="319" t="s">
        <v>995</v>
      </c>
      <c r="E147" s="320"/>
      <c r="F147" s="320"/>
      <c r="G147" s="320"/>
      <c r="H147" s="320"/>
      <c r="I147" s="320"/>
      <c r="J147" s="320"/>
      <c r="K147" s="320"/>
      <c r="L147" s="320"/>
      <c r="M147" s="321" t="s">
        <v>996</v>
      </c>
      <c r="N147" s="321"/>
      <c r="O147" s="322">
        <v>53578720000</v>
      </c>
      <c r="P147" s="322"/>
      <c r="Q147" s="322">
        <v>51086541000</v>
      </c>
      <c r="R147" s="322"/>
    </row>
    <row r="148" spans="4:18">
      <c r="D148" s="323" t="s">
        <v>997</v>
      </c>
      <c r="E148" s="323"/>
      <c r="F148" s="323"/>
      <c r="G148" s="323"/>
      <c r="H148" s="323"/>
      <c r="I148" s="323"/>
      <c r="J148" s="323"/>
      <c r="K148" s="323"/>
      <c r="L148" s="323"/>
      <c r="M148" s="307" t="s">
        <v>998</v>
      </c>
      <c r="N148" s="307"/>
      <c r="O148" s="318">
        <v>0</v>
      </c>
      <c r="P148" s="318"/>
      <c r="Q148" s="318">
        <v>0</v>
      </c>
      <c r="R148" s="318"/>
    </row>
    <row r="149" spans="4:18">
      <c r="D149" s="311" t="s">
        <v>999</v>
      </c>
      <c r="E149" s="311"/>
      <c r="F149" s="311"/>
      <c r="G149" s="311"/>
      <c r="H149" s="311"/>
      <c r="I149" s="311"/>
      <c r="J149" s="311"/>
      <c r="K149" s="311"/>
      <c r="L149" s="311"/>
      <c r="M149" s="233"/>
      <c r="N149" s="234"/>
      <c r="O149" s="233"/>
      <c r="P149" s="234"/>
      <c r="Q149" s="233"/>
      <c r="R149" s="234"/>
    </row>
    <row r="150" spans="4:18">
      <c r="D150" s="323" t="s">
        <v>160</v>
      </c>
      <c r="E150" s="323"/>
      <c r="F150" s="323"/>
      <c r="G150" s="323"/>
      <c r="H150" s="323"/>
      <c r="I150" s="323"/>
      <c r="J150" s="323"/>
      <c r="K150" s="323"/>
      <c r="L150" s="323"/>
      <c r="M150" s="313" t="s">
        <v>1000</v>
      </c>
      <c r="N150" s="313"/>
      <c r="O150" s="324">
        <v>0</v>
      </c>
      <c r="P150" s="324"/>
      <c r="Q150" s="324">
        <v>0</v>
      </c>
      <c r="R150" s="324"/>
    </row>
    <row r="151" spans="4:18">
      <c r="D151" s="323" t="s">
        <v>162</v>
      </c>
      <c r="E151" s="323"/>
      <c r="F151" s="323"/>
      <c r="G151" s="323"/>
      <c r="H151" s="323"/>
      <c r="I151" s="323"/>
      <c r="J151" s="323"/>
      <c r="K151" s="323"/>
      <c r="L151" s="323"/>
      <c r="M151" s="313" t="s">
        <v>1001</v>
      </c>
      <c r="N151" s="313"/>
      <c r="O151" s="314">
        <v>20000000000</v>
      </c>
      <c r="P151" s="314"/>
      <c r="Q151" s="314">
        <v>20000000000</v>
      </c>
      <c r="R151" s="314"/>
    </row>
    <row r="152" spans="4:18">
      <c r="D152" s="323" t="s">
        <v>1002</v>
      </c>
      <c r="E152" s="323"/>
      <c r="F152" s="323"/>
      <c r="G152" s="323"/>
      <c r="H152" s="323"/>
      <c r="I152" s="323"/>
      <c r="J152" s="323"/>
      <c r="K152" s="323"/>
      <c r="L152" s="323"/>
      <c r="M152" s="313" t="s">
        <v>1003</v>
      </c>
      <c r="N152" s="313"/>
      <c r="O152" s="324">
        <v>0</v>
      </c>
      <c r="P152" s="324"/>
      <c r="Q152" s="324">
        <v>0</v>
      </c>
      <c r="R152" s="324"/>
    </row>
    <row r="153" spans="4:18">
      <c r="D153" s="312" t="s">
        <v>1004</v>
      </c>
      <c r="E153" s="312"/>
      <c r="F153" s="312"/>
      <c r="G153" s="312"/>
      <c r="H153" s="312"/>
      <c r="I153" s="312"/>
      <c r="J153" s="312"/>
      <c r="K153" s="312"/>
      <c r="L153" s="312"/>
      <c r="M153" s="313" t="s">
        <v>1005</v>
      </c>
      <c r="N153" s="313"/>
      <c r="O153" s="324">
        <v>0</v>
      </c>
      <c r="P153" s="324"/>
      <c r="Q153" s="324">
        <v>0</v>
      </c>
      <c r="R153" s="324"/>
    </row>
    <row r="154" spans="4:18">
      <c r="D154" s="312" t="s">
        <v>1006</v>
      </c>
      <c r="E154" s="312"/>
      <c r="F154" s="312"/>
      <c r="G154" s="312"/>
      <c r="H154" s="312"/>
      <c r="I154" s="312"/>
      <c r="J154" s="312"/>
      <c r="K154" s="312"/>
      <c r="L154" s="312"/>
      <c r="M154" s="313" t="s">
        <v>1007</v>
      </c>
      <c r="N154" s="313"/>
      <c r="O154" s="324">
        <v>0</v>
      </c>
      <c r="P154" s="324"/>
      <c r="Q154" s="324">
        <v>0</v>
      </c>
      <c r="R154" s="324"/>
    </row>
    <row r="155" spans="4:18">
      <c r="D155" s="312" t="s">
        <v>1008</v>
      </c>
      <c r="E155" s="312"/>
      <c r="F155" s="312"/>
      <c r="G155" s="312"/>
      <c r="H155" s="312"/>
      <c r="I155" s="312"/>
      <c r="J155" s="312"/>
      <c r="K155" s="312"/>
      <c r="L155" s="312"/>
      <c r="M155" s="313" t="s">
        <v>1009</v>
      </c>
      <c r="N155" s="313"/>
      <c r="O155" s="324">
        <v>0</v>
      </c>
      <c r="P155" s="324"/>
      <c r="Q155" s="324">
        <v>0</v>
      </c>
      <c r="R155" s="324"/>
    </row>
    <row r="156" spans="4:18">
      <c r="D156" s="312" t="s">
        <v>1010</v>
      </c>
      <c r="E156" s="312"/>
      <c r="F156" s="312"/>
      <c r="G156" s="312"/>
      <c r="H156" s="312"/>
      <c r="I156" s="312"/>
      <c r="J156" s="312"/>
      <c r="K156" s="312"/>
      <c r="L156" s="312"/>
      <c r="M156" s="313" t="s">
        <v>1011</v>
      </c>
      <c r="N156" s="313"/>
      <c r="O156" s="324">
        <v>0</v>
      </c>
      <c r="P156" s="324"/>
      <c r="Q156" s="324">
        <v>0</v>
      </c>
      <c r="R156" s="324"/>
    </row>
    <row r="157" spans="4:18">
      <c r="D157" s="312" t="s">
        <v>1012</v>
      </c>
      <c r="E157" s="312"/>
      <c r="F157" s="312"/>
      <c r="G157" s="312"/>
      <c r="H157" s="312"/>
      <c r="I157" s="312"/>
      <c r="J157" s="312"/>
      <c r="K157" s="312"/>
      <c r="L157" s="312"/>
      <c r="M157" s="313" t="s">
        <v>1013</v>
      </c>
      <c r="N157" s="313"/>
      <c r="O157" s="314">
        <v>812341914.17999995</v>
      </c>
      <c r="P157" s="314"/>
      <c r="Q157" s="314">
        <v>812341914.17999995</v>
      </c>
      <c r="R157" s="314"/>
    </row>
    <row r="158" spans="4:18">
      <c r="D158" s="312" t="s">
        <v>1014</v>
      </c>
      <c r="E158" s="312"/>
      <c r="F158" s="312"/>
      <c r="G158" s="312"/>
      <c r="H158" s="312"/>
      <c r="I158" s="312"/>
      <c r="J158" s="312"/>
      <c r="K158" s="312"/>
      <c r="L158" s="312"/>
      <c r="M158" s="313" t="s">
        <v>1015</v>
      </c>
      <c r="N158" s="313"/>
      <c r="O158" s="324">
        <v>0</v>
      </c>
      <c r="P158" s="324"/>
      <c r="Q158" s="324">
        <v>0</v>
      </c>
      <c r="R158" s="324"/>
    </row>
    <row r="159" spans="4:18">
      <c r="D159" s="312" t="s">
        <v>1016</v>
      </c>
      <c r="E159" s="312"/>
      <c r="F159" s="312"/>
      <c r="G159" s="312"/>
      <c r="H159" s="312"/>
      <c r="I159" s="312"/>
      <c r="J159" s="312"/>
      <c r="K159" s="312"/>
      <c r="L159" s="312"/>
      <c r="M159" s="313" t="s">
        <v>1017</v>
      </c>
      <c r="N159" s="313"/>
      <c r="O159" s="314">
        <v>1425642065.96</v>
      </c>
      <c r="P159" s="314"/>
      <c r="Q159" s="314">
        <v>1425642065.96</v>
      </c>
      <c r="R159" s="314"/>
    </row>
    <row r="160" spans="4:18">
      <c r="D160" s="312" t="s">
        <v>174</v>
      </c>
      <c r="E160" s="312"/>
      <c r="F160" s="312"/>
      <c r="G160" s="312"/>
      <c r="H160" s="312"/>
      <c r="I160" s="312"/>
      <c r="J160" s="312"/>
      <c r="K160" s="312"/>
      <c r="L160" s="312"/>
      <c r="M160" s="313" t="s">
        <v>1018</v>
      </c>
      <c r="N160" s="313"/>
      <c r="O160" s="314">
        <v>453134120.69</v>
      </c>
      <c r="P160" s="314"/>
      <c r="Q160" s="314">
        <v>455946455.88999999</v>
      </c>
      <c r="R160" s="314"/>
    </row>
    <row r="161" spans="4:18">
      <c r="D161" s="312" t="s">
        <v>5</v>
      </c>
      <c r="E161" s="312"/>
      <c r="F161" s="312"/>
      <c r="G161" s="312"/>
      <c r="H161" s="312"/>
      <c r="I161" s="312"/>
      <c r="J161" s="312"/>
      <c r="K161" s="312"/>
      <c r="L161" s="312"/>
      <c r="M161" s="313" t="s">
        <v>1019</v>
      </c>
      <c r="N161" s="313"/>
      <c r="O161" s="314">
        <v>8849605042.75</v>
      </c>
      <c r="P161" s="314"/>
      <c r="Q161" s="314">
        <v>8948985083.4200001</v>
      </c>
      <c r="R161" s="314"/>
    </row>
    <row r="162" spans="4:18">
      <c r="D162" s="312" t="s">
        <v>1020</v>
      </c>
      <c r="E162" s="312"/>
      <c r="F162" s="312"/>
      <c r="G162" s="312"/>
      <c r="H162" s="312"/>
      <c r="I162" s="312"/>
      <c r="J162" s="312"/>
      <c r="K162" s="312"/>
      <c r="L162" s="312"/>
      <c r="M162" s="313" t="s">
        <v>1021</v>
      </c>
      <c r="N162" s="313"/>
      <c r="O162" s="324">
        <v>0</v>
      </c>
      <c r="P162" s="324"/>
      <c r="Q162" s="324">
        <v>0</v>
      </c>
      <c r="R162" s="324"/>
    </row>
    <row r="163" spans="4:18">
      <c r="D163" s="312" t="s">
        <v>992</v>
      </c>
      <c r="E163" s="312"/>
      <c r="F163" s="312"/>
      <c r="G163" s="312"/>
      <c r="H163" s="312"/>
      <c r="I163" s="312"/>
      <c r="J163" s="312"/>
      <c r="K163" s="312"/>
      <c r="L163" s="312"/>
      <c r="M163" s="313" t="s">
        <v>1022</v>
      </c>
      <c r="N163" s="313"/>
      <c r="O163" s="324">
        <v>0</v>
      </c>
      <c r="P163" s="324"/>
      <c r="Q163" s="324">
        <v>0</v>
      </c>
      <c r="R163" s="324"/>
    </row>
    <row r="164" spans="4:18">
      <c r="D164" s="312" t="s">
        <v>1023</v>
      </c>
      <c r="E164" s="312"/>
      <c r="F164" s="312"/>
      <c r="G164" s="312"/>
      <c r="H164" s="312"/>
      <c r="I164" s="312"/>
      <c r="J164" s="312"/>
      <c r="K164" s="312"/>
      <c r="L164" s="312"/>
      <c r="M164" s="313" t="s">
        <v>1024</v>
      </c>
      <c r="N164" s="313"/>
      <c r="O164" s="324">
        <v>0</v>
      </c>
      <c r="P164" s="324"/>
      <c r="Q164" s="324">
        <v>0</v>
      </c>
      <c r="R164" s="324"/>
    </row>
    <row r="165" spans="4:18">
      <c r="D165" s="312" t="s">
        <v>9</v>
      </c>
      <c r="E165" s="312"/>
      <c r="F165" s="312"/>
      <c r="G165" s="312"/>
      <c r="H165" s="312"/>
      <c r="I165" s="312"/>
      <c r="J165" s="312"/>
      <c r="K165" s="312"/>
      <c r="L165" s="312"/>
      <c r="M165" s="313" t="s">
        <v>1025</v>
      </c>
      <c r="N165" s="313"/>
      <c r="O165" s="314">
        <v>70757264.799999997</v>
      </c>
      <c r="P165" s="314"/>
      <c r="Q165" s="314">
        <v>72547504.939999998</v>
      </c>
      <c r="R165" s="314"/>
    </row>
    <row r="166" spans="4:18">
      <c r="D166" s="312" t="s">
        <v>11</v>
      </c>
      <c r="E166" s="312"/>
      <c r="F166" s="312"/>
      <c r="G166" s="312"/>
      <c r="H166" s="312"/>
      <c r="I166" s="312"/>
      <c r="J166" s="312"/>
      <c r="K166" s="312"/>
      <c r="L166" s="312"/>
      <c r="M166" s="313" t="s">
        <v>1026</v>
      </c>
      <c r="N166" s="313"/>
      <c r="O166" s="324">
        <v>0</v>
      </c>
      <c r="P166" s="324"/>
      <c r="Q166" s="324">
        <v>0</v>
      </c>
      <c r="R166" s="324"/>
    </row>
    <row r="167" spans="4:18">
      <c r="D167" s="312" t="s">
        <v>15</v>
      </c>
      <c r="E167" s="312"/>
      <c r="F167" s="312"/>
      <c r="G167" s="312"/>
      <c r="H167" s="312"/>
      <c r="I167" s="312"/>
      <c r="J167" s="312"/>
      <c r="K167" s="312"/>
      <c r="L167" s="312"/>
      <c r="M167" s="313" t="s">
        <v>1027</v>
      </c>
      <c r="N167" s="313"/>
      <c r="O167" s="314">
        <v>1424107666.6700001</v>
      </c>
      <c r="P167" s="314"/>
      <c r="Q167" s="314">
        <v>1412807879.95</v>
      </c>
      <c r="R167" s="314"/>
    </row>
    <row r="168" spans="4:18">
      <c r="D168" s="319" t="s">
        <v>1028</v>
      </c>
      <c r="E168" s="319"/>
      <c r="F168" s="319"/>
      <c r="G168" s="319"/>
      <c r="H168" s="319"/>
      <c r="I168" s="319"/>
      <c r="J168" s="319"/>
      <c r="K168" s="319"/>
      <c r="L168" s="319"/>
      <c r="M168" s="329" t="s">
        <v>1029</v>
      </c>
      <c r="N168" s="329"/>
      <c r="O168" s="325">
        <v>33035588000</v>
      </c>
      <c r="P168" s="325"/>
      <c r="Q168" s="325">
        <v>33128271000</v>
      </c>
      <c r="R168" s="325"/>
    </row>
    <row r="169" spans="4:18">
      <c r="D169" s="326" t="s">
        <v>1030</v>
      </c>
      <c r="E169" s="326"/>
      <c r="F169" s="326"/>
      <c r="G169" s="326"/>
      <c r="H169" s="326"/>
      <c r="I169" s="326"/>
      <c r="J169" s="326"/>
      <c r="K169" s="326"/>
      <c r="L169" s="326"/>
      <c r="M169" s="237"/>
      <c r="N169" s="238"/>
      <c r="O169" s="322">
        <v>86614308000</v>
      </c>
      <c r="P169" s="322"/>
      <c r="Q169" s="322">
        <v>84214812000</v>
      </c>
      <c r="R169" s="322"/>
    </row>
    <row r="171" spans="4:18">
      <c r="M171" s="222" t="s">
        <v>967</v>
      </c>
    </row>
    <row r="172" spans="4:18" ht="36">
      <c r="E172" s="328" t="s">
        <v>1031</v>
      </c>
      <c r="F172" s="328"/>
      <c r="G172" s="328"/>
      <c r="H172" s="328"/>
      <c r="I172" s="328"/>
      <c r="J172" s="328"/>
      <c r="K172" s="223" t="s">
        <v>969</v>
      </c>
      <c r="L172" s="223" t="s">
        <v>970</v>
      </c>
      <c r="M172" s="223" t="s">
        <v>971</v>
      </c>
    </row>
    <row r="173" spans="4:18">
      <c r="E173" s="309" t="s">
        <v>60</v>
      </c>
      <c r="F173" s="309"/>
      <c r="G173" s="309"/>
      <c r="H173" s="309"/>
      <c r="I173" s="309"/>
      <c r="J173" s="309"/>
      <c r="K173" s="224" t="s">
        <v>156</v>
      </c>
      <c r="L173" s="224" t="s">
        <v>207</v>
      </c>
      <c r="M173" s="224" t="s">
        <v>291</v>
      </c>
    </row>
    <row r="174" spans="4:18">
      <c r="E174" s="319" t="s">
        <v>1032</v>
      </c>
      <c r="F174" s="319"/>
      <c r="G174" s="319"/>
      <c r="H174" s="319"/>
      <c r="I174" s="319"/>
      <c r="J174" s="319"/>
      <c r="K174" s="239"/>
      <c r="L174" s="240"/>
      <c r="M174" s="240"/>
    </row>
    <row r="175" spans="4:18">
      <c r="E175" s="327" t="s">
        <v>212</v>
      </c>
      <c r="F175" s="327"/>
      <c r="G175" s="327"/>
      <c r="H175" s="327"/>
      <c r="I175" s="327"/>
      <c r="J175" s="327"/>
      <c r="K175" s="229" t="s">
        <v>1033</v>
      </c>
      <c r="L175" s="228">
        <v>2524936227.79</v>
      </c>
      <c r="M175" s="228">
        <v>12527673515.380001</v>
      </c>
    </row>
    <row r="176" spans="4:18">
      <c r="E176" s="327" t="s">
        <v>1034</v>
      </c>
      <c r="F176" s="327"/>
      <c r="G176" s="327"/>
      <c r="H176" s="327"/>
      <c r="I176" s="327"/>
      <c r="J176" s="327"/>
      <c r="K176" s="229" t="s">
        <v>1035</v>
      </c>
      <c r="L176" s="235">
        <v>0</v>
      </c>
      <c r="M176" s="235">
        <v>0</v>
      </c>
    </row>
    <row r="177" spans="5:13">
      <c r="E177" s="327" t="s">
        <v>980</v>
      </c>
      <c r="F177" s="327"/>
      <c r="G177" s="327"/>
      <c r="H177" s="327"/>
      <c r="I177" s="327"/>
      <c r="J177" s="327"/>
      <c r="K177" s="241" t="s">
        <v>1036</v>
      </c>
      <c r="L177" s="231">
        <v>0</v>
      </c>
      <c r="M177" s="231">
        <v>0</v>
      </c>
    </row>
    <row r="178" spans="5:13">
      <c r="E178" s="327" t="s">
        <v>1037</v>
      </c>
      <c r="F178" s="327"/>
      <c r="G178" s="327"/>
      <c r="H178" s="327"/>
      <c r="I178" s="327"/>
      <c r="J178" s="327"/>
      <c r="K178" s="241" t="s">
        <v>1038</v>
      </c>
      <c r="L178" s="231">
        <v>0</v>
      </c>
      <c r="M178" s="231">
        <v>0</v>
      </c>
    </row>
    <row r="179" spans="5:13">
      <c r="E179" s="327" t="s">
        <v>1039</v>
      </c>
      <c r="F179" s="327"/>
      <c r="G179" s="327"/>
      <c r="H179" s="327"/>
      <c r="I179" s="327"/>
      <c r="J179" s="327"/>
      <c r="K179" s="241" t="s">
        <v>1040</v>
      </c>
      <c r="L179" s="230">
        <v>35213897495.699997</v>
      </c>
      <c r="M179" s="230">
        <v>32855188178.789997</v>
      </c>
    </row>
    <row r="180" spans="5:13">
      <c r="E180" s="327" t="s">
        <v>1041</v>
      </c>
      <c r="F180" s="327"/>
      <c r="G180" s="327"/>
      <c r="H180" s="327"/>
      <c r="I180" s="327"/>
      <c r="J180" s="327"/>
      <c r="K180" s="241" t="s">
        <v>1042</v>
      </c>
      <c r="L180" s="230">
        <v>179253455.84</v>
      </c>
      <c r="M180" s="230">
        <v>202270523.58000001</v>
      </c>
    </row>
    <row r="181" spans="5:13">
      <c r="E181" s="327" t="s">
        <v>1043</v>
      </c>
      <c r="F181" s="327"/>
      <c r="G181" s="327"/>
      <c r="H181" s="327"/>
      <c r="I181" s="327"/>
      <c r="J181" s="327"/>
      <c r="K181" s="241" t="s">
        <v>1044</v>
      </c>
      <c r="L181" s="230">
        <v>161622790</v>
      </c>
      <c r="M181" s="230">
        <v>281622790</v>
      </c>
    </row>
    <row r="182" spans="5:13">
      <c r="E182" s="327" t="s">
        <v>1045</v>
      </c>
      <c r="F182" s="327"/>
      <c r="G182" s="327"/>
      <c r="H182" s="327"/>
      <c r="I182" s="327"/>
      <c r="J182" s="327"/>
      <c r="K182" s="241" t="s">
        <v>1046</v>
      </c>
      <c r="L182" s="230">
        <v>156041210.55000001</v>
      </c>
      <c r="M182" s="230">
        <v>135391040.66999999</v>
      </c>
    </row>
    <row r="183" spans="5:13">
      <c r="E183" s="327" t="s">
        <v>1047</v>
      </c>
      <c r="F183" s="327"/>
      <c r="G183" s="327"/>
      <c r="H183" s="327"/>
      <c r="I183" s="327"/>
      <c r="J183" s="327"/>
      <c r="K183" s="241" t="s">
        <v>1048</v>
      </c>
      <c r="L183" s="231">
        <v>0</v>
      </c>
      <c r="M183" s="231">
        <v>0</v>
      </c>
    </row>
    <row r="184" spans="5:13">
      <c r="E184" s="327" t="s">
        <v>1049</v>
      </c>
      <c r="F184" s="327"/>
      <c r="G184" s="327"/>
      <c r="H184" s="327"/>
      <c r="I184" s="327"/>
      <c r="J184" s="327"/>
      <c r="K184" s="241" t="s">
        <v>1050</v>
      </c>
      <c r="L184" s="231">
        <v>0</v>
      </c>
      <c r="M184" s="231">
        <v>0</v>
      </c>
    </row>
    <row r="185" spans="5:13">
      <c r="E185" s="327" t="s">
        <v>1051</v>
      </c>
      <c r="F185" s="327"/>
      <c r="G185" s="327"/>
      <c r="H185" s="327"/>
      <c r="I185" s="327"/>
      <c r="J185" s="327"/>
      <c r="K185" s="241" t="s">
        <v>1052</v>
      </c>
      <c r="L185" s="231">
        <v>0</v>
      </c>
      <c r="M185" s="231">
        <v>0</v>
      </c>
    </row>
    <row r="186" spans="5:13">
      <c r="E186" s="327" t="s">
        <v>1053</v>
      </c>
      <c r="F186" s="327"/>
      <c r="G186" s="327"/>
      <c r="H186" s="327"/>
      <c r="I186" s="327"/>
      <c r="J186" s="327"/>
      <c r="K186" s="241" t="s">
        <v>1054</v>
      </c>
      <c r="L186" s="231">
        <v>0</v>
      </c>
      <c r="M186" s="231">
        <v>0</v>
      </c>
    </row>
    <row r="187" spans="5:13">
      <c r="E187" s="327" t="s">
        <v>39</v>
      </c>
      <c r="F187" s="327"/>
      <c r="G187" s="327"/>
      <c r="H187" s="327"/>
      <c r="I187" s="327"/>
      <c r="J187" s="327"/>
      <c r="K187" s="241" t="s">
        <v>1055</v>
      </c>
      <c r="L187" s="230">
        <v>14217867329.870001</v>
      </c>
      <c r="M187" s="230">
        <v>4516855780.3100004</v>
      </c>
    </row>
    <row r="188" spans="5:13">
      <c r="E188" s="331" t="s">
        <v>1056</v>
      </c>
      <c r="F188" s="331"/>
      <c r="G188" s="331"/>
      <c r="H188" s="331"/>
      <c r="I188" s="331"/>
      <c r="J188" s="331"/>
      <c r="K188" s="242" t="s">
        <v>1057</v>
      </c>
      <c r="L188" s="232">
        <v>52453617000</v>
      </c>
      <c r="M188" s="232">
        <v>50519003000</v>
      </c>
    </row>
    <row r="189" spans="5:13">
      <c r="E189" s="327" t="s">
        <v>1058</v>
      </c>
      <c r="F189" s="327"/>
      <c r="G189" s="327"/>
      <c r="H189" s="327"/>
      <c r="I189" s="327"/>
      <c r="J189" s="327"/>
      <c r="K189" s="229" t="s">
        <v>1059</v>
      </c>
      <c r="L189" s="231">
        <v>0</v>
      </c>
      <c r="M189" s="231">
        <v>0</v>
      </c>
    </row>
    <row r="190" spans="5:13">
      <c r="E190" s="319" t="s">
        <v>1060</v>
      </c>
      <c r="F190" s="319"/>
      <c r="G190" s="319"/>
      <c r="H190" s="319"/>
      <c r="I190" s="319"/>
      <c r="J190" s="319"/>
      <c r="K190" s="243"/>
      <c r="L190" s="243"/>
      <c r="M190" s="243"/>
    </row>
    <row r="191" spans="5:13">
      <c r="E191" s="327" t="s">
        <v>1061</v>
      </c>
      <c r="F191" s="327"/>
      <c r="G191" s="327"/>
      <c r="H191" s="327"/>
      <c r="I191" s="327"/>
      <c r="J191" s="327"/>
      <c r="K191" s="227" t="s">
        <v>1062</v>
      </c>
      <c r="L191" s="235">
        <v>0</v>
      </c>
      <c r="M191" s="235">
        <v>0</v>
      </c>
    </row>
    <row r="192" spans="5:13">
      <c r="E192" s="327" t="s">
        <v>1063</v>
      </c>
      <c r="F192" s="327"/>
      <c r="G192" s="327"/>
      <c r="H192" s="327"/>
      <c r="I192" s="327"/>
      <c r="J192" s="327"/>
      <c r="K192" s="227" t="s">
        <v>1064</v>
      </c>
      <c r="L192" s="235">
        <v>0</v>
      </c>
      <c r="M192" s="235">
        <v>0</v>
      </c>
    </row>
    <row r="193" spans="5:13">
      <c r="E193" s="327" t="s">
        <v>1004</v>
      </c>
      <c r="F193" s="327"/>
      <c r="G193" s="327"/>
      <c r="H193" s="327"/>
      <c r="I193" s="327"/>
      <c r="J193" s="327"/>
      <c r="K193" s="227" t="s">
        <v>1065</v>
      </c>
      <c r="L193" s="235">
        <v>0</v>
      </c>
      <c r="M193" s="235">
        <v>0</v>
      </c>
    </row>
    <row r="194" spans="5:13">
      <c r="E194" s="330" t="s">
        <v>1066</v>
      </c>
      <c r="F194" s="330"/>
      <c r="G194" s="330"/>
      <c r="H194" s="330"/>
      <c r="I194" s="330"/>
      <c r="J194" s="330"/>
      <c r="K194" s="227" t="s">
        <v>1067</v>
      </c>
      <c r="L194" s="228">
        <v>21337777776</v>
      </c>
      <c r="M194" s="228">
        <v>20637777777</v>
      </c>
    </row>
    <row r="195" spans="5:13">
      <c r="E195" s="330" t="s">
        <v>1068</v>
      </c>
      <c r="F195" s="330"/>
      <c r="G195" s="330"/>
      <c r="H195" s="330"/>
      <c r="I195" s="330"/>
      <c r="J195" s="330"/>
      <c r="K195" s="227" t="s">
        <v>1069</v>
      </c>
      <c r="L195" s="235">
        <v>0</v>
      </c>
      <c r="M195" s="235">
        <v>0</v>
      </c>
    </row>
    <row r="196" spans="5:13">
      <c r="E196" s="330" t="s">
        <v>1070</v>
      </c>
      <c r="F196" s="330"/>
      <c r="G196" s="330"/>
      <c r="H196" s="330"/>
      <c r="I196" s="330"/>
      <c r="J196" s="330"/>
      <c r="K196" s="227" t="s">
        <v>1071</v>
      </c>
      <c r="L196" s="235">
        <v>0</v>
      </c>
      <c r="M196" s="235">
        <v>0</v>
      </c>
    </row>
    <row r="197" spans="5:13">
      <c r="E197" s="330" t="s">
        <v>32</v>
      </c>
      <c r="F197" s="330"/>
      <c r="G197" s="330"/>
      <c r="H197" s="330"/>
      <c r="I197" s="330"/>
      <c r="J197" s="330"/>
      <c r="K197" s="227" t="s">
        <v>1072</v>
      </c>
      <c r="L197" s="235">
        <v>0</v>
      </c>
      <c r="M197" s="235">
        <v>0</v>
      </c>
    </row>
    <row r="198" spans="5:13">
      <c r="E198" s="330" t="s">
        <v>1045</v>
      </c>
      <c r="F198" s="330"/>
      <c r="G198" s="330"/>
      <c r="H198" s="330"/>
      <c r="I198" s="330"/>
      <c r="J198" s="330"/>
      <c r="K198" s="227" t="s">
        <v>1073</v>
      </c>
      <c r="L198" s="235">
        <v>0</v>
      </c>
      <c r="M198" s="235">
        <v>0</v>
      </c>
    </row>
    <row r="199" spans="5:13">
      <c r="E199" s="330" t="s">
        <v>1074</v>
      </c>
      <c r="F199" s="330"/>
      <c r="G199" s="330"/>
      <c r="H199" s="330"/>
      <c r="I199" s="330"/>
      <c r="J199" s="330"/>
      <c r="K199" s="227" t="s">
        <v>1075</v>
      </c>
      <c r="L199" s="235">
        <v>0</v>
      </c>
      <c r="M199" s="235">
        <v>0</v>
      </c>
    </row>
    <row r="200" spans="5:13">
      <c r="E200" s="330" t="s">
        <v>1076</v>
      </c>
      <c r="F200" s="330"/>
      <c r="G200" s="330"/>
      <c r="H200" s="330"/>
      <c r="I200" s="330"/>
      <c r="J200" s="330"/>
      <c r="K200" s="227" t="s">
        <v>1077</v>
      </c>
      <c r="L200" s="235">
        <v>0</v>
      </c>
      <c r="M200" s="235">
        <v>0</v>
      </c>
    </row>
    <row r="201" spans="5:13">
      <c r="E201" s="330" t="s">
        <v>1078</v>
      </c>
      <c r="F201" s="330"/>
      <c r="G201" s="330"/>
      <c r="H201" s="330"/>
      <c r="I201" s="330"/>
      <c r="J201" s="330"/>
      <c r="K201" s="227" t="s">
        <v>1079</v>
      </c>
      <c r="L201" s="235">
        <v>0</v>
      </c>
      <c r="M201" s="235">
        <v>0</v>
      </c>
    </row>
    <row r="202" spans="5:13">
      <c r="E202" s="330" t="s">
        <v>31</v>
      </c>
      <c r="F202" s="330"/>
      <c r="G202" s="330"/>
      <c r="H202" s="330"/>
      <c r="I202" s="330"/>
      <c r="J202" s="330"/>
      <c r="K202" s="227" t="s">
        <v>1080</v>
      </c>
      <c r="L202" s="228">
        <v>3335590286.8600001</v>
      </c>
      <c r="M202" s="228">
        <v>3335590286.8600001</v>
      </c>
    </row>
    <row r="203" spans="5:13">
      <c r="E203" s="332" t="s">
        <v>1081</v>
      </c>
      <c r="F203" s="332"/>
      <c r="G203" s="332"/>
      <c r="H203" s="332"/>
      <c r="I203" s="332"/>
      <c r="J203" s="332"/>
      <c r="K203" s="242" t="s">
        <v>1082</v>
      </c>
      <c r="L203" s="232">
        <v>24673368000</v>
      </c>
      <c r="M203" s="232">
        <v>23973368000</v>
      </c>
    </row>
    <row r="204" spans="5:13">
      <c r="E204" s="319" t="s">
        <v>1083</v>
      </c>
      <c r="F204" s="319"/>
      <c r="G204" s="319"/>
      <c r="H204" s="319"/>
      <c r="I204" s="319"/>
      <c r="J204" s="319"/>
      <c r="K204" s="243"/>
      <c r="L204" s="243"/>
      <c r="M204" s="240"/>
    </row>
    <row r="205" spans="5:13">
      <c r="E205" s="330" t="s">
        <v>1084</v>
      </c>
      <c r="F205" s="330"/>
      <c r="G205" s="330"/>
      <c r="H205" s="330"/>
      <c r="I205" s="330"/>
      <c r="J205" s="330"/>
      <c r="K205" s="227" t="s">
        <v>1085</v>
      </c>
      <c r="L205" s="228">
        <v>3873780000</v>
      </c>
      <c r="M205" s="228">
        <v>3873780000</v>
      </c>
    </row>
    <row r="206" spans="5:13">
      <c r="E206" s="330" t="s">
        <v>1086</v>
      </c>
      <c r="F206" s="330"/>
      <c r="G206" s="330"/>
      <c r="H206" s="330"/>
      <c r="I206" s="330"/>
      <c r="J206" s="330"/>
      <c r="K206" s="227" t="s">
        <v>1087</v>
      </c>
      <c r="L206" s="235">
        <v>0</v>
      </c>
      <c r="M206" s="235">
        <v>0</v>
      </c>
    </row>
    <row r="207" spans="5:13">
      <c r="E207" s="330" t="s">
        <v>1088</v>
      </c>
      <c r="F207" s="330"/>
      <c r="G207" s="330"/>
      <c r="H207" s="330"/>
      <c r="I207" s="330"/>
      <c r="J207" s="330"/>
      <c r="K207" s="229" t="s">
        <v>1089</v>
      </c>
      <c r="L207" s="235">
        <v>0</v>
      </c>
      <c r="M207" s="235">
        <v>0</v>
      </c>
    </row>
    <row r="208" spans="5:13">
      <c r="E208" s="330" t="s">
        <v>1090</v>
      </c>
      <c r="F208" s="330"/>
      <c r="G208" s="330"/>
      <c r="H208" s="330"/>
      <c r="I208" s="330"/>
      <c r="J208" s="330"/>
      <c r="K208" s="229" t="s">
        <v>1091</v>
      </c>
      <c r="L208" s="235">
        <v>0</v>
      </c>
      <c r="M208" s="235">
        <v>0</v>
      </c>
    </row>
    <row r="209" spans="5:13">
      <c r="E209" s="330" t="s">
        <v>1092</v>
      </c>
      <c r="F209" s="330"/>
      <c r="G209" s="330"/>
      <c r="H209" s="330"/>
      <c r="I209" s="330"/>
      <c r="J209" s="330"/>
      <c r="K209" s="229" t="s">
        <v>1093</v>
      </c>
      <c r="L209" s="228">
        <v>5613541848</v>
      </c>
      <c r="M209" s="228">
        <v>5848662600.5700006</v>
      </c>
    </row>
    <row r="210" spans="5:13">
      <c r="E210" s="330" t="s">
        <v>1094</v>
      </c>
      <c r="F210" s="330"/>
      <c r="G210" s="330"/>
      <c r="H210" s="330"/>
      <c r="I210" s="330"/>
      <c r="J210" s="330"/>
      <c r="K210" s="229" t="s">
        <v>1095</v>
      </c>
      <c r="L210" s="235">
        <v>0</v>
      </c>
      <c r="M210" s="235">
        <v>0</v>
      </c>
    </row>
    <row r="211" spans="5:13">
      <c r="E211" s="331" t="s">
        <v>1096</v>
      </c>
      <c r="F211" s="331"/>
      <c r="G211" s="331"/>
      <c r="H211" s="331"/>
      <c r="I211" s="331"/>
      <c r="J211" s="331"/>
      <c r="K211" s="242" t="s">
        <v>1097</v>
      </c>
      <c r="L211" s="236">
        <v>9487322000</v>
      </c>
      <c r="M211" s="236">
        <v>9722443000</v>
      </c>
    </row>
    <row r="212" spans="5:13">
      <c r="E212" s="330" t="s">
        <v>1098</v>
      </c>
      <c r="F212" s="330"/>
      <c r="G212" s="330"/>
      <c r="H212" s="330"/>
      <c r="I212" s="330"/>
      <c r="J212" s="330"/>
      <c r="K212" s="229" t="s">
        <v>1099</v>
      </c>
      <c r="L212" s="235">
        <v>0</v>
      </c>
      <c r="M212" s="235">
        <v>0</v>
      </c>
    </row>
    <row r="213" spans="5:13">
      <c r="E213" s="332" t="s">
        <v>1100</v>
      </c>
      <c r="F213" s="332"/>
      <c r="G213" s="332"/>
      <c r="H213" s="332"/>
      <c r="I213" s="332"/>
      <c r="J213" s="332"/>
      <c r="K213" s="242" t="s">
        <v>1101</v>
      </c>
      <c r="L213" s="236">
        <v>9487322000</v>
      </c>
      <c r="M213" s="236">
        <v>9722443000</v>
      </c>
    </row>
    <row r="214" spans="5:13">
      <c r="E214" s="334" t="s">
        <v>1102</v>
      </c>
      <c r="F214" s="334"/>
      <c r="G214" s="334"/>
      <c r="H214" s="334"/>
      <c r="I214" s="334"/>
      <c r="J214" s="334"/>
      <c r="K214" s="242"/>
      <c r="L214" s="232">
        <v>86614307000</v>
      </c>
      <c r="M214" s="232">
        <v>84214814000</v>
      </c>
    </row>
    <row r="216" spans="5:13">
      <c r="E216" s="221" t="s">
        <v>1103</v>
      </c>
      <c r="G216" s="335" t="s">
        <v>1104</v>
      </c>
      <c r="H216" s="335"/>
      <c r="I216" s="335"/>
      <c r="J216" s="335"/>
      <c r="L216" s="244"/>
      <c r="M216" s="244"/>
    </row>
    <row r="217" spans="5:13">
      <c r="G217" s="333" t="s">
        <v>1105</v>
      </c>
      <c r="H217" s="333"/>
      <c r="I217" s="333"/>
      <c r="L217" s="333" t="s">
        <v>1106</v>
      </c>
      <c r="M217" s="333"/>
    </row>
    <row r="220" spans="5:13">
      <c r="E220" s="245" t="s">
        <v>46</v>
      </c>
      <c r="G220" s="335" t="s">
        <v>1107</v>
      </c>
      <c r="H220" s="335"/>
      <c r="I220" s="335"/>
      <c r="J220" s="335"/>
      <c r="L220" s="244"/>
      <c r="M220" s="244"/>
    </row>
    <row r="221" spans="5:13">
      <c r="G221" s="333" t="s">
        <v>1105</v>
      </c>
      <c r="H221" s="333"/>
      <c r="I221" s="333"/>
      <c r="L221" s="333" t="s">
        <v>1106</v>
      </c>
      <c r="M221" s="333"/>
    </row>
    <row r="224" spans="5:13">
      <c r="E224" t="s">
        <v>1108</v>
      </c>
    </row>
    <row r="226" spans="2:18" s="218" customFormat="1">
      <c r="B226" s="218">
        <v>4</v>
      </c>
    </row>
    <row r="228" spans="2:18">
      <c r="M228" s="293" t="s">
        <v>947</v>
      </c>
      <c r="N228" s="293"/>
      <c r="O228" s="293"/>
      <c r="P228" s="293"/>
      <c r="Q228" s="293"/>
      <c r="R228" s="293"/>
    </row>
    <row r="229" spans="2:18">
      <c r="M229" s="293" t="s">
        <v>948</v>
      </c>
      <c r="N229" s="293"/>
      <c r="O229" s="293"/>
      <c r="P229" s="293"/>
      <c r="Q229" s="293"/>
      <c r="R229" s="293"/>
    </row>
    <row r="230" spans="2:18">
      <c r="M230" s="294" t="s">
        <v>949</v>
      </c>
      <c r="N230" s="294"/>
      <c r="O230" s="294"/>
      <c r="P230" s="294"/>
      <c r="Q230" s="294"/>
      <c r="R230" s="294"/>
    </row>
    <row r="231" spans="2:18">
      <c r="H231" s="295" t="s">
        <v>950</v>
      </c>
      <c r="I231" s="295"/>
      <c r="J231" s="295"/>
      <c r="K231" s="295"/>
      <c r="L231" s="295"/>
      <c r="M231" s="295"/>
      <c r="N231" s="295"/>
      <c r="O231" s="295"/>
      <c r="P231" s="295"/>
    </row>
    <row r="232" spans="2:18">
      <c r="H232" s="296" t="s">
        <v>951</v>
      </c>
      <c r="I232" s="296"/>
      <c r="J232" s="296"/>
      <c r="K232" s="296"/>
      <c r="L232" s="296"/>
      <c r="M232" s="296"/>
      <c r="N232" s="296"/>
    </row>
    <row r="234" spans="2:18">
      <c r="D234" s="219" t="s">
        <v>952</v>
      </c>
      <c r="E234" s="219"/>
      <c r="F234" s="219"/>
      <c r="G234" s="219"/>
      <c r="I234" s="297" t="s">
        <v>953</v>
      </c>
      <c r="J234" s="297"/>
      <c r="K234" s="297"/>
      <c r="L234" s="297"/>
      <c r="M234" s="297"/>
      <c r="N234" s="297"/>
      <c r="O234" s="297"/>
      <c r="P234" s="297"/>
      <c r="Q234" s="297"/>
      <c r="R234" s="297"/>
    </row>
    <row r="236" spans="2:18">
      <c r="D236" s="220" t="s">
        <v>954</v>
      </c>
      <c r="E236" s="220"/>
      <c r="F236" s="220"/>
      <c r="G236" s="220"/>
    </row>
    <row r="238" spans="2:18">
      <c r="D238" s="302" t="s">
        <v>955</v>
      </c>
      <c r="E238" s="302"/>
      <c r="F238" s="302"/>
      <c r="G238" s="302"/>
      <c r="H238" s="302"/>
      <c r="I238" s="302"/>
      <c r="J238" s="302"/>
      <c r="K238" s="302"/>
      <c r="L238" s="302"/>
      <c r="M238" s="302"/>
      <c r="N238" s="302"/>
      <c r="O238" s="302"/>
      <c r="P238" s="302"/>
      <c r="Q238" s="302"/>
      <c r="R238" s="302"/>
    </row>
    <row r="240" spans="2:18">
      <c r="D240" s="220" t="s">
        <v>956</v>
      </c>
      <c r="E240" s="220"/>
      <c r="F240" s="220"/>
      <c r="G240" s="220"/>
      <c r="I240" t="s">
        <v>957</v>
      </c>
    </row>
    <row r="242" spans="4:18">
      <c r="D242" s="302" t="s">
        <v>958</v>
      </c>
      <c r="E242" s="302"/>
      <c r="F242" s="302"/>
      <c r="G242" s="302"/>
      <c r="H242" s="302"/>
      <c r="I242" s="302"/>
      <c r="J242" s="302"/>
      <c r="K242" s="303" t="s">
        <v>959</v>
      </c>
      <c r="L242" s="303"/>
      <c r="M242" s="303"/>
      <c r="N242" s="303"/>
      <c r="O242" s="303"/>
      <c r="P242" s="303"/>
      <c r="Q242" s="303"/>
      <c r="R242" s="303"/>
    </row>
    <row r="244" spans="4:18">
      <c r="D244" s="302" t="s">
        <v>960</v>
      </c>
      <c r="E244" s="302"/>
      <c r="F244" s="302"/>
      <c r="G244" s="302"/>
      <c r="H244" s="302"/>
      <c r="I244" s="302"/>
      <c r="J244" s="302"/>
      <c r="K244" s="302"/>
      <c r="L244" s="302"/>
      <c r="M244" s="302"/>
      <c r="N244" s="302"/>
      <c r="O244" s="302"/>
      <c r="P244" s="302"/>
      <c r="Q244" s="302"/>
      <c r="R244" s="302"/>
    </row>
    <row r="246" spans="4:18">
      <c r="D246" s="220" t="s">
        <v>961</v>
      </c>
      <c r="E246" s="220"/>
      <c r="F246" s="220"/>
      <c r="G246" s="220"/>
      <c r="I246" s="304" t="s">
        <v>962</v>
      </c>
      <c r="J246" s="304"/>
      <c r="K246" s="304"/>
      <c r="L246" s="304"/>
      <c r="M246" s="304"/>
      <c r="N246" s="304"/>
      <c r="O246" s="304"/>
      <c r="P246" s="304"/>
      <c r="Q246" s="304"/>
      <c r="R246" s="304"/>
    </row>
    <row r="247" spans="4:18">
      <c r="D247" s="305" t="s">
        <v>963</v>
      </c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</row>
    <row r="249" spans="4:18">
      <c r="D249" s="221" t="s">
        <v>964</v>
      </c>
      <c r="E249" s="221"/>
      <c r="F249" s="221"/>
      <c r="G249" s="221"/>
      <c r="J249" s="298" t="s">
        <v>1112</v>
      </c>
      <c r="K249" s="298"/>
      <c r="L249" s="298"/>
      <c r="M249" s="298"/>
      <c r="N249" s="298"/>
      <c r="O249" s="298"/>
      <c r="P249" s="298"/>
    </row>
    <row r="251" spans="4:18">
      <c r="D251" s="299" t="s">
        <v>966</v>
      </c>
      <c r="E251" s="299"/>
      <c r="F251" s="299"/>
      <c r="G251" s="299"/>
      <c r="H251" s="299"/>
      <c r="I251" s="299"/>
      <c r="J251" s="299"/>
      <c r="K251" s="299"/>
      <c r="L251" s="299"/>
      <c r="M251" s="299"/>
      <c r="N251" s="299"/>
      <c r="O251" s="299"/>
      <c r="P251" s="299"/>
      <c r="Q251" s="299"/>
      <c r="R251" s="299"/>
    </row>
    <row r="252" spans="4:18">
      <c r="Q252" s="222" t="s">
        <v>967</v>
      </c>
      <c r="R252" s="222"/>
    </row>
    <row r="253" spans="4:18">
      <c r="D253" s="300" t="s">
        <v>968</v>
      </c>
      <c r="E253" s="300"/>
      <c r="F253" s="300"/>
      <c r="G253" s="300"/>
      <c r="H253" s="300"/>
      <c r="I253" s="300"/>
      <c r="J253" s="300"/>
      <c r="K253" s="300"/>
      <c r="L253" s="300"/>
      <c r="M253" s="301" t="s">
        <v>969</v>
      </c>
      <c r="N253" s="301"/>
      <c r="O253" s="301" t="s">
        <v>970</v>
      </c>
      <c r="P253" s="301"/>
      <c r="Q253" s="301" t="s">
        <v>971</v>
      </c>
      <c r="R253" s="301"/>
    </row>
    <row r="254" spans="4:18">
      <c r="D254" s="309" t="s">
        <v>60</v>
      </c>
      <c r="E254" s="309"/>
      <c r="F254" s="309"/>
      <c r="G254" s="309"/>
      <c r="H254" s="309"/>
      <c r="I254" s="309"/>
      <c r="J254" s="309"/>
      <c r="K254" s="309"/>
      <c r="L254" s="309"/>
      <c r="M254" s="310" t="s">
        <v>156</v>
      </c>
      <c r="N254" s="310"/>
      <c r="O254" s="310" t="s">
        <v>207</v>
      </c>
      <c r="P254" s="310"/>
      <c r="Q254" s="310" t="s">
        <v>291</v>
      </c>
      <c r="R254" s="310"/>
    </row>
    <row r="255" spans="4:18">
      <c r="D255" s="311" t="s">
        <v>972</v>
      </c>
      <c r="E255" s="311"/>
      <c r="F255" s="311"/>
      <c r="G255" s="311"/>
      <c r="H255" s="311"/>
      <c r="I255" s="311"/>
      <c r="J255" s="311"/>
      <c r="K255" s="311"/>
      <c r="L255" s="311"/>
      <c r="M255" s="225"/>
      <c r="N255" s="226"/>
      <c r="O255" s="225"/>
      <c r="P255" s="226"/>
      <c r="Q255" s="225"/>
      <c r="R255" s="226"/>
    </row>
    <row r="256" spans="4:18">
      <c r="D256" s="312" t="s">
        <v>22</v>
      </c>
      <c r="E256" s="312"/>
      <c r="F256" s="312"/>
      <c r="G256" s="312"/>
      <c r="H256" s="312"/>
      <c r="I256" s="312"/>
      <c r="J256" s="312"/>
      <c r="K256" s="312"/>
      <c r="L256" s="312"/>
      <c r="M256" s="313" t="s">
        <v>973</v>
      </c>
      <c r="N256" s="313"/>
      <c r="O256" s="314">
        <v>6492223.4199999999</v>
      </c>
      <c r="P256" s="314"/>
      <c r="Q256" s="314">
        <v>11357438.76</v>
      </c>
      <c r="R256" s="314"/>
    </row>
    <row r="257" spans="4:18">
      <c r="D257" s="306" t="s">
        <v>974</v>
      </c>
      <c r="E257" s="306"/>
      <c r="F257" s="306"/>
      <c r="G257" s="306"/>
      <c r="H257" s="306"/>
      <c r="I257" s="306"/>
      <c r="J257" s="306"/>
      <c r="K257" s="306"/>
      <c r="L257" s="306"/>
      <c r="M257" s="307" t="s">
        <v>975</v>
      </c>
      <c r="N257" s="307"/>
      <c r="O257" s="308">
        <v>0</v>
      </c>
      <c r="P257" s="308"/>
      <c r="Q257" s="308">
        <v>0</v>
      </c>
      <c r="R257" s="308"/>
    </row>
    <row r="258" spans="4:18">
      <c r="D258" s="306" t="s">
        <v>976</v>
      </c>
      <c r="E258" s="306"/>
      <c r="F258" s="306"/>
      <c r="G258" s="306"/>
      <c r="H258" s="306"/>
      <c r="I258" s="306"/>
      <c r="J258" s="306"/>
      <c r="K258" s="306"/>
      <c r="L258" s="306"/>
      <c r="M258" s="307" t="s">
        <v>977</v>
      </c>
      <c r="N258" s="307"/>
      <c r="O258" s="308">
        <v>0</v>
      </c>
      <c r="P258" s="308"/>
      <c r="Q258" s="308">
        <v>0</v>
      </c>
      <c r="R258" s="308"/>
    </row>
    <row r="259" spans="4:18">
      <c r="D259" s="306" t="s">
        <v>978</v>
      </c>
      <c r="E259" s="306"/>
      <c r="F259" s="306"/>
      <c r="G259" s="306"/>
      <c r="H259" s="306"/>
      <c r="I259" s="306"/>
      <c r="J259" s="306"/>
      <c r="K259" s="306"/>
      <c r="L259" s="306"/>
      <c r="M259" s="307" t="s">
        <v>979</v>
      </c>
      <c r="N259" s="307"/>
      <c r="O259" s="308">
        <v>0</v>
      </c>
      <c r="P259" s="308"/>
      <c r="Q259" s="308">
        <v>0</v>
      </c>
      <c r="R259" s="308"/>
    </row>
    <row r="260" spans="4:18">
      <c r="D260" s="315" t="s">
        <v>980</v>
      </c>
      <c r="E260" s="315"/>
      <c r="F260" s="315"/>
      <c r="G260" s="315"/>
      <c r="H260" s="315"/>
      <c r="I260" s="315"/>
      <c r="J260" s="315"/>
      <c r="K260" s="315"/>
      <c r="L260" s="315"/>
      <c r="M260" s="307" t="s">
        <v>981</v>
      </c>
      <c r="N260" s="307"/>
      <c r="O260" s="308">
        <v>0</v>
      </c>
      <c r="P260" s="308"/>
      <c r="Q260" s="308">
        <v>0</v>
      </c>
      <c r="R260" s="308"/>
    </row>
    <row r="261" spans="4:18">
      <c r="D261" s="315" t="s">
        <v>982</v>
      </c>
      <c r="E261" s="315"/>
      <c r="F261" s="315"/>
      <c r="G261" s="315"/>
      <c r="H261" s="315"/>
      <c r="I261" s="315"/>
      <c r="J261" s="315"/>
      <c r="K261" s="315"/>
      <c r="L261" s="315"/>
      <c r="M261" s="307" t="s">
        <v>983</v>
      </c>
      <c r="N261" s="307"/>
      <c r="O261" s="308">
        <v>0</v>
      </c>
      <c r="P261" s="308"/>
      <c r="Q261" s="308">
        <v>0</v>
      </c>
      <c r="R261" s="308"/>
    </row>
    <row r="262" spans="4:18">
      <c r="D262" s="312" t="s">
        <v>984</v>
      </c>
      <c r="E262" s="312"/>
      <c r="F262" s="312"/>
      <c r="G262" s="312"/>
      <c r="H262" s="312"/>
      <c r="I262" s="312"/>
      <c r="J262" s="312"/>
      <c r="K262" s="312"/>
      <c r="L262" s="312"/>
      <c r="M262" s="307" t="s">
        <v>985</v>
      </c>
      <c r="N262" s="307"/>
      <c r="O262" s="317">
        <v>14353411638.57</v>
      </c>
      <c r="P262" s="317"/>
      <c r="Q262" s="317">
        <v>13649216581.450001</v>
      </c>
      <c r="R262" s="317"/>
    </row>
    <row r="263" spans="4:18">
      <c r="D263" s="312" t="s">
        <v>97</v>
      </c>
      <c r="E263" s="312"/>
      <c r="F263" s="312"/>
      <c r="G263" s="312"/>
      <c r="H263" s="312"/>
      <c r="I263" s="312"/>
      <c r="J263" s="312"/>
      <c r="K263" s="312"/>
      <c r="L263" s="312"/>
      <c r="M263" s="307" t="s">
        <v>986</v>
      </c>
      <c r="N263" s="307"/>
      <c r="O263" s="318">
        <v>0</v>
      </c>
      <c r="P263" s="318"/>
      <c r="Q263" s="318">
        <v>0</v>
      </c>
      <c r="R263" s="318"/>
    </row>
    <row r="264" spans="4:18">
      <c r="D264" s="312" t="s">
        <v>987</v>
      </c>
      <c r="E264" s="312"/>
      <c r="F264" s="312"/>
      <c r="G264" s="312"/>
      <c r="H264" s="312"/>
      <c r="I264" s="312"/>
      <c r="J264" s="312"/>
      <c r="K264" s="312"/>
      <c r="L264" s="312"/>
      <c r="M264" s="307" t="s">
        <v>988</v>
      </c>
      <c r="N264" s="307"/>
      <c r="O264" s="318">
        <v>0</v>
      </c>
      <c r="P264" s="318"/>
      <c r="Q264" s="318">
        <v>0</v>
      </c>
      <c r="R264" s="318"/>
    </row>
    <row r="265" spans="4:18">
      <c r="D265" s="312" t="s">
        <v>989</v>
      </c>
      <c r="E265" s="312"/>
      <c r="F265" s="312"/>
      <c r="G265" s="312"/>
      <c r="H265" s="312"/>
      <c r="I265" s="312"/>
      <c r="J265" s="312"/>
      <c r="K265" s="312"/>
      <c r="L265" s="312"/>
      <c r="M265" s="307" t="s">
        <v>990</v>
      </c>
      <c r="N265" s="307"/>
      <c r="O265" s="317">
        <v>10812448.859999999</v>
      </c>
      <c r="P265" s="317"/>
      <c r="Q265" s="317">
        <v>10807757.48</v>
      </c>
      <c r="R265" s="317"/>
    </row>
    <row r="266" spans="4:18">
      <c r="D266" s="315" t="s">
        <v>17</v>
      </c>
      <c r="E266" s="315"/>
      <c r="F266" s="315"/>
      <c r="G266" s="315"/>
      <c r="H266" s="315"/>
      <c r="I266" s="315"/>
      <c r="J266" s="315"/>
      <c r="K266" s="315"/>
      <c r="L266" s="315"/>
      <c r="M266" s="307" t="s">
        <v>991</v>
      </c>
      <c r="N266" s="307"/>
      <c r="O266" s="316">
        <v>201000733.97999999</v>
      </c>
      <c r="P266" s="316"/>
      <c r="Q266" s="316">
        <v>7283990.46</v>
      </c>
      <c r="R266" s="316"/>
    </row>
    <row r="267" spans="4:18">
      <c r="D267" s="312" t="s">
        <v>992</v>
      </c>
      <c r="E267" s="312"/>
      <c r="F267" s="312"/>
      <c r="G267" s="312"/>
      <c r="H267" s="312"/>
      <c r="I267" s="312"/>
      <c r="J267" s="312"/>
      <c r="K267" s="312"/>
      <c r="L267" s="312"/>
      <c r="M267" s="307" t="s">
        <v>993</v>
      </c>
      <c r="N267" s="307"/>
      <c r="O267" s="308">
        <v>0</v>
      </c>
      <c r="P267" s="308"/>
      <c r="Q267" s="308">
        <v>0</v>
      </c>
      <c r="R267" s="308"/>
    </row>
    <row r="268" spans="4:18">
      <c r="D268" s="312" t="s">
        <v>23</v>
      </c>
      <c r="E268" s="312"/>
      <c r="F268" s="312"/>
      <c r="G268" s="312"/>
      <c r="H268" s="312"/>
      <c r="I268" s="312"/>
      <c r="J268" s="312"/>
      <c r="K268" s="312"/>
      <c r="L268" s="312"/>
      <c r="M268" s="307" t="s">
        <v>994</v>
      </c>
      <c r="N268" s="307"/>
      <c r="O268" s="316">
        <v>517635946.67000002</v>
      </c>
      <c r="P268" s="316"/>
      <c r="Q268" s="316">
        <v>259568835.59</v>
      </c>
      <c r="R268" s="316"/>
    </row>
    <row r="269" spans="4:18">
      <c r="D269" s="319" t="s">
        <v>995</v>
      </c>
      <c r="E269" s="320"/>
      <c r="F269" s="320"/>
      <c r="G269" s="320"/>
      <c r="H269" s="320"/>
      <c r="I269" s="320"/>
      <c r="J269" s="320"/>
      <c r="K269" s="320"/>
      <c r="L269" s="320"/>
      <c r="M269" s="321" t="s">
        <v>996</v>
      </c>
      <c r="N269" s="321"/>
      <c r="O269" s="322">
        <v>15089353000</v>
      </c>
      <c r="P269" s="322"/>
      <c r="Q269" s="322">
        <v>13938235000</v>
      </c>
      <c r="R269" s="322"/>
    </row>
    <row r="270" spans="4:18">
      <c r="D270" s="323" t="s">
        <v>997</v>
      </c>
      <c r="E270" s="323"/>
      <c r="F270" s="323"/>
      <c r="G270" s="323"/>
      <c r="H270" s="323"/>
      <c r="I270" s="323"/>
      <c r="J270" s="323"/>
      <c r="K270" s="323"/>
      <c r="L270" s="323"/>
      <c r="M270" s="307" t="s">
        <v>998</v>
      </c>
      <c r="N270" s="307"/>
      <c r="O270" s="318">
        <v>0</v>
      </c>
      <c r="P270" s="318"/>
      <c r="Q270" s="318">
        <v>0</v>
      </c>
      <c r="R270" s="318"/>
    </row>
    <row r="271" spans="4:18">
      <c r="D271" s="311" t="s">
        <v>999</v>
      </c>
      <c r="E271" s="311"/>
      <c r="F271" s="311"/>
      <c r="G271" s="311"/>
      <c r="H271" s="311"/>
      <c r="I271" s="311"/>
      <c r="J271" s="311"/>
      <c r="K271" s="311"/>
      <c r="L271" s="311"/>
      <c r="M271" s="233"/>
      <c r="N271" s="234"/>
      <c r="O271" s="233"/>
      <c r="P271" s="234"/>
      <c r="Q271" s="233"/>
      <c r="R271" s="234"/>
    </row>
    <row r="272" spans="4:18">
      <c r="D272" s="323" t="s">
        <v>160</v>
      </c>
      <c r="E272" s="323"/>
      <c r="F272" s="323"/>
      <c r="G272" s="323"/>
      <c r="H272" s="323"/>
      <c r="I272" s="323"/>
      <c r="J272" s="323"/>
      <c r="K272" s="323"/>
      <c r="L272" s="323"/>
      <c r="M272" s="313" t="s">
        <v>1000</v>
      </c>
      <c r="N272" s="313"/>
      <c r="O272" s="336">
        <v>-64742.2</v>
      </c>
      <c r="P272" s="336"/>
      <c r="Q272" s="337">
        <v>4576.83</v>
      </c>
      <c r="R272" s="337"/>
    </row>
    <row r="273" spans="4:18">
      <c r="D273" s="323" t="s">
        <v>162</v>
      </c>
      <c r="E273" s="323"/>
      <c r="F273" s="323"/>
      <c r="G273" s="323"/>
      <c r="H273" s="323"/>
      <c r="I273" s="323"/>
      <c r="J273" s="323"/>
      <c r="K273" s="323"/>
      <c r="L273" s="323"/>
      <c r="M273" s="313" t="s">
        <v>1001</v>
      </c>
      <c r="N273" s="313"/>
      <c r="O273" s="324">
        <v>0</v>
      </c>
      <c r="P273" s="324"/>
      <c r="Q273" s="324">
        <v>0</v>
      </c>
      <c r="R273" s="324"/>
    </row>
    <row r="274" spans="4:18">
      <c r="D274" s="323" t="s">
        <v>1002</v>
      </c>
      <c r="E274" s="323"/>
      <c r="F274" s="323"/>
      <c r="G274" s="323"/>
      <c r="H274" s="323"/>
      <c r="I274" s="323"/>
      <c r="J274" s="323"/>
      <c r="K274" s="323"/>
      <c r="L274" s="323"/>
      <c r="M274" s="313" t="s">
        <v>1003</v>
      </c>
      <c r="N274" s="313"/>
      <c r="O274" s="324">
        <v>0</v>
      </c>
      <c r="P274" s="324"/>
      <c r="Q274" s="324">
        <v>0</v>
      </c>
      <c r="R274" s="324"/>
    </row>
    <row r="275" spans="4:18">
      <c r="D275" s="312" t="s">
        <v>1004</v>
      </c>
      <c r="E275" s="312"/>
      <c r="F275" s="312"/>
      <c r="G275" s="312"/>
      <c r="H275" s="312"/>
      <c r="I275" s="312"/>
      <c r="J275" s="312"/>
      <c r="K275" s="312"/>
      <c r="L275" s="312"/>
      <c r="M275" s="313" t="s">
        <v>1005</v>
      </c>
      <c r="N275" s="313"/>
      <c r="O275" s="324">
        <v>0</v>
      </c>
      <c r="P275" s="324"/>
      <c r="Q275" s="324">
        <v>0</v>
      </c>
      <c r="R275" s="324"/>
    </row>
    <row r="276" spans="4:18">
      <c r="D276" s="312" t="s">
        <v>1006</v>
      </c>
      <c r="E276" s="312"/>
      <c r="F276" s="312"/>
      <c r="G276" s="312"/>
      <c r="H276" s="312"/>
      <c r="I276" s="312"/>
      <c r="J276" s="312"/>
      <c r="K276" s="312"/>
      <c r="L276" s="312"/>
      <c r="M276" s="313" t="s">
        <v>1007</v>
      </c>
      <c r="N276" s="313"/>
      <c r="O276" s="324">
        <v>0</v>
      </c>
      <c r="P276" s="324"/>
      <c r="Q276" s="324">
        <v>0</v>
      </c>
      <c r="R276" s="324"/>
    </row>
    <row r="277" spans="4:18">
      <c r="D277" s="312" t="s">
        <v>1008</v>
      </c>
      <c r="E277" s="312"/>
      <c r="F277" s="312"/>
      <c r="G277" s="312"/>
      <c r="H277" s="312"/>
      <c r="I277" s="312"/>
      <c r="J277" s="312"/>
      <c r="K277" s="312"/>
      <c r="L277" s="312"/>
      <c r="M277" s="313" t="s">
        <v>1009</v>
      </c>
      <c r="N277" s="313"/>
      <c r="O277" s="324">
        <v>0</v>
      </c>
      <c r="P277" s="324"/>
      <c r="Q277" s="324">
        <v>0</v>
      </c>
      <c r="R277" s="324"/>
    </row>
    <row r="278" spans="4:18">
      <c r="D278" s="312" t="s">
        <v>1010</v>
      </c>
      <c r="E278" s="312"/>
      <c r="F278" s="312"/>
      <c r="G278" s="312"/>
      <c r="H278" s="312"/>
      <c r="I278" s="312"/>
      <c r="J278" s="312"/>
      <c r="K278" s="312"/>
      <c r="L278" s="312"/>
      <c r="M278" s="313" t="s">
        <v>1011</v>
      </c>
      <c r="N278" s="313"/>
      <c r="O278" s="324">
        <v>0</v>
      </c>
      <c r="P278" s="324"/>
      <c r="Q278" s="324">
        <v>0</v>
      </c>
      <c r="R278" s="324"/>
    </row>
    <row r="279" spans="4:18">
      <c r="D279" s="312" t="s">
        <v>1012</v>
      </c>
      <c r="E279" s="312"/>
      <c r="F279" s="312"/>
      <c r="G279" s="312"/>
      <c r="H279" s="312"/>
      <c r="I279" s="312"/>
      <c r="J279" s="312"/>
      <c r="K279" s="312"/>
      <c r="L279" s="312"/>
      <c r="M279" s="313" t="s">
        <v>1013</v>
      </c>
      <c r="N279" s="313"/>
      <c r="O279" s="337">
        <v>292298.7</v>
      </c>
      <c r="P279" s="337"/>
      <c r="Q279" s="337">
        <v>243026.81</v>
      </c>
      <c r="R279" s="337"/>
    </row>
    <row r="280" spans="4:18">
      <c r="D280" s="312" t="s">
        <v>1014</v>
      </c>
      <c r="E280" s="312"/>
      <c r="F280" s="312"/>
      <c r="G280" s="312"/>
      <c r="H280" s="312"/>
      <c r="I280" s="312"/>
      <c r="J280" s="312"/>
      <c r="K280" s="312"/>
      <c r="L280" s="312"/>
      <c r="M280" s="313" t="s">
        <v>1015</v>
      </c>
      <c r="N280" s="313"/>
      <c r="O280" s="324">
        <v>0</v>
      </c>
      <c r="P280" s="324"/>
      <c r="Q280" s="324">
        <v>0</v>
      </c>
      <c r="R280" s="324"/>
    </row>
    <row r="281" spans="4:18">
      <c r="D281" s="312" t="s">
        <v>1016</v>
      </c>
      <c r="E281" s="312"/>
      <c r="F281" s="312"/>
      <c r="G281" s="312"/>
      <c r="H281" s="312"/>
      <c r="I281" s="312"/>
      <c r="J281" s="312"/>
      <c r="K281" s="312"/>
      <c r="L281" s="312"/>
      <c r="M281" s="313" t="s">
        <v>1017</v>
      </c>
      <c r="N281" s="313"/>
      <c r="O281" s="324">
        <v>0</v>
      </c>
      <c r="P281" s="324"/>
      <c r="Q281" s="324">
        <v>0</v>
      </c>
      <c r="R281" s="324"/>
    </row>
    <row r="282" spans="4:18">
      <c r="D282" s="312" t="s">
        <v>174</v>
      </c>
      <c r="E282" s="312"/>
      <c r="F282" s="312"/>
      <c r="G282" s="312"/>
      <c r="H282" s="312"/>
      <c r="I282" s="312"/>
      <c r="J282" s="312"/>
      <c r="K282" s="312"/>
      <c r="L282" s="312"/>
      <c r="M282" s="313" t="s">
        <v>1018</v>
      </c>
      <c r="N282" s="313"/>
      <c r="O282" s="324">
        <v>0</v>
      </c>
      <c r="P282" s="324"/>
      <c r="Q282" s="324">
        <v>0</v>
      </c>
      <c r="R282" s="324"/>
    </row>
    <row r="283" spans="4:18">
      <c r="D283" s="312" t="s">
        <v>5</v>
      </c>
      <c r="E283" s="312"/>
      <c r="F283" s="312"/>
      <c r="G283" s="312"/>
      <c r="H283" s="312"/>
      <c r="I283" s="312"/>
      <c r="J283" s="312"/>
      <c r="K283" s="312"/>
      <c r="L283" s="312"/>
      <c r="M283" s="313" t="s">
        <v>1019</v>
      </c>
      <c r="N283" s="313"/>
      <c r="O283" s="314">
        <v>2831261646.4199996</v>
      </c>
      <c r="P283" s="314"/>
      <c r="Q283" s="314">
        <v>2949220739.1299996</v>
      </c>
      <c r="R283" s="314"/>
    </row>
    <row r="284" spans="4:18">
      <c r="D284" s="312" t="s">
        <v>1020</v>
      </c>
      <c r="E284" s="312"/>
      <c r="F284" s="312"/>
      <c r="G284" s="312"/>
      <c r="H284" s="312"/>
      <c r="I284" s="312"/>
      <c r="J284" s="312"/>
      <c r="K284" s="312"/>
      <c r="L284" s="312"/>
      <c r="M284" s="313" t="s">
        <v>1021</v>
      </c>
      <c r="N284" s="313"/>
      <c r="O284" s="324">
        <v>0</v>
      </c>
      <c r="P284" s="324"/>
      <c r="Q284" s="324">
        <v>0</v>
      </c>
      <c r="R284" s="324"/>
    </row>
    <row r="285" spans="4:18">
      <c r="D285" s="312" t="s">
        <v>992</v>
      </c>
      <c r="E285" s="312"/>
      <c r="F285" s="312"/>
      <c r="G285" s="312"/>
      <c r="H285" s="312"/>
      <c r="I285" s="312"/>
      <c r="J285" s="312"/>
      <c r="K285" s="312"/>
      <c r="L285" s="312"/>
      <c r="M285" s="313" t="s">
        <v>1022</v>
      </c>
      <c r="N285" s="313"/>
      <c r="O285" s="324">
        <v>0</v>
      </c>
      <c r="P285" s="324"/>
      <c r="Q285" s="324">
        <v>0</v>
      </c>
      <c r="R285" s="324"/>
    </row>
    <row r="286" spans="4:18">
      <c r="D286" s="312" t="s">
        <v>1023</v>
      </c>
      <c r="E286" s="312"/>
      <c r="F286" s="312"/>
      <c r="G286" s="312"/>
      <c r="H286" s="312"/>
      <c r="I286" s="312"/>
      <c r="J286" s="312"/>
      <c r="K286" s="312"/>
      <c r="L286" s="312"/>
      <c r="M286" s="313" t="s">
        <v>1024</v>
      </c>
      <c r="N286" s="313"/>
      <c r="O286" s="324">
        <v>0</v>
      </c>
      <c r="P286" s="324"/>
      <c r="Q286" s="324">
        <v>0</v>
      </c>
      <c r="R286" s="324"/>
    </row>
    <row r="287" spans="4:18">
      <c r="D287" s="312" t="s">
        <v>9</v>
      </c>
      <c r="E287" s="312"/>
      <c r="F287" s="312"/>
      <c r="G287" s="312"/>
      <c r="H287" s="312"/>
      <c r="I287" s="312"/>
      <c r="J287" s="312"/>
      <c r="K287" s="312"/>
      <c r="L287" s="312"/>
      <c r="M287" s="313" t="s">
        <v>1025</v>
      </c>
      <c r="N287" s="313"/>
      <c r="O287" s="314">
        <v>17625000</v>
      </c>
      <c r="P287" s="314"/>
      <c r="Q287" s="314">
        <v>18750000</v>
      </c>
      <c r="R287" s="314"/>
    </row>
    <row r="288" spans="4:18">
      <c r="D288" s="312" t="s">
        <v>11</v>
      </c>
      <c r="E288" s="312"/>
      <c r="F288" s="312"/>
      <c r="G288" s="312"/>
      <c r="H288" s="312"/>
      <c r="I288" s="312"/>
      <c r="J288" s="312"/>
      <c r="K288" s="312"/>
      <c r="L288" s="312"/>
      <c r="M288" s="313" t="s">
        <v>1026</v>
      </c>
      <c r="N288" s="313"/>
      <c r="O288" s="337">
        <v>2055.54</v>
      </c>
      <c r="P288" s="337"/>
      <c r="Q288" s="337">
        <v>2055.54</v>
      </c>
      <c r="R288" s="337"/>
    </row>
    <row r="289" spans="4:18">
      <c r="D289" s="312" t="s">
        <v>15</v>
      </c>
      <c r="E289" s="312"/>
      <c r="F289" s="312"/>
      <c r="G289" s="312"/>
      <c r="H289" s="312"/>
      <c r="I289" s="312"/>
      <c r="J289" s="312"/>
      <c r="K289" s="312"/>
      <c r="L289" s="312"/>
      <c r="M289" s="313" t="s">
        <v>1027</v>
      </c>
      <c r="N289" s="313"/>
      <c r="O289" s="314">
        <v>80202813.430000007</v>
      </c>
      <c r="P289" s="314"/>
      <c r="Q289" s="314">
        <v>80202813.430000007</v>
      </c>
      <c r="R289" s="314"/>
    </row>
    <row r="290" spans="4:18">
      <c r="D290" s="319" t="s">
        <v>1028</v>
      </c>
      <c r="E290" s="319"/>
      <c r="F290" s="319"/>
      <c r="G290" s="319"/>
      <c r="H290" s="319"/>
      <c r="I290" s="319"/>
      <c r="J290" s="319"/>
      <c r="K290" s="319"/>
      <c r="L290" s="319"/>
      <c r="M290" s="329" t="s">
        <v>1029</v>
      </c>
      <c r="N290" s="329"/>
      <c r="O290" s="325">
        <v>2929319000</v>
      </c>
      <c r="P290" s="325"/>
      <c r="Q290" s="325">
        <v>3048424000</v>
      </c>
      <c r="R290" s="325"/>
    </row>
    <row r="291" spans="4:18">
      <c r="D291" s="326" t="s">
        <v>1030</v>
      </c>
      <c r="E291" s="326"/>
      <c r="F291" s="326"/>
      <c r="G291" s="326"/>
      <c r="H291" s="326"/>
      <c r="I291" s="326"/>
      <c r="J291" s="326"/>
      <c r="K291" s="326"/>
      <c r="L291" s="326"/>
      <c r="M291" s="237"/>
      <c r="N291" s="238"/>
      <c r="O291" s="322">
        <v>18018672000</v>
      </c>
      <c r="P291" s="322"/>
      <c r="Q291" s="322">
        <v>16986659000</v>
      </c>
      <c r="R291" s="322"/>
    </row>
    <row r="293" spans="4:18">
      <c r="M293" s="222" t="s">
        <v>967</v>
      </c>
    </row>
    <row r="294" spans="4:18" ht="36">
      <c r="E294" s="328" t="s">
        <v>1031</v>
      </c>
      <c r="F294" s="328"/>
      <c r="G294" s="328"/>
      <c r="H294" s="328"/>
      <c r="I294" s="328"/>
      <c r="J294" s="328"/>
      <c r="K294" s="223" t="s">
        <v>969</v>
      </c>
      <c r="L294" s="223" t="s">
        <v>970</v>
      </c>
      <c r="M294" s="223" t="s">
        <v>971</v>
      </c>
    </row>
    <row r="295" spans="4:18">
      <c r="E295" s="309" t="s">
        <v>60</v>
      </c>
      <c r="F295" s="309"/>
      <c r="G295" s="309"/>
      <c r="H295" s="309"/>
      <c r="I295" s="309"/>
      <c r="J295" s="309"/>
      <c r="K295" s="224" t="s">
        <v>156</v>
      </c>
      <c r="L295" s="224" t="s">
        <v>207</v>
      </c>
      <c r="M295" s="224" t="s">
        <v>291</v>
      </c>
    </row>
    <row r="296" spans="4:18">
      <c r="E296" s="319" t="s">
        <v>1032</v>
      </c>
      <c r="F296" s="319"/>
      <c r="G296" s="319"/>
      <c r="H296" s="319"/>
      <c r="I296" s="319"/>
      <c r="J296" s="319"/>
      <c r="K296" s="239"/>
      <c r="L296" s="240"/>
      <c r="M296" s="240"/>
    </row>
    <row r="297" spans="4:18">
      <c r="E297" s="327" t="s">
        <v>212</v>
      </c>
      <c r="F297" s="327"/>
      <c r="G297" s="327"/>
      <c r="H297" s="327"/>
      <c r="I297" s="327"/>
      <c r="J297" s="327"/>
      <c r="K297" s="229" t="s">
        <v>1033</v>
      </c>
      <c r="L297" s="235">
        <v>0</v>
      </c>
      <c r="M297" s="235">
        <v>0</v>
      </c>
    </row>
    <row r="298" spans="4:18">
      <c r="E298" s="327" t="s">
        <v>1034</v>
      </c>
      <c r="F298" s="327"/>
      <c r="G298" s="327"/>
      <c r="H298" s="327"/>
      <c r="I298" s="327"/>
      <c r="J298" s="327"/>
      <c r="K298" s="229" t="s">
        <v>1035</v>
      </c>
      <c r="L298" s="235">
        <v>0</v>
      </c>
      <c r="M298" s="235">
        <v>0</v>
      </c>
    </row>
    <row r="299" spans="4:18">
      <c r="E299" s="327" t="s">
        <v>980</v>
      </c>
      <c r="F299" s="327"/>
      <c r="G299" s="327"/>
      <c r="H299" s="327"/>
      <c r="I299" s="327"/>
      <c r="J299" s="327"/>
      <c r="K299" s="241" t="s">
        <v>1036</v>
      </c>
      <c r="L299" s="231">
        <v>0</v>
      </c>
      <c r="M299" s="231">
        <v>0</v>
      </c>
    </row>
    <row r="300" spans="4:18">
      <c r="E300" s="327" t="s">
        <v>1037</v>
      </c>
      <c r="F300" s="327"/>
      <c r="G300" s="327"/>
      <c r="H300" s="327"/>
      <c r="I300" s="327"/>
      <c r="J300" s="327"/>
      <c r="K300" s="241" t="s">
        <v>1038</v>
      </c>
      <c r="L300" s="231">
        <v>0</v>
      </c>
      <c r="M300" s="231">
        <v>0</v>
      </c>
    </row>
    <row r="301" spans="4:18">
      <c r="E301" s="327" t="s">
        <v>1039</v>
      </c>
      <c r="F301" s="327"/>
      <c r="G301" s="327"/>
      <c r="H301" s="327"/>
      <c r="I301" s="327"/>
      <c r="J301" s="327"/>
      <c r="K301" s="241" t="s">
        <v>1040</v>
      </c>
      <c r="L301" s="230">
        <v>1588537061.7299998</v>
      </c>
      <c r="M301" s="230">
        <v>2859176781.9900002</v>
      </c>
    </row>
    <row r="302" spans="4:18">
      <c r="E302" s="327" t="s">
        <v>1041</v>
      </c>
      <c r="F302" s="327"/>
      <c r="G302" s="327"/>
      <c r="H302" s="327"/>
      <c r="I302" s="327"/>
      <c r="J302" s="327"/>
      <c r="K302" s="241" t="s">
        <v>1042</v>
      </c>
      <c r="L302" s="230">
        <v>122887194.44</v>
      </c>
      <c r="M302" s="230">
        <v>149578870.91999999</v>
      </c>
    </row>
    <row r="303" spans="4:18">
      <c r="E303" s="327" t="s">
        <v>1043</v>
      </c>
      <c r="F303" s="327"/>
      <c r="G303" s="327"/>
      <c r="H303" s="327"/>
      <c r="I303" s="327"/>
      <c r="J303" s="327"/>
      <c r="K303" s="241" t="s">
        <v>1044</v>
      </c>
      <c r="L303" s="230">
        <v>2440125466.0499997</v>
      </c>
      <c r="M303" s="230">
        <v>2528626697.0499997</v>
      </c>
    </row>
    <row r="304" spans="4:18">
      <c r="E304" s="327" t="s">
        <v>1045</v>
      </c>
      <c r="F304" s="327"/>
      <c r="G304" s="327"/>
      <c r="H304" s="327"/>
      <c r="I304" s="327"/>
      <c r="J304" s="327"/>
      <c r="K304" s="241" t="s">
        <v>1046</v>
      </c>
      <c r="L304" s="230">
        <v>65995708.380000003</v>
      </c>
      <c r="M304" s="230">
        <v>56380196.299999997</v>
      </c>
    </row>
    <row r="305" spans="5:13">
      <c r="E305" s="327" t="s">
        <v>1047</v>
      </c>
      <c r="F305" s="327"/>
      <c r="G305" s="327"/>
      <c r="H305" s="327"/>
      <c r="I305" s="327"/>
      <c r="J305" s="327"/>
      <c r="K305" s="241" t="s">
        <v>1048</v>
      </c>
      <c r="L305" s="231">
        <v>0</v>
      </c>
      <c r="M305" s="231">
        <v>0</v>
      </c>
    </row>
    <row r="306" spans="5:13">
      <c r="E306" s="327" t="s">
        <v>1049</v>
      </c>
      <c r="F306" s="327"/>
      <c r="G306" s="327"/>
      <c r="H306" s="327"/>
      <c r="I306" s="327"/>
      <c r="J306" s="327"/>
      <c r="K306" s="241" t="s">
        <v>1050</v>
      </c>
      <c r="L306" s="231">
        <v>0</v>
      </c>
      <c r="M306" s="231">
        <v>0</v>
      </c>
    </row>
    <row r="307" spans="5:13">
      <c r="E307" s="327" t="s">
        <v>1051</v>
      </c>
      <c r="F307" s="327"/>
      <c r="G307" s="327"/>
      <c r="H307" s="327"/>
      <c r="I307" s="327"/>
      <c r="J307" s="327"/>
      <c r="K307" s="241" t="s">
        <v>1052</v>
      </c>
      <c r="L307" s="231">
        <v>0</v>
      </c>
      <c r="M307" s="231">
        <v>0</v>
      </c>
    </row>
    <row r="308" spans="5:13">
      <c r="E308" s="327" t="s">
        <v>1053</v>
      </c>
      <c r="F308" s="327"/>
      <c r="G308" s="327"/>
      <c r="H308" s="327"/>
      <c r="I308" s="327"/>
      <c r="J308" s="327"/>
      <c r="K308" s="241" t="s">
        <v>1054</v>
      </c>
      <c r="L308" s="231">
        <v>0</v>
      </c>
      <c r="M308" s="231">
        <v>0</v>
      </c>
    </row>
    <row r="309" spans="5:13">
      <c r="E309" s="327" t="s">
        <v>39</v>
      </c>
      <c r="F309" s="327"/>
      <c r="G309" s="327"/>
      <c r="H309" s="327"/>
      <c r="I309" s="327"/>
      <c r="J309" s="327"/>
      <c r="K309" s="241" t="s">
        <v>1055</v>
      </c>
      <c r="L309" s="230">
        <v>1468921963.0899999</v>
      </c>
      <c r="M309" s="230">
        <v>686880438.11000001</v>
      </c>
    </row>
    <row r="310" spans="5:13">
      <c r="E310" s="331" t="s">
        <v>1056</v>
      </c>
      <c r="F310" s="331"/>
      <c r="G310" s="331"/>
      <c r="H310" s="331"/>
      <c r="I310" s="331"/>
      <c r="J310" s="331"/>
      <c r="K310" s="242" t="s">
        <v>1057</v>
      </c>
      <c r="L310" s="232">
        <v>5686467000</v>
      </c>
      <c r="M310" s="232">
        <v>6280643000</v>
      </c>
    </row>
    <row r="311" spans="5:13">
      <c r="E311" s="327" t="s">
        <v>1058</v>
      </c>
      <c r="F311" s="327"/>
      <c r="G311" s="327"/>
      <c r="H311" s="327"/>
      <c r="I311" s="327"/>
      <c r="J311" s="327"/>
      <c r="K311" s="229" t="s">
        <v>1059</v>
      </c>
      <c r="L311" s="231">
        <v>0</v>
      </c>
      <c r="M311" s="231">
        <v>0</v>
      </c>
    </row>
    <row r="312" spans="5:13">
      <c r="E312" s="319" t="s">
        <v>1060</v>
      </c>
      <c r="F312" s="319"/>
      <c r="G312" s="319"/>
      <c r="H312" s="319"/>
      <c r="I312" s="319"/>
      <c r="J312" s="319"/>
      <c r="K312" s="243"/>
      <c r="L312" s="243"/>
      <c r="M312" s="243"/>
    </row>
    <row r="313" spans="5:13">
      <c r="E313" s="327" t="s">
        <v>1061</v>
      </c>
      <c r="F313" s="327"/>
      <c r="G313" s="327"/>
      <c r="H313" s="327"/>
      <c r="I313" s="327"/>
      <c r="J313" s="327"/>
      <c r="K313" s="227" t="s">
        <v>1062</v>
      </c>
      <c r="L313" s="235">
        <v>0</v>
      </c>
      <c r="M313" s="235">
        <v>0</v>
      </c>
    </row>
    <row r="314" spans="5:13">
      <c r="E314" s="327" t="s">
        <v>1063</v>
      </c>
      <c r="F314" s="327"/>
      <c r="G314" s="327"/>
      <c r="H314" s="327"/>
      <c r="I314" s="327"/>
      <c r="J314" s="327"/>
      <c r="K314" s="227" t="s">
        <v>1064</v>
      </c>
      <c r="L314" s="235">
        <v>0</v>
      </c>
      <c r="M314" s="235">
        <v>0</v>
      </c>
    </row>
    <row r="315" spans="5:13">
      <c r="E315" s="327" t="s">
        <v>1004</v>
      </c>
      <c r="F315" s="327"/>
      <c r="G315" s="327"/>
      <c r="H315" s="327"/>
      <c r="I315" s="327"/>
      <c r="J315" s="327"/>
      <c r="K315" s="227" t="s">
        <v>1065</v>
      </c>
      <c r="L315" s="235">
        <v>0</v>
      </c>
      <c r="M315" s="235">
        <v>0</v>
      </c>
    </row>
    <row r="316" spans="5:13">
      <c r="E316" s="330" t="s">
        <v>1066</v>
      </c>
      <c r="F316" s="330"/>
      <c r="G316" s="330"/>
      <c r="H316" s="330"/>
      <c r="I316" s="330"/>
      <c r="J316" s="330"/>
      <c r="K316" s="227" t="s">
        <v>1067</v>
      </c>
      <c r="L316" s="235">
        <v>0</v>
      </c>
      <c r="M316" s="235">
        <v>0</v>
      </c>
    </row>
    <row r="317" spans="5:13">
      <c r="E317" s="330" t="s">
        <v>1068</v>
      </c>
      <c r="F317" s="330"/>
      <c r="G317" s="330"/>
      <c r="H317" s="330"/>
      <c r="I317" s="330"/>
      <c r="J317" s="330"/>
      <c r="K317" s="227" t="s">
        <v>1069</v>
      </c>
      <c r="L317" s="235">
        <v>0</v>
      </c>
      <c r="M317" s="235">
        <v>0</v>
      </c>
    </row>
    <row r="318" spans="5:13">
      <c r="E318" s="330" t="s">
        <v>1070</v>
      </c>
      <c r="F318" s="330"/>
      <c r="G318" s="330"/>
      <c r="H318" s="330"/>
      <c r="I318" s="330"/>
      <c r="J318" s="330"/>
      <c r="K318" s="227" t="s">
        <v>1071</v>
      </c>
      <c r="L318" s="235">
        <v>0</v>
      </c>
      <c r="M318" s="235">
        <v>0</v>
      </c>
    </row>
    <row r="319" spans="5:13">
      <c r="E319" s="330" t="s">
        <v>32</v>
      </c>
      <c r="F319" s="330"/>
      <c r="G319" s="330"/>
      <c r="H319" s="330"/>
      <c r="I319" s="330"/>
      <c r="J319" s="330"/>
      <c r="K319" s="227" t="s">
        <v>1072</v>
      </c>
      <c r="L319" s="235">
        <v>0</v>
      </c>
      <c r="M319" s="235">
        <v>0</v>
      </c>
    </row>
    <row r="320" spans="5:13">
      <c r="E320" s="330" t="s">
        <v>1045</v>
      </c>
      <c r="F320" s="330"/>
      <c r="G320" s="330"/>
      <c r="H320" s="330"/>
      <c r="I320" s="330"/>
      <c r="J320" s="330"/>
      <c r="K320" s="227" t="s">
        <v>1073</v>
      </c>
      <c r="L320" s="235">
        <v>0</v>
      </c>
      <c r="M320" s="235">
        <v>0</v>
      </c>
    </row>
    <row r="321" spans="5:13">
      <c r="E321" s="330" t="s">
        <v>1074</v>
      </c>
      <c r="F321" s="330"/>
      <c r="G321" s="330"/>
      <c r="H321" s="330"/>
      <c r="I321" s="330"/>
      <c r="J321" s="330"/>
      <c r="K321" s="227" t="s">
        <v>1075</v>
      </c>
      <c r="L321" s="235">
        <v>0</v>
      </c>
      <c r="M321" s="235">
        <v>0</v>
      </c>
    </row>
    <row r="322" spans="5:13">
      <c r="E322" s="330" t="s">
        <v>1076</v>
      </c>
      <c r="F322" s="330"/>
      <c r="G322" s="330"/>
      <c r="H322" s="330"/>
      <c r="I322" s="330"/>
      <c r="J322" s="330"/>
      <c r="K322" s="227" t="s">
        <v>1077</v>
      </c>
      <c r="L322" s="235">
        <v>0</v>
      </c>
      <c r="M322" s="235">
        <v>0</v>
      </c>
    </row>
    <row r="323" spans="5:13">
      <c r="E323" s="330" t="s">
        <v>1078</v>
      </c>
      <c r="F323" s="330"/>
      <c r="G323" s="330"/>
      <c r="H323" s="330"/>
      <c r="I323" s="330"/>
      <c r="J323" s="330"/>
      <c r="K323" s="227" t="s">
        <v>1079</v>
      </c>
      <c r="L323" s="235">
        <v>0</v>
      </c>
      <c r="M323" s="235">
        <v>0</v>
      </c>
    </row>
    <row r="324" spans="5:13">
      <c r="E324" s="330" t="s">
        <v>31</v>
      </c>
      <c r="F324" s="330"/>
      <c r="G324" s="330"/>
      <c r="H324" s="330"/>
      <c r="I324" s="330"/>
      <c r="J324" s="330"/>
      <c r="K324" s="227" t="s">
        <v>1080</v>
      </c>
      <c r="L324" s="228">
        <v>38737382</v>
      </c>
      <c r="M324" s="228">
        <v>38737382</v>
      </c>
    </row>
    <row r="325" spans="5:13">
      <c r="E325" s="332" t="s">
        <v>1081</v>
      </c>
      <c r="F325" s="332"/>
      <c r="G325" s="332"/>
      <c r="H325" s="332"/>
      <c r="I325" s="332"/>
      <c r="J325" s="332"/>
      <c r="K325" s="242" t="s">
        <v>1082</v>
      </c>
      <c r="L325" s="232">
        <v>38737000</v>
      </c>
      <c r="M325" s="232">
        <v>38737000</v>
      </c>
    </row>
    <row r="326" spans="5:13">
      <c r="E326" s="319" t="s">
        <v>1083</v>
      </c>
      <c r="F326" s="319"/>
      <c r="G326" s="319"/>
      <c r="H326" s="319"/>
      <c r="I326" s="319"/>
      <c r="J326" s="319"/>
      <c r="K326" s="243"/>
      <c r="L326" s="243"/>
      <c r="M326" s="240"/>
    </row>
    <row r="327" spans="5:13">
      <c r="E327" s="330" t="s">
        <v>1084</v>
      </c>
      <c r="F327" s="330"/>
      <c r="G327" s="330"/>
      <c r="H327" s="330"/>
      <c r="I327" s="330"/>
      <c r="J327" s="330"/>
      <c r="K327" s="227" t="s">
        <v>1085</v>
      </c>
      <c r="L327" s="246">
        <v>151200</v>
      </c>
      <c r="M327" s="246">
        <v>151200</v>
      </c>
    </row>
    <row r="328" spans="5:13">
      <c r="E328" s="330" t="s">
        <v>1086</v>
      </c>
      <c r="F328" s="330"/>
      <c r="G328" s="330"/>
      <c r="H328" s="330"/>
      <c r="I328" s="330"/>
      <c r="J328" s="330"/>
      <c r="K328" s="227" t="s">
        <v>1087</v>
      </c>
      <c r="L328" s="235">
        <v>0</v>
      </c>
      <c r="M328" s="235">
        <v>0</v>
      </c>
    </row>
    <row r="329" spans="5:13">
      <c r="E329" s="330" t="s">
        <v>1088</v>
      </c>
      <c r="F329" s="330"/>
      <c r="G329" s="330"/>
      <c r="H329" s="330"/>
      <c r="I329" s="330"/>
      <c r="J329" s="330"/>
      <c r="K329" s="229" t="s">
        <v>1089</v>
      </c>
      <c r="L329" s="235">
        <v>0</v>
      </c>
      <c r="M329" s="235">
        <v>0</v>
      </c>
    </row>
    <row r="330" spans="5:13">
      <c r="E330" s="330" t="s">
        <v>1090</v>
      </c>
      <c r="F330" s="330"/>
      <c r="G330" s="330"/>
      <c r="H330" s="330"/>
      <c r="I330" s="330"/>
      <c r="J330" s="330"/>
      <c r="K330" s="229" t="s">
        <v>1091</v>
      </c>
      <c r="L330" s="235">
        <v>0</v>
      </c>
      <c r="M330" s="235">
        <v>0</v>
      </c>
    </row>
    <row r="331" spans="5:13">
      <c r="E331" s="330" t="s">
        <v>1092</v>
      </c>
      <c r="F331" s="330"/>
      <c r="G331" s="330"/>
      <c r="H331" s="330"/>
      <c r="I331" s="330"/>
      <c r="J331" s="330"/>
      <c r="K331" s="229" t="s">
        <v>1093</v>
      </c>
      <c r="L331" s="228">
        <v>12293316087.700001</v>
      </c>
      <c r="M331" s="228">
        <v>10667126249.109999</v>
      </c>
    </row>
    <row r="332" spans="5:13">
      <c r="E332" s="330" t="s">
        <v>1094</v>
      </c>
      <c r="F332" s="330"/>
      <c r="G332" s="330"/>
      <c r="H332" s="330"/>
      <c r="I332" s="330"/>
      <c r="J332" s="330"/>
      <c r="K332" s="229" t="s">
        <v>1095</v>
      </c>
      <c r="L332" s="235">
        <v>0</v>
      </c>
      <c r="M332" s="235">
        <v>0</v>
      </c>
    </row>
    <row r="333" spans="5:13">
      <c r="E333" s="331" t="s">
        <v>1096</v>
      </c>
      <c r="F333" s="331"/>
      <c r="G333" s="331"/>
      <c r="H333" s="331"/>
      <c r="I333" s="331"/>
      <c r="J333" s="331"/>
      <c r="K333" s="242" t="s">
        <v>1097</v>
      </c>
      <c r="L333" s="236">
        <v>12293467000</v>
      </c>
      <c r="M333" s="236">
        <v>10667277000</v>
      </c>
    </row>
    <row r="334" spans="5:13">
      <c r="E334" s="330" t="s">
        <v>1098</v>
      </c>
      <c r="F334" s="330"/>
      <c r="G334" s="330"/>
      <c r="H334" s="330"/>
      <c r="I334" s="330"/>
      <c r="J334" s="330"/>
      <c r="K334" s="229" t="s">
        <v>1099</v>
      </c>
      <c r="L334" s="235">
        <v>0</v>
      </c>
      <c r="M334" s="235">
        <v>0</v>
      </c>
    </row>
    <row r="335" spans="5:13">
      <c r="E335" s="332" t="s">
        <v>1100</v>
      </c>
      <c r="F335" s="332"/>
      <c r="G335" s="332"/>
      <c r="H335" s="332"/>
      <c r="I335" s="332"/>
      <c r="J335" s="332"/>
      <c r="K335" s="242" t="s">
        <v>1101</v>
      </c>
      <c r="L335" s="236">
        <v>12293467000</v>
      </c>
      <c r="M335" s="236">
        <v>10667277000</v>
      </c>
    </row>
    <row r="336" spans="5:13">
      <c r="E336" s="334" t="s">
        <v>1102</v>
      </c>
      <c r="F336" s="334"/>
      <c r="G336" s="334"/>
      <c r="H336" s="334"/>
      <c r="I336" s="334"/>
      <c r="J336" s="334"/>
      <c r="K336" s="242"/>
      <c r="L336" s="232">
        <v>18018671000</v>
      </c>
      <c r="M336" s="232">
        <v>16986657000</v>
      </c>
    </row>
    <row r="338" spans="2:18">
      <c r="E338" s="221" t="s">
        <v>1103</v>
      </c>
      <c r="G338" s="335" t="s">
        <v>1113</v>
      </c>
      <c r="H338" s="335"/>
      <c r="I338" s="335"/>
      <c r="J338" s="335"/>
      <c r="L338" s="244"/>
      <c r="M338" s="244"/>
    </row>
    <row r="339" spans="2:18">
      <c r="G339" s="333" t="s">
        <v>1105</v>
      </c>
      <c r="H339" s="333"/>
      <c r="I339" s="333"/>
      <c r="L339" s="333" t="s">
        <v>1106</v>
      </c>
      <c r="M339" s="333"/>
    </row>
    <row r="342" spans="2:18">
      <c r="E342" s="245" t="s">
        <v>46</v>
      </c>
      <c r="G342" s="335"/>
      <c r="H342" s="335"/>
      <c r="I342" s="335"/>
      <c r="J342" s="335"/>
      <c r="L342" s="244"/>
      <c r="M342" s="244"/>
    </row>
    <row r="343" spans="2:18">
      <c r="G343" s="333" t="s">
        <v>1105</v>
      </c>
      <c r="H343" s="333"/>
      <c r="I343" s="333"/>
      <c r="L343" s="333" t="s">
        <v>1106</v>
      </c>
      <c r="M343" s="333"/>
    </row>
    <row r="346" spans="2:18">
      <c r="E346" t="s">
        <v>1108</v>
      </c>
    </row>
    <row r="348" spans="2:18" s="218" customFormat="1">
      <c r="B348" s="218">
        <v>5</v>
      </c>
    </row>
    <row r="350" spans="2:18">
      <c r="M350" s="293" t="s">
        <v>947</v>
      </c>
      <c r="N350" s="293"/>
      <c r="O350" s="293"/>
      <c r="P350" s="293"/>
      <c r="Q350" s="293"/>
      <c r="R350" s="293"/>
    </row>
    <row r="351" spans="2:18">
      <c r="M351" s="293" t="s">
        <v>948</v>
      </c>
      <c r="N351" s="293"/>
      <c r="O351" s="293"/>
      <c r="P351" s="293"/>
      <c r="Q351" s="293"/>
      <c r="R351" s="293"/>
    </row>
    <row r="352" spans="2:18">
      <c r="M352" s="294" t="s">
        <v>949</v>
      </c>
      <c r="N352" s="294"/>
      <c r="O352" s="294"/>
      <c r="P352" s="294"/>
      <c r="Q352" s="294"/>
      <c r="R352" s="294"/>
    </row>
    <row r="353" spans="4:18">
      <c r="H353" s="295" t="s">
        <v>950</v>
      </c>
      <c r="I353" s="295"/>
      <c r="J353" s="295"/>
      <c r="K353" s="295"/>
      <c r="L353" s="295"/>
      <c r="M353" s="295"/>
      <c r="N353" s="295"/>
      <c r="O353" s="295"/>
      <c r="P353" s="295"/>
    </row>
    <row r="354" spans="4:18">
      <c r="H354" s="296" t="s">
        <v>951</v>
      </c>
      <c r="I354" s="296"/>
      <c r="J354" s="296"/>
      <c r="K354" s="296"/>
      <c r="L354" s="296"/>
      <c r="M354" s="296"/>
      <c r="N354" s="296"/>
    </row>
    <row r="356" spans="4:18">
      <c r="D356" s="219" t="s">
        <v>952</v>
      </c>
      <c r="E356" s="219"/>
      <c r="F356" s="219"/>
      <c r="G356" s="219"/>
      <c r="I356" s="297" t="s">
        <v>953</v>
      </c>
      <c r="J356" s="297"/>
      <c r="K356" s="297"/>
      <c r="L356" s="297"/>
      <c r="M356" s="297"/>
      <c r="N356" s="297"/>
      <c r="O356" s="297"/>
      <c r="P356" s="297"/>
      <c r="Q356" s="297"/>
      <c r="R356" s="297"/>
    </row>
    <row r="358" spans="4:18">
      <c r="D358" s="220" t="s">
        <v>954</v>
      </c>
      <c r="E358" s="220"/>
      <c r="F358" s="220"/>
      <c r="G358" s="220"/>
    </row>
    <row r="360" spans="4:18">
      <c r="D360" s="302" t="s">
        <v>955</v>
      </c>
      <c r="E360" s="302"/>
      <c r="F360" s="302"/>
      <c r="G360" s="302"/>
      <c r="H360" s="302"/>
      <c r="I360" s="302"/>
      <c r="J360" s="302"/>
      <c r="K360" s="302"/>
      <c r="L360" s="302"/>
      <c r="M360" s="302"/>
      <c r="N360" s="302"/>
      <c r="O360" s="302"/>
      <c r="P360" s="302"/>
      <c r="Q360" s="302"/>
      <c r="R360" s="302"/>
    </row>
    <row r="362" spans="4:18">
      <c r="D362" s="220" t="s">
        <v>956</v>
      </c>
      <c r="E362" s="220"/>
      <c r="F362" s="220"/>
      <c r="G362" s="220"/>
      <c r="I362" t="s">
        <v>957</v>
      </c>
    </row>
    <row r="364" spans="4:18">
      <c r="D364" s="302" t="s">
        <v>958</v>
      </c>
      <c r="E364" s="302"/>
      <c r="F364" s="302"/>
      <c r="G364" s="302"/>
      <c r="H364" s="302"/>
      <c r="I364" s="302"/>
      <c r="J364" s="302"/>
      <c r="K364" s="303" t="s">
        <v>959</v>
      </c>
      <c r="L364" s="303"/>
      <c r="M364" s="303"/>
      <c r="N364" s="303"/>
      <c r="O364" s="303"/>
      <c r="P364" s="303"/>
      <c r="Q364" s="303"/>
      <c r="R364" s="303"/>
    </row>
    <row r="366" spans="4:18">
      <c r="D366" s="302" t="s">
        <v>960</v>
      </c>
      <c r="E366" s="302"/>
      <c r="F366" s="302"/>
      <c r="G366" s="302"/>
      <c r="H366" s="302"/>
      <c r="I366" s="302"/>
      <c r="J366" s="302"/>
      <c r="K366" s="302"/>
      <c r="L366" s="302"/>
      <c r="M366" s="302"/>
      <c r="N366" s="302"/>
      <c r="O366" s="302"/>
      <c r="P366" s="302"/>
      <c r="Q366" s="302"/>
      <c r="R366" s="302"/>
    </row>
    <row r="368" spans="4:18">
      <c r="D368" s="220" t="s">
        <v>961</v>
      </c>
      <c r="E368" s="220"/>
      <c r="F368" s="220"/>
      <c r="G368" s="220"/>
      <c r="I368" s="304" t="s">
        <v>962</v>
      </c>
      <c r="J368" s="304"/>
      <c r="K368" s="304"/>
      <c r="L368" s="304"/>
      <c r="M368" s="304"/>
      <c r="N368" s="304"/>
      <c r="O368" s="304"/>
      <c r="P368" s="304"/>
      <c r="Q368" s="304"/>
      <c r="R368" s="304"/>
    </row>
    <row r="369" spans="4:18">
      <c r="D369" s="305" t="s">
        <v>963</v>
      </c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</row>
    <row r="371" spans="4:18">
      <c r="D371" s="221" t="s">
        <v>964</v>
      </c>
      <c r="E371" s="221"/>
      <c r="F371" s="221"/>
      <c r="G371" s="221"/>
      <c r="J371" s="298" t="s">
        <v>1114</v>
      </c>
      <c r="K371" s="298"/>
      <c r="L371" s="298"/>
      <c r="M371" s="298"/>
      <c r="N371" s="298"/>
      <c r="O371" s="298"/>
      <c r="P371" s="298"/>
    </row>
    <row r="373" spans="4:18">
      <c r="D373" s="299" t="s">
        <v>966</v>
      </c>
      <c r="E373" s="299"/>
      <c r="F373" s="299"/>
      <c r="G373" s="299"/>
      <c r="H373" s="299"/>
      <c r="I373" s="299"/>
      <c r="J373" s="299"/>
      <c r="K373" s="299"/>
      <c r="L373" s="299"/>
      <c r="M373" s="299"/>
      <c r="N373" s="299"/>
      <c r="O373" s="299"/>
      <c r="P373" s="299"/>
      <c r="Q373" s="299"/>
      <c r="R373" s="299"/>
    </row>
    <row r="374" spans="4:18">
      <c r="Q374" s="222" t="s">
        <v>967</v>
      </c>
      <c r="R374" s="222"/>
    </row>
    <row r="375" spans="4:18">
      <c r="D375" s="300" t="s">
        <v>968</v>
      </c>
      <c r="E375" s="300"/>
      <c r="F375" s="300"/>
      <c r="G375" s="300"/>
      <c r="H375" s="300"/>
      <c r="I375" s="300"/>
      <c r="J375" s="300"/>
      <c r="K375" s="300"/>
      <c r="L375" s="300"/>
      <c r="M375" s="301" t="s">
        <v>969</v>
      </c>
      <c r="N375" s="301"/>
      <c r="O375" s="301" t="s">
        <v>970</v>
      </c>
      <c r="P375" s="301"/>
      <c r="Q375" s="301" t="s">
        <v>971</v>
      </c>
      <c r="R375" s="301"/>
    </row>
    <row r="376" spans="4:18">
      <c r="D376" s="309" t="s">
        <v>60</v>
      </c>
      <c r="E376" s="309"/>
      <c r="F376" s="309"/>
      <c r="G376" s="309"/>
      <c r="H376" s="309"/>
      <c r="I376" s="309"/>
      <c r="J376" s="309"/>
      <c r="K376" s="309"/>
      <c r="L376" s="309"/>
      <c r="M376" s="310" t="s">
        <v>156</v>
      </c>
      <c r="N376" s="310"/>
      <c r="O376" s="310" t="s">
        <v>207</v>
      </c>
      <c r="P376" s="310"/>
      <c r="Q376" s="310" t="s">
        <v>291</v>
      </c>
      <c r="R376" s="310"/>
    </row>
    <row r="377" spans="4:18">
      <c r="D377" s="311" t="s">
        <v>972</v>
      </c>
      <c r="E377" s="311"/>
      <c r="F377" s="311"/>
      <c r="G377" s="311"/>
      <c r="H377" s="311"/>
      <c r="I377" s="311"/>
      <c r="J377" s="311"/>
      <c r="K377" s="311"/>
      <c r="L377" s="311"/>
      <c r="M377" s="225"/>
      <c r="N377" s="226"/>
      <c r="O377" s="225"/>
      <c r="P377" s="226"/>
      <c r="Q377" s="225"/>
      <c r="R377" s="226"/>
    </row>
    <row r="378" spans="4:18">
      <c r="D378" s="312" t="s">
        <v>22</v>
      </c>
      <c r="E378" s="312"/>
      <c r="F378" s="312"/>
      <c r="G378" s="312"/>
      <c r="H378" s="312"/>
      <c r="I378" s="312"/>
      <c r="J378" s="312"/>
      <c r="K378" s="312"/>
      <c r="L378" s="312"/>
      <c r="M378" s="313" t="s">
        <v>973</v>
      </c>
      <c r="N378" s="313"/>
      <c r="O378" s="314">
        <v>250179053.25999999</v>
      </c>
      <c r="P378" s="314"/>
      <c r="Q378" s="314">
        <v>527001677.42000002</v>
      </c>
      <c r="R378" s="314"/>
    </row>
    <row r="379" spans="4:18">
      <c r="D379" s="306" t="s">
        <v>974</v>
      </c>
      <c r="E379" s="306"/>
      <c r="F379" s="306"/>
      <c r="G379" s="306"/>
      <c r="H379" s="306"/>
      <c r="I379" s="306"/>
      <c r="J379" s="306"/>
      <c r="K379" s="306"/>
      <c r="L379" s="306"/>
      <c r="M379" s="307" t="s">
        <v>975</v>
      </c>
      <c r="N379" s="307"/>
      <c r="O379" s="308">
        <v>0</v>
      </c>
      <c r="P379" s="308"/>
      <c r="Q379" s="308">
        <v>0</v>
      </c>
      <c r="R379" s="308"/>
    </row>
    <row r="380" spans="4:18">
      <c r="D380" s="306" t="s">
        <v>976</v>
      </c>
      <c r="E380" s="306"/>
      <c r="F380" s="306"/>
      <c r="G380" s="306"/>
      <c r="H380" s="306"/>
      <c r="I380" s="306"/>
      <c r="J380" s="306"/>
      <c r="K380" s="306"/>
      <c r="L380" s="306"/>
      <c r="M380" s="307" t="s">
        <v>977</v>
      </c>
      <c r="N380" s="307"/>
      <c r="O380" s="308">
        <v>0</v>
      </c>
      <c r="P380" s="308"/>
      <c r="Q380" s="308">
        <v>0</v>
      </c>
      <c r="R380" s="308"/>
    </row>
    <row r="381" spans="4:18">
      <c r="D381" s="306" t="s">
        <v>978</v>
      </c>
      <c r="E381" s="306"/>
      <c r="F381" s="306"/>
      <c r="G381" s="306"/>
      <c r="H381" s="306"/>
      <c r="I381" s="306"/>
      <c r="J381" s="306"/>
      <c r="K381" s="306"/>
      <c r="L381" s="306"/>
      <c r="M381" s="307" t="s">
        <v>979</v>
      </c>
      <c r="N381" s="307"/>
      <c r="O381" s="308">
        <v>0</v>
      </c>
      <c r="P381" s="308"/>
      <c r="Q381" s="308">
        <v>0</v>
      </c>
      <c r="R381" s="308"/>
    </row>
    <row r="382" spans="4:18">
      <c r="D382" s="315" t="s">
        <v>980</v>
      </c>
      <c r="E382" s="315"/>
      <c r="F382" s="315"/>
      <c r="G382" s="315"/>
      <c r="H382" s="315"/>
      <c r="I382" s="315"/>
      <c r="J382" s="315"/>
      <c r="K382" s="315"/>
      <c r="L382" s="315"/>
      <c r="M382" s="307" t="s">
        <v>981</v>
      </c>
      <c r="N382" s="307"/>
      <c r="O382" s="308">
        <v>0</v>
      </c>
      <c r="P382" s="308"/>
      <c r="Q382" s="308">
        <v>0</v>
      </c>
      <c r="R382" s="308"/>
    </row>
    <row r="383" spans="4:18">
      <c r="D383" s="315" t="s">
        <v>982</v>
      </c>
      <c r="E383" s="315"/>
      <c r="F383" s="315"/>
      <c r="G383" s="315"/>
      <c r="H383" s="315"/>
      <c r="I383" s="315"/>
      <c r="J383" s="315"/>
      <c r="K383" s="315"/>
      <c r="L383" s="315"/>
      <c r="M383" s="307" t="s">
        <v>983</v>
      </c>
      <c r="N383" s="307"/>
      <c r="O383" s="338">
        <v>638392.94999999995</v>
      </c>
      <c r="P383" s="338"/>
      <c r="Q383" s="338">
        <v>723464.1</v>
      </c>
      <c r="R383" s="338"/>
    </row>
    <row r="384" spans="4:18">
      <c r="D384" s="312" t="s">
        <v>984</v>
      </c>
      <c r="E384" s="312"/>
      <c r="F384" s="312"/>
      <c r="G384" s="312"/>
      <c r="H384" s="312"/>
      <c r="I384" s="312"/>
      <c r="J384" s="312"/>
      <c r="K384" s="312"/>
      <c r="L384" s="312"/>
      <c r="M384" s="307" t="s">
        <v>985</v>
      </c>
      <c r="N384" s="307"/>
      <c r="O384" s="317">
        <v>16240610303.59</v>
      </c>
      <c r="P384" s="317"/>
      <c r="Q384" s="317">
        <v>12842683725.77</v>
      </c>
      <c r="R384" s="317"/>
    </row>
    <row r="385" spans="4:18">
      <c r="D385" s="312" t="s">
        <v>97</v>
      </c>
      <c r="E385" s="312"/>
      <c r="F385" s="312"/>
      <c r="G385" s="312"/>
      <c r="H385" s="312"/>
      <c r="I385" s="312"/>
      <c r="J385" s="312"/>
      <c r="K385" s="312"/>
      <c r="L385" s="312"/>
      <c r="M385" s="307" t="s">
        <v>986</v>
      </c>
      <c r="N385" s="307"/>
      <c r="O385" s="317">
        <v>8050773.8300000001</v>
      </c>
      <c r="P385" s="317"/>
      <c r="Q385" s="317">
        <v>18814285.829999998</v>
      </c>
      <c r="R385" s="317"/>
    </row>
    <row r="386" spans="4:18">
      <c r="D386" s="312" t="s">
        <v>987</v>
      </c>
      <c r="E386" s="312"/>
      <c r="F386" s="312"/>
      <c r="G386" s="312"/>
      <c r="H386" s="312"/>
      <c r="I386" s="312"/>
      <c r="J386" s="312"/>
      <c r="K386" s="312"/>
      <c r="L386" s="312"/>
      <c r="M386" s="307" t="s">
        <v>988</v>
      </c>
      <c r="N386" s="307"/>
      <c r="O386" s="318">
        <v>0</v>
      </c>
      <c r="P386" s="318"/>
      <c r="Q386" s="318">
        <v>0</v>
      </c>
      <c r="R386" s="318"/>
    </row>
    <row r="387" spans="4:18">
      <c r="D387" s="312" t="s">
        <v>989</v>
      </c>
      <c r="E387" s="312"/>
      <c r="F387" s="312"/>
      <c r="G387" s="312"/>
      <c r="H387" s="312"/>
      <c r="I387" s="312"/>
      <c r="J387" s="312"/>
      <c r="K387" s="312"/>
      <c r="L387" s="312"/>
      <c r="M387" s="307" t="s">
        <v>990</v>
      </c>
      <c r="N387" s="307"/>
      <c r="O387" s="317">
        <v>19951457.43</v>
      </c>
      <c r="P387" s="317"/>
      <c r="Q387" s="317">
        <v>19357078.870000001</v>
      </c>
      <c r="R387" s="317"/>
    </row>
    <row r="388" spans="4:18">
      <c r="D388" s="315" t="s">
        <v>17</v>
      </c>
      <c r="E388" s="315"/>
      <c r="F388" s="315"/>
      <c r="G388" s="315"/>
      <c r="H388" s="315"/>
      <c r="I388" s="315"/>
      <c r="J388" s="315"/>
      <c r="K388" s="315"/>
      <c r="L388" s="315"/>
      <c r="M388" s="307" t="s">
        <v>991</v>
      </c>
      <c r="N388" s="307"/>
      <c r="O388" s="316">
        <v>1371283529.29</v>
      </c>
      <c r="P388" s="316"/>
      <c r="Q388" s="316">
        <v>2059310656.48</v>
      </c>
      <c r="R388" s="316"/>
    </row>
    <row r="389" spans="4:18">
      <c r="D389" s="312" t="s">
        <v>992</v>
      </c>
      <c r="E389" s="312"/>
      <c r="F389" s="312"/>
      <c r="G389" s="312"/>
      <c r="H389" s="312"/>
      <c r="I389" s="312"/>
      <c r="J389" s="312"/>
      <c r="K389" s="312"/>
      <c r="L389" s="312"/>
      <c r="M389" s="307" t="s">
        <v>993</v>
      </c>
      <c r="N389" s="307"/>
      <c r="O389" s="308">
        <v>0</v>
      </c>
      <c r="P389" s="308"/>
      <c r="Q389" s="308">
        <v>0</v>
      </c>
      <c r="R389" s="308"/>
    </row>
    <row r="390" spans="4:18">
      <c r="D390" s="312" t="s">
        <v>23</v>
      </c>
      <c r="E390" s="312"/>
      <c r="F390" s="312"/>
      <c r="G390" s="312"/>
      <c r="H390" s="312"/>
      <c r="I390" s="312"/>
      <c r="J390" s="312"/>
      <c r="K390" s="312"/>
      <c r="L390" s="312"/>
      <c r="M390" s="307" t="s">
        <v>994</v>
      </c>
      <c r="N390" s="307"/>
      <c r="O390" s="316">
        <v>310023378.32999998</v>
      </c>
      <c r="P390" s="316"/>
      <c r="Q390" s="316">
        <v>360941266.88</v>
      </c>
      <c r="R390" s="316"/>
    </row>
    <row r="391" spans="4:18">
      <c r="D391" s="319" t="s">
        <v>995</v>
      </c>
      <c r="E391" s="320"/>
      <c r="F391" s="320"/>
      <c r="G391" s="320"/>
      <c r="H391" s="320"/>
      <c r="I391" s="320"/>
      <c r="J391" s="320"/>
      <c r="K391" s="320"/>
      <c r="L391" s="320"/>
      <c r="M391" s="321" t="s">
        <v>996</v>
      </c>
      <c r="N391" s="321"/>
      <c r="O391" s="322">
        <v>18200736000</v>
      </c>
      <c r="P391" s="322"/>
      <c r="Q391" s="322">
        <v>15828832000</v>
      </c>
      <c r="R391" s="322"/>
    </row>
    <row r="392" spans="4:18">
      <c r="D392" s="323" t="s">
        <v>997</v>
      </c>
      <c r="E392" s="323"/>
      <c r="F392" s="323"/>
      <c r="G392" s="323"/>
      <c r="H392" s="323"/>
      <c r="I392" s="323"/>
      <c r="J392" s="323"/>
      <c r="K392" s="323"/>
      <c r="L392" s="323"/>
      <c r="M392" s="307" t="s">
        <v>998</v>
      </c>
      <c r="N392" s="307"/>
      <c r="O392" s="318">
        <v>0</v>
      </c>
      <c r="P392" s="318"/>
      <c r="Q392" s="318">
        <v>0</v>
      </c>
      <c r="R392" s="318"/>
    </row>
    <row r="393" spans="4:18">
      <c r="D393" s="311" t="s">
        <v>999</v>
      </c>
      <c r="E393" s="311"/>
      <c r="F393" s="311"/>
      <c r="G393" s="311"/>
      <c r="H393" s="311"/>
      <c r="I393" s="311"/>
      <c r="J393" s="311"/>
      <c r="K393" s="311"/>
      <c r="L393" s="311"/>
      <c r="M393" s="233"/>
      <c r="N393" s="234"/>
      <c r="O393" s="233"/>
      <c r="P393" s="234"/>
      <c r="Q393" s="233"/>
      <c r="R393" s="234"/>
    </row>
    <row r="394" spans="4:18">
      <c r="D394" s="323" t="s">
        <v>160</v>
      </c>
      <c r="E394" s="323"/>
      <c r="F394" s="323"/>
      <c r="G394" s="323"/>
      <c r="H394" s="323"/>
      <c r="I394" s="323"/>
      <c r="J394" s="323"/>
      <c r="K394" s="323"/>
      <c r="L394" s="323"/>
      <c r="M394" s="313" t="s">
        <v>1000</v>
      </c>
      <c r="N394" s="313"/>
      <c r="O394" s="324">
        <v>0</v>
      </c>
      <c r="P394" s="324"/>
      <c r="Q394" s="324">
        <v>0</v>
      </c>
      <c r="R394" s="324"/>
    </row>
    <row r="395" spans="4:18">
      <c r="D395" s="323" t="s">
        <v>162</v>
      </c>
      <c r="E395" s="323"/>
      <c r="F395" s="323"/>
      <c r="G395" s="323"/>
      <c r="H395" s="323"/>
      <c r="I395" s="323"/>
      <c r="J395" s="323"/>
      <c r="K395" s="323"/>
      <c r="L395" s="323"/>
      <c r="M395" s="313" t="s">
        <v>1001</v>
      </c>
      <c r="N395" s="313"/>
      <c r="O395" s="324">
        <v>0</v>
      </c>
      <c r="P395" s="324"/>
      <c r="Q395" s="324">
        <v>0</v>
      </c>
      <c r="R395" s="324"/>
    </row>
    <row r="396" spans="4:18">
      <c r="D396" s="323" t="s">
        <v>1002</v>
      </c>
      <c r="E396" s="323"/>
      <c r="F396" s="323"/>
      <c r="G396" s="323"/>
      <c r="H396" s="323"/>
      <c r="I396" s="323"/>
      <c r="J396" s="323"/>
      <c r="K396" s="323"/>
      <c r="L396" s="323"/>
      <c r="M396" s="313" t="s">
        <v>1003</v>
      </c>
      <c r="N396" s="313"/>
      <c r="O396" s="324">
        <v>0</v>
      </c>
      <c r="P396" s="324"/>
      <c r="Q396" s="324">
        <v>0</v>
      </c>
      <c r="R396" s="324"/>
    </row>
    <row r="397" spans="4:18">
      <c r="D397" s="312" t="s">
        <v>1004</v>
      </c>
      <c r="E397" s="312"/>
      <c r="F397" s="312"/>
      <c r="G397" s="312"/>
      <c r="H397" s="312"/>
      <c r="I397" s="312"/>
      <c r="J397" s="312"/>
      <c r="K397" s="312"/>
      <c r="L397" s="312"/>
      <c r="M397" s="313" t="s">
        <v>1005</v>
      </c>
      <c r="N397" s="313"/>
      <c r="O397" s="324">
        <v>0</v>
      </c>
      <c r="P397" s="324"/>
      <c r="Q397" s="324">
        <v>0</v>
      </c>
      <c r="R397" s="324"/>
    </row>
    <row r="398" spans="4:18">
      <c r="D398" s="312" t="s">
        <v>1006</v>
      </c>
      <c r="E398" s="312"/>
      <c r="F398" s="312"/>
      <c r="G398" s="312"/>
      <c r="H398" s="312"/>
      <c r="I398" s="312"/>
      <c r="J398" s="312"/>
      <c r="K398" s="312"/>
      <c r="L398" s="312"/>
      <c r="M398" s="313" t="s">
        <v>1007</v>
      </c>
      <c r="N398" s="313"/>
      <c r="O398" s="324">
        <v>0</v>
      </c>
      <c r="P398" s="324"/>
      <c r="Q398" s="324">
        <v>0</v>
      </c>
      <c r="R398" s="324"/>
    </row>
    <row r="399" spans="4:18">
      <c r="D399" s="312" t="s">
        <v>1008</v>
      </c>
      <c r="E399" s="312"/>
      <c r="F399" s="312"/>
      <c r="G399" s="312"/>
      <c r="H399" s="312"/>
      <c r="I399" s="312"/>
      <c r="J399" s="312"/>
      <c r="K399" s="312"/>
      <c r="L399" s="312"/>
      <c r="M399" s="313" t="s">
        <v>1009</v>
      </c>
      <c r="N399" s="313"/>
      <c r="O399" s="324">
        <v>0</v>
      </c>
      <c r="P399" s="324"/>
      <c r="Q399" s="324">
        <v>0</v>
      </c>
      <c r="R399" s="324"/>
    </row>
    <row r="400" spans="4:18">
      <c r="D400" s="312" t="s">
        <v>1010</v>
      </c>
      <c r="E400" s="312"/>
      <c r="F400" s="312"/>
      <c r="G400" s="312"/>
      <c r="H400" s="312"/>
      <c r="I400" s="312"/>
      <c r="J400" s="312"/>
      <c r="K400" s="312"/>
      <c r="L400" s="312"/>
      <c r="M400" s="313" t="s">
        <v>1011</v>
      </c>
      <c r="N400" s="313"/>
      <c r="O400" s="324">
        <v>0</v>
      </c>
      <c r="P400" s="324"/>
      <c r="Q400" s="324">
        <v>0</v>
      </c>
      <c r="R400" s="324"/>
    </row>
    <row r="401" spans="4:18">
      <c r="D401" s="312" t="s">
        <v>1012</v>
      </c>
      <c r="E401" s="312"/>
      <c r="F401" s="312"/>
      <c r="G401" s="312"/>
      <c r="H401" s="312"/>
      <c r="I401" s="312"/>
      <c r="J401" s="312"/>
      <c r="K401" s="312"/>
      <c r="L401" s="312"/>
      <c r="M401" s="313" t="s">
        <v>1013</v>
      </c>
      <c r="N401" s="313"/>
      <c r="O401" s="324">
        <v>0</v>
      </c>
      <c r="P401" s="324"/>
      <c r="Q401" s="324">
        <v>0</v>
      </c>
      <c r="R401" s="324"/>
    </row>
    <row r="402" spans="4:18">
      <c r="D402" s="312" t="s">
        <v>1014</v>
      </c>
      <c r="E402" s="312"/>
      <c r="F402" s="312"/>
      <c r="G402" s="312"/>
      <c r="H402" s="312"/>
      <c r="I402" s="312"/>
      <c r="J402" s="312"/>
      <c r="K402" s="312"/>
      <c r="L402" s="312"/>
      <c r="M402" s="313" t="s">
        <v>1015</v>
      </c>
      <c r="N402" s="313"/>
      <c r="O402" s="324">
        <v>0</v>
      </c>
      <c r="P402" s="324"/>
      <c r="Q402" s="324">
        <v>0</v>
      </c>
      <c r="R402" s="324"/>
    </row>
    <row r="403" spans="4:18">
      <c r="D403" s="312" t="s">
        <v>1016</v>
      </c>
      <c r="E403" s="312"/>
      <c r="F403" s="312"/>
      <c r="G403" s="312"/>
      <c r="H403" s="312"/>
      <c r="I403" s="312"/>
      <c r="J403" s="312"/>
      <c r="K403" s="312"/>
      <c r="L403" s="312"/>
      <c r="M403" s="313" t="s">
        <v>1017</v>
      </c>
      <c r="N403" s="313"/>
      <c r="O403" s="324">
        <v>0</v>
      </c>
      <c r="P403" s="324"/>
      <c r="Q403" s="324">
        <v>0</v>
      </c>
      <c r="R403" s="324"/>
    </row>
    <row r="404" spans="4:18">
      <c r="D404" s="312" t="s">
        <v>174</v>
      </c>
      <c r="E404" s="312"/>
      <c r="F404" s="312"/>
      <c r="G404" s="312"/>
      <c r="H404" s="312"/>
      <c r="I404" s="312"/>
      <c r="J404" s="312"/>
      <c r="K404" s="312"/>
      <c r="L404" s="312"/>
      <c r="M404" s="313" t="s">
        <v>1018</v>
      </c>
      <c r="N404" s="313"/>
      <c r="O404" s="324">
        <v>0</v>
      </c>
      <c r="P404" s="324"/>
      <c r="Q404" s="324">
        <v>0</v>
      </c>
      <c r="R404" s="324"/>
    </row>
    <row r="405" spans="4:18">
      <c r="D405" s="312" t="s">
        <v>5</v>
      </c>
      <c r="E405" s="312"/>
      <c r="F405" s="312"/>
      <c r="G405" s="312"/>
      <c r="H405" s="312"/>
      <c r="I405" s="312"/>
      <c r="J405" s="312"/>
      <c r="K405" s="312"/>
      <c r="L405" s="312"/>
      <c r="M405" s="313" t="s">
        <v>1019</v>
      </c>
      <c r="N405" s="313"/>
      <c r="O405" s="314">
        <v>9540011903.9899998</v>
      </c>
      <c r="P405" s="314"/>
      <c r="Q405" s="314">
        <v>10249614256.519999</v>
      </c>
      <c r="R405" s="314"/>
    </row>
    <row r="406" spans="4:18">
      <c r="D406" s="312" t="s">
        <v>1020</v>
      </c>
      <c r="E406" s="312"/>
      <c r="F406" s="312"/>
      <c r="G406" s="312"/>
      <c r="H406" s="312"/>
      <c r="I406" s="312"/>
      <c r="J406" s="312"/>
      <c r="K406" s="312"/>
      <c r="L406" s="312"/>
      <c r="M406" s="313" t="s">
        <v>1021</v>
      </c>
      <c r="N406" s="313"/>
      <c r="O406" s="324">
        <v>0</v>
      </c>
      <c r="P406" s="324"/>
      <c r="Q406" s="324">
        <v>0</v>
      </c>
      <c r="R406" s="324"/>
    </row>
    <row r="407" spans="4:18">
      <c r="D407" s="312" t="s">
        <v>992</v>
      </c>
      <c r="E407" s="312"/>
      <c r="F407" s="312"/>
      <c r="G407" s="312"/>
      <c r="H407" s="312"/>
      <c r="I407" s="312"/>
      <c r="J407" s="312"/>
      <c r="K407" s="312"/>
      <c r="L407" s="312"/>
      <c r="M407" s="313" t="s">
        <v>1022</v>
      </c>
      <c r="N407" s="313"/>
      <c r="O407" s="324">
        <v>0</v>
      </c>
      <c r="P407" s="324"/>
      <c r="Q407" s="324">
        <v>0</v>
      </c>
      <c r="R407" s="324"/>
    </row>
    <row r="408" spans="4:18">
      <c r="D408" s="312" t="s">
        <v>1023</v>
      </c>
      <c r="E408" s="312"/>
      <c r="F408" s="312"/>
      <c r="G408" s="312"/>
      <c r="H408" s="312"/>
      <c r="I408" s="312"/>
      <c r="J408" s="312"/>
      <c r="K408" s="312"/>
      <c r="L408" s="312"/>
      <c r="M408" s="313" t="s">
        <v>1024</v>
      </c>
      <c r="N408" s="313"/>
      <c r="O408" s="324">
        <v>0</v>
      </c>
      <c r="P408" s="324"/>
      <c r="Q408" s="324">
        <v>0</v>
      </c>
      <c r="R408" s="324"/>
    </row>
    <row r="409" spans="4:18">
      <c r="D409" s="312" t="s">
        <v>9</v>
      </c>
      <c r="E409" s="312"/>
      <c r="F409" s="312"/>
      <c r="G409" s="312"/>
      <c r="H409" s="312"/>
      <c r="I409" s="312"/>
      <c r="J409" s="312"/>
      <c r="K409" s="312"/>
      <c r="L409" s="312"/>
      <c r="M409" s="313" t="s">
        <v>1025</v>
      </c>
      <c r="N409" s="313"/>
      <c r="O409" s="314">
        <v>13861724.6</v>
      </c>
      <c r="P409" s="314"/>
      <c r="Q409" s="314">
        <v>14609828.93</v>
      </c>
      <c r="R409" s="314"/>
    </row>
    <row r="410" spans="4:18">
      <c r="D410" s="312" t="s">
        <v>11</v>
      </c>
      <c r="E410" s="312"/>
      <c r="F410" s="312"/>
      <c r="G410" s="312"/>
      <c r="H410" s="312"/>
      <c r="I410" s="312"/>
      <c r="J410" s="312"/>
      <c r="K410" s="312"/>
      <c r="L410" s="312"/>
      <c r="M410" s="313" t="s">
        <v>1026</v>
      </c>
      <c r="N410" s="313"/>
      <c r="O410" s="324">
        <v>0</v>
      </c>
      <c r="P410" s="324"/>
      <c r="Q410" s="324">
        <v>0</v>
      </c>
      <c r="R410" s="324"/>
    </row>
    <row r="411" spans="4:18">
      <c r="D411" s="312" t="s">
        <v>15</v>
      </c>
      <c r="E411" s="312"/>
      <c r="F411" s="312"/>
      <c r="G411" s="312"/>
      <c r="H411" s="312"/>
      <c r="I411" s="312"/>
      <c r="J411" s="312"/>
      <c r="K411" s="312"/>
      <c r="L411" s="312"/>
      <c r="M411" s="313" t="s">
        <v>1027</v>
      </c>
      <c r="N411" s="313"/>
      <c r="O411" s="314">
        <v>38530420.009999998</v>
      </c>
      <c r="P411" s="314"/>
      <c r="Q411" s="314">
        <v>34132126.869999997</v>
      </c>
      <c r="R411" s="314"/>
    </row>
    <row r="412" spans="4:18">
      <c r="D412" s="319" t="s">
        <v>1028</v>
      </c>
      <c r="E412" s="319"/>
      <c r="F412" s="319"/>
      <c r="G412" s="319"/>
      <c r="H412" s="319"/>
      <c r="I412" s="319"/>
      <c r="J412" s="319"/>
      <c r="K412" s="319"/>
      <c r="L412" s="319"/>
      <c r="M412" s="329" t="s">
        <v>1029</v>
      </c>
      <c r="N412" s="329"/>
      <c r="O412" s="325">
        <v>9592404000</v>
      </c>
      <c r="P412" s="325"/>
      <c r="Q412" s="325">
        <v>10298356000</v>
      </c>
      <c r="R412" s="325"/>
    </row>
    <row r="413" spans="4:18">
      <c r="D413" s="326" t="s">
        <v>1030</v>
      </c>
      <c r="E413" s="326"/>
      <c r="F413" s="326"/>
      <c r="G413" s="326"/>
      <c r="H413" s="326"/>
      <c r="I413" s="326"/>
      <c r="J413" s="326"/>
      <c r="K413" s="326"/>
      <c r="L413" s="326"/>
      <c r="M413" s="237"/>
      <c r="N413" s="238"/>
      <c r="O413" s="322">
        <v>27793140000</v>
      </c>
      <c r="P413" s="322"/>
      <c r="Q413" s="322">
        <v>26127188000</v>
      </c>
      <c r="R413" s="322"/>
    </row>
    <row r="416" spans="4:18">
      <c r="M416" s="222" t="s">
        <v>967</v>
      </c>
    </row>
    <row r="417" spans="5:13" ht="36">
      <c r="E417" s="328" t="s">
        <v>1031</v>
      </c>
      <c r="F417" s="328"/>
      <c r="G417" s="328"/>
      <c r="H417" s="328"/>
      <c r="I417" s="328"/>
      <c r="J417" s="328"/>
      <c r="K417" s="223" t="s">
        <v>969</v>
      </c>
      <c r="L417" s="223" t="s">
        <v>970</v>
      </c>
      <c r="M417" s="223" t="s">
        <v>971</v>
      </c>
    </row>
    <row r="418" spans="5:13">
      <c r="E418" s="309" t="s">
        <v>60</v>
      </c>
      <c r="F418" s="309"/>
      <c r="G418" s="309"/>
      <c r="H418" s="309"/>
      <c r="I418" s="309"/>
      <c r="J418" s="309"/>
      <c r="K418" s="224" t="s">
        <v>156</v>
      </c>
      <c r="L418" s="224" t="s">
        <v>207</v>
      </c>
      <c r="M418" s="224" t="s">
        <v>291</v>
      </c>
    </row>
    <row r="419" spans="5:13">
      <c r="E419" s="319" t="s">
        <v>1032</v>
      </c>
      <c r="F419" s="319"/>
      <c r="G419" s="319"/>
      <c r="H419" s="319"/>
      <c r="I419" s="319"/>
      <c r="J419" s="319"/>
      <c r="K419" s="239"/>
      <c r="L419" s="240"/>
      <c r="M419" s="240"/>
    </row>
    <row r="420" spans="5:13">
      <c r="E420" s="327" t="s">
        <v>212</v>
      </c>
      <c r="F420" s="327"/>
      <c r="G420" s="327"/>
      <c r="H420" s="327"/>
      <c r="I420" s="327"/>
      <c r="J420" s="327"/>
      <c r="K420" s="229" t="s">
        <v>1033</v>
      </c>
      <c r="L420" s="235">
        <v>0</v>
      </c>
      <c r="M420" s="235">
        <v>0</v>
      </c>
    </row>
    <row r="421" spans="5:13">
      <c r="E421" s="327" t="s">
        <v>1034</v>
      </c>
      <c r="F421" s="327"/>
      <c r="G421" s="327"/>
      <c r="H421" s="327"/>
      <c r="I421" s="327"/>
      <c r="J421" s="327"/>
      <c r="K421" s="229" t="s">
        <v>1035</v>
      </c>
      <c r="L421" s="235">
        <v>0</v>
      </c>
      <c r="M421" s="235">
        <v>0</v>
      </c>
    </row>
    <row r="422" spans="5:13">
      <c r="E422" s="327" t="s">
        <v>980</v>
      </c>
      <c r="F422" s="327"/>
      <c r="G422" s="327"/>
      <c r="H422" s="327"/>
      <c r="I422" s="327"/>
      <c r="J422" s="327"/>
      <c r="K422" s="241" t="s">
        <v>1036</v>
      </c>
      <c r="L422" s="231">
        <v>0</v>
      </c>
      <c r="M422" s="231">
        <v>0</v>
      </c>
    </row>
    <row r="423" spans="5:13">
      <c r="E423" s="327" t="s">
        <v>1037</v>
      </c>
      <c r="F423" s="327"/>
      <c r="G423" s="327"/>
      <c r="H423" s="327"/>
      <c r="I423" s="327"/>
      <c r="J423" s="327"/>
      <c r="K423" s="241" t="s">
        <v>1038</v>
      </c>
      <c r="L423" s="231">
        <v>0</v>
      </c>
      <c r="M423" s="231">
        <v>0</v>
      </c>
    </row>
    <row r="424" spans="5:13">
      <c r="E424" s="327" t="s">
        <v>1039</v>
      </c>
      <c r="F424" s="327"/>
      <c r="G424" s="327"/>
      <c r="H424" s="327"/>
      <c r="I424" s="327"/>
      <c r="J424" s="327"/>
      <c r="K424" s="241" t="s">
        <v>1040</v>
      </c>
      <c r="L424" s="230">
        <v>420418832.00999999</v>
      </c>
      <c r="M424" s="230">
        <v>1153635921.7500002</v>
      </c>
    </row>
    <row r="425" spans="5:13">
      <c r="E425" s="327" t="s">
        <v>1041</v>
      </c>
      <c r="F425" s="327"/>
      <c r="G425" s="327"/>
      <c r="H425" s="327"/>
      <c r="I425" s="327"/>
      <c r="J425" s="327"/>
      <c r="K425" s="241" t="s">
        <v>1042</v>
      </c>
      <c r="L425" s="230">
        <v>361248405.74000001</v>
      </c>
      <c r="M425" s="230">
        <v>382231160.63999999</v>
      </c>
    </row>
    <row r="426" spans="5:13">
      <c r="E426" s="327" t="s">
        <v>1043</v>
      </c>
      <c r="F426" s="327"/>
      <c r="G426" s="327"/>
      <c r="H426" s="327"/>
      <c r="I426" s="327"/>
      <c r="J426" s="327"/>
      <c r="K426" s="241" t="s">
        <v>1044</v>
      </c>
      <c r="L426" s="230">
        <v>244816881.77000001</v>
      </c>
      <c r="M426" s="230">
        <v>17392586.77</v>
      </c>
    </row>
    <row r="427" spans="5:13">
      <c r="E427" s="327" t="s">
        <v>1045</v>
      </c>
      <c r="F427" s="327"/>
      <c r="G427" s="327"/>
      <c r="H427" s="327"/>
      <c r="I427" s="327"/>
      <c r="J427" s="327"/>
      <c r="K427" s="241" t="s">
        <v>1046</v>
      </c>
      <c r="L427" s="230">
        <v>70233367.040000007</v>
      </c>
      <c r="M427" s="230">
        <v>56561047.020000003</v>
      </c>
    </row>
    <row r="428" spans="5:13">
      <c r="E428" s="327" t="s">
        <v>1047</v>
      </c>
      <c r="F428" s="327"/>
      <c r="G428" s="327"/>
      <c r="H428" s="327"/>
      <c r="I428" s="327"/>
      <c r="J428" s="327"/>
      <c r="K428" s="241" t="s">
        <v>1048</v>
      </c>
      <c r="L428" s="231">
        <v>0</v>
      </c>
      <c r="M428" s="231">
        <v>0</v>
      </c>
    </row>
    <row r="429" spans="5:13">
      <c r="E429" s="327" t="s">
        <v>1049</v>
      </c>
      <c r="F429" s="327"/>
      <c r="G429" s="327"/>
      <c r="H429" s="327"/>
      <c r="I429" s="327"/>
      <c r="J429" s="327"/>
      <c r="K429" s="241" t="s">
        <v>1050</v>
      </c>
      <c r="L429" s="231">
        <v>0</v>
      </c>
      <c r="M429" s="231">
        <v>0</v>
      </c>
    </row>
    <row r="430" spans="5:13">
      <c r="E430" s="327" t="s">
        <v>1051</v>
      </c>
      <c r="F430" s="327"/>
      <c r="G430" s="327"/>
      <c r="H430" s="327"/>
      <c r="I430" s="327"/>
      <c r="J430" s="327"/>
      <c r="K430" s="241" t="s">
        <v>1052</v>
      </c>
      <c r="L430" s="231">
        <v>0</v>
      </c>
      <c r="M430" s="231">
        <v>0</v>
      </c>
    </row>
    <row r="431" spans="5:13">
      <c r="E431" s="327" t="s">
        <v>1053</v>
      </c>
      <c r="F431" s="327"/>
      <c r="G431" s="327"/>
      <c r="H431" s="327"/>
      <c r="I431" s="327"/>
      <c r="J431" s="327"/>
      <c r="K431" s="241" t="s">
        <v>1054</v>
      </c>
      <c r="L431" s="231">
        <v>0</v>
      </c>
      <c r="M431" s="231">
        <v>0</v>
      </c>
    </row>
    <row r="432" spans="5:13">
      <c r="E432" s="327" t="s">
        <v>39</v>
      </c>
      <c r="F432" s="327"/>
      <c r="G432" s="327"/>
      <c r="H432" s="327"/>
      <c r="I432" s="327"/>
      <c r="J432" s="327"/>
      <c r="K432" s="241" t="s">
        <v>1055</v>
      </c>
      <c r="L432" s="230">
        <v>641252244.05999994</v>
      </c>
      <c r="M432" s="230">
        <v>893568627.77999997</v>
      </c>
    </row>
    <row r="433" spans="5:13">
      <c r="E433" s="331" t="s">
        <v>1056</v>
      </c>
      <c r="F433" s="331"/>
      <c r="G433" s="331"/>
      <c r="H433" s="331"/>
      <c r="I433" s="331"/>
      <c r="J433" s="331"/>
      <c r="K433" s="242" t="s">
        <v>1057</v>
      </c>
      <c r="L433" s="232">
        <v>1737969000</v>
      </c>
      <c r="M433" s="232">
        <v>2503390000</v>
      </c>
    </row>
    <row r="434" spans="5:13">
      <c r="E434" s="327" t="s">
        <v>1058</v>
      </c>
      <c r="F434" s="327"/>
      <c r="G434" s="327"/>
      <c r="H434" s="327"/>
      <c r="I434" s="327"/>
      <c r="J434" s="327"/>
      <c r="K434" s="229" t="s">
        <v>1059</v>
      </c>
      <c r="L434" s="231">
        <v>0</v>
      </c>
      <c r="M434" s="231">
        <v>0</v>
      </c>
    </row>
    <row r="435" spans="5:13">
      <c r="E435" s="319" t="s">
        <v>1060</v>
      </c>
      <c r="F435" s="319"/>
      <c r="G435" s="319"/>
      <c r="H435" s="319"/>
      <c r="I435" s="319"/>
      <c r="J435" s="319"/>
      <c r="K435" s="243"/>
      <c r="L435" s="243"/>
      <c r="M435" s="243"/>
    </row>
    <row r="436" spans="5:13">
      <c r="E436" s="327" t="s">
        <v>1061</v>
      </c>
      <c r="F436" s="327"/>
      <c r="G436" s="327"/>
      <c r="H436" s="327"/>
      <c r="I436" s="327"/>
      <c r="J436" s="327"/>
      <c r="K436" s="227" t="s">
        <v>1062</v>
      </c>
      <c r="L436" s="228">
        <v>4600617845.3199997</v>
      </c>
      <c r="M436" s="228">
        <v>4600617845.3199997</v>
      </c>
    </row>
    <row r="437" spans="5:13">
      <c r="E437" s="327" t="s">
        <v>1063</v>
      </c>
      <c r="F437" s="327"/>
      <c r="G437" s="327"/>
      <c r="H437" s="327"/>
      <c r="I437" s="327"/>
      <c r="J437" s="327"/>
      <c r="K437" s="227" t="s">
        <v>1064</v>
      </c>
      <c r="L437" s="235">
        <v>0</v>
      </c>
      <c r="M437" s="235">
        <v>0</v>
      </c>
    </row>
    <row r="438" spans="5:13">
      <c r="E438" s="327" t="s">
        <v>1004</v>
      </c>
      <c r="F438" s="327"/>
      <c r="G438" s="327"/>
      <c r="H438" s="327"/>
      <c r="I438" s="327"/>
      <c r="J438" s="327"/>
      <c r="K438" s="227" t="s">
        <v>1065</v>
      </c>
      <c r="L438" s="235">
        <v>0</v>
      </c>
      <c r="M438" s="235">
        <v>0</v>
      </c>
    </row>
    <row r="439" spans="5:13">
      <c r="E439" s="330" t="s">
        <v>1066</v>
      </c>
      <c r="F439" s="330"/>
      <c r="G439" s="330"/>
      <c r="H439" s="330"/>
      <c r="I439" s="330"/>
      <c r="J439" s="330"/>
      <c r="K439" s="227" t="s">
        <v>1067</v>
      </c>
      <c r="L439" s="228">
        <v>654596830</v>
      </c>
      <c r="M439" s="228">
        <v>582115330</v>
      </c>
    </row>
    <row r="440" spans="5:13">
      <c r="E440" s="330" t="s">
        <v>1068</v>
      </c>
      <c r="F440" s="330"/>
      <c r="G440" s="330"/>
      <c r="H440" s="330"/>
      <c r="I440" s="330"/>
      <c r="J440" s="330"/>
      <c r="K440" s="227" t="s">
        <v>1069</v>
      </c>
      <c r="L440" s="235">
        <v>0</v>
      </c>
      <c r="M440" s="235">
        <v>0</v>
      </c>
    </row>
    <row r="441" spans="5:13">
      <c r="E441" s="330" t="s">
        <v>1070</v>
      </c>
      <c r="F441" s="330"/>
      <c r="G441" s="330"/>
      <c r="H441" s="330"/>
      <c r="I441" s="330"/>
      <c r="J441" s="330"/>
      <c r="K441" s="227" t="s">
        <v>1071</v>
      </c>
      <c r="L441" s="235">
        <v>0</v>
      </c>
      <c r="M441" s="235">
        <v>0</v>
      </c>
    </row>
    <row r="442" spans="5:13">
      <c r="E442" s="330" t="s">
        <v>32</v>
      </c>
      <c r="F442" s="330"/>
      <c r="G442" s="330"/>
      <c r="H442" s="330"/>
      <c r="I442" s="330"/>
      <c r="J442" s="330"/>
      <c r="K442" s="227" t="s">
        <v>1072</v>
      </c>
      <c r="L442" s="235">
        <v>0</v>
      </c>
      <c r="M442" s="235">
        <v>0</v>
      </c>
    </row>
    <row r="443" spans="5:13">
      <c r="E443" s="330" t="s">
        <v>1045</v>
      </c>
      <c r="F443" s="330"/>
      <c r="G443" s="330"/>
      <c r="H443" s="330"/>
      <c r="I443" s="330"/>
      <c r="J443" s="330"/>
      <c r="K443" s="227" t="s">
        <v>1073</v>
      </c>
      <c r="L443" s="235">
        <v>0</v>
      </c>
      <c r="M443" s="235">
        <v>0</v>
      </c>
    </row>
    <row r="444" spans="5:13">
      <c r="E444" s="330" t="s">
        <v>1074</v>
      </c>
      <c r="F444" s="330"/>
      <c r="G444" s="330"/>
      <c r="H444" s="330"/>
      <c r="I444" s="330"/>
      <c r="J444" s="330"/>
      <c r="K444" s="227" t="s">
        <v>1075</v>
      </c>
      <c r="L444" s="235">
        <v>0</v>
      </c>
      <c r="M444" s="235">
        <v>0</v>
      </c>
    </row>
    <row r="445" spans="5:13">
      <c r="E445" s="330" t="s">
        <v>1076</v>
      </c>
      <c r="F445" s="330"/>
      <c r="G445" s="330"/>
      <c r="H445" s="330"/>
      <c r="I445" s="330"/>
      <c r="J445" s="330"/>
      <c r="K445" s="227" t="s">
        <v>1077</v>
      </c>
      <c r="L445" s="235">
        <v>0</v>
      </c>
      <c r="M445" s="235">
        <v>0</v>
      </c>
    </row>
    <row r="446" spans="5:13">
      <c r="E446" s="330" t="s">
        <v>1078</v>
      </c>
      <c r="F446" s="330"/>
      <c r="G446" s="330"/>
      <c r="H446" s="330"/>
      <c r="I446" s="330"/>
      <c r="J446" s="330"/>
      <c r="K446" s="227" t="s">
        <v>1079</v>
      </c>
      <c r="L446" s="235">
        <v>0</v>
      </c>
      <c r="M446" s="235">
        <v>0</v>
      </c>
    </row>
    <row r="447" spans="5:13">
      <c r="E447" s="330" t="s">
        <v>31</v>
      </c>
      <c r="F447" s="330"/>
      <c r="G447" s="330"/>
      <c r="H447" s="330"/>
      <c r="I447" s="330"/>
      <c r="J447" s="330"/>
      <c r="K447" s="227" t="s">
        <v>1080</v>
      </c>
      <c r="L447" s="235">
        <v>0</v>
      </c>
      <c r="M447" s="235">
        <v>0</v>
      </c>
    </row>
    <row r="448" spans="5:13">
      <c r="E448" s="332" t="s">
        <v>1081</v>
      </c>
      <c r="F448" s="332"/>
      <c r="G448" s="332"/>
      <c r="H448" s="332"/>
      <c r="I448" s="332"/>
      <c r="J448" s="332"/>
      <c r="K448" s="242" t="s">
        <v>1082</v>
      </c>
      <c r="L448" s="232">
        <v>5255215000</v>
      </c>
      <c r="M448" s="232">
        <v>5182733000</v>
      </c>
    </row>
    <row r="449" spans="5:15">
      <c r="E449" s="319" t="s">
        <v>1083</v>
      </c>
      <c r="F449" s="319"/>
      <c r="G449" s="319"/>
      <c r="H449" s="319"/>
      <c r="I449" s="319"/>
      <c r="J449" s="319"/>
      <c r="K449" s="243"/>
      <c r="L449" s="243"/>
      <c r="M449" s="240"/>
    </row>
    <row r="450" spans="5:15">
      <c r="E450" s="330" t="s">
        <v>1084</v>
      </c>
      <c r="F450" s="330"/>
      <c r="G450" s="330"/>
      <c r="H450" s="330"/>
      <c r="I450" s="330"/>
      <c r="J450" s="330"/>
      <c r="K450" s="227" t="s">
        <v>1085</v>
      </c>
      <c r="L450" s="246">
        <v>130000</v>
      </c>
      <c r="M450" s="246">
        <v>130000</v>
      </c>
    </row>
    <row r="451" spans="5:15">
      <c r="E451" s="330" t="s">
        <v>1086</v>
      </c>
      <c r="F451" s="330"/>
      <c r="G451" s="330"/>
      <c r="H451" s="330"/>
      <c r="I451" s="330"/>
      <c r="J451" s="330"/>
      <c r="K451" s="227" t="s">
        <v>1087</v>
      </c>
      <c r="L451" s="235">
        <v>0</v>
      </c>
      <c r="M451" s="235">
        <v>0</v>
      </c>
    </row>
    <row r="452" spans="5:15">
      <c r="E452" s="330" t="s">
        <v>1088</v>
      </c>
      <c r="F452" s="330"/>
      <c r="G452" s="330"/>
      <c r="H452" s="330"/>
      <c r="I452" s="330"/>
      <c r="J452" s="330"/>
      <c r="K452" s="229" t="s">
        <v>1089</v>
      </c>
      <c r="L452" s="235">
        <v>0</v>
      </c>
      <c r="M452" s="235">
        <v>0</v>
      </c>
    </row>
    <row r="453" spans="5:15">
      <c r="E453" s="330" t="s">
        <v>1090</v>
      </c>
      <c r="F453" s="330"/>
      <c r="G453" s="330"/>
      <c r="H453" s="330"/>
      <c r="I453" s="330"/>
      <c r="J453" s="330"/>
      <c r="K453" s="229" t="s">
        <v>1091</v>
      </c>
      <c r="L453" s="235">
        <v>0</v>
      </c>
      <c r="M453" s="235">
        <v>0</v>
      </c>
    </row>
    <row r="454" spans="5:15">
      <c r="E454" s="330" t="s">
        <v>1092</v>
      </c>
      <c r="F454" s="330"/>
      <c r="G454" s="330"/>
      <c r="H454" s="330"/>
      <c r="I454" s="330"/>
      <c r="J454" s="330"/>
      <c r="K454" s="229" t="s">
        <v>1093</v>
      </c>
      <c r="L454" s="228">
        <v>20799826531.34</v>
      </c>
      <c r="M454" s="228">
        <v>18440935848.389999</v>
      </c>
    </row>
    <row r="455" spans="5:15">
      <c r="E455" s="330" t="s">
        <v>1094</v>
      </c>
      <c r="F455" s="330"/>
      <c r="G455" s="330"/>
      <c r="H455" s="330"/>
      <c r="I455" s="330"/>
      <c r="J455" s="330"/>
      <c r="K455" s="229" t="s">
        <v>1095</v>
      </c>
      <c r="L455" s="235">
        <v>0</v>
      </c>
      <c r="M455" s="235">
        <v>0</v>
      </c>
    </row>
    <row r="456" spans="5:15">
      <c r="E456" s="331" t="s">
        <v>1096</v>
      </c>
      <c r="F456" s="331"/>
      <c r="G456" s="331"/>
      <c r="H456" s="331"/>
      <c r="I456" s="331"/>
      <c r="J456" s="331"/>
      <c r="K456" s="242" t="s">
        <v>1097</v>
      </c>
      <c r="L456" s="236">
        <v>20799957000</v>
      </c>
      <c r="M456" s="236">
        <v>18441066000</v>
      </c>
    </row>
    <row r="457" spans="5:15">
      <c r="E457" s="330" t="s">
        <v>1098</v>
      </c>
      <c r="F457" s="330"/>
      <c r="G457" s="330"/>
      <c r="H457" s="330"/>
      <c r="I457" s="330"/>
      <c r="J457" s="330"/>
      <c r="K457" s="229" t="s">
        <v>1099</v>
      </c>
      <c r="L457" s="235">
        <v>0</v>
      </c>
      <c r="M457" s="235">
        <v>0</v>
      </c>
    </row>
    <row r="458" spans="5:15">
      <c r="E458" s="332" t="s">
        <v>1100</v>
      </c>
      <c r="F458" s="332"/>
      <c r="G458" s="332"/>
      <c r="H458" s="332"/>
      <c r="I458" s="332"/>
      <c r="J458" s="332"/>
      <c r="K458" s="242" t="s">
        <v>1101</v>
      </c>
      <c r="L458" s="236">
        <v>20799957000</v>
      </c>
      <c r="M458" s="236">
        <v>18441066000</v>
      </c>
    </row>
    <row r="459" spans="5:15">
      <c r="E459" s="334" t="s">
        <v>1102</v>
      </c>
      <c r="F459" s="334"/>
      <c r="G459" s="334"/>
      <c r="H459" s="334"/>
      <c r="I459" s="334"/>
      <c r="J459" s="334"/>
      <c r="K459" s="242"/>
      <c r="L459" s="232">
        <v>27793141000</v>
      </c>
      <c r="M459" s="232">
        <v>26127189000</v>
      </c>
      <c r="O459" s="273"/>
    </row>
    <row r="461" spans="5:15">
      <c r="E461" s="221" t="s">
        <v>1103</v>
      </c>
      <c r="G461" s="335" t="s">
        <v>1115</v>
      </c>
      <c r="H461" s="335"/>
      <c r="I461" s="335"/>
      <c r="J461" s="335"/>
      <c r="L461" s="244"/>
      <c r="M461" s="244"/>
    </row>
    <row r="462" spans="5:15">
      <c r="G462" s="333" t="s">
        <v>1105</v>
      </c>
      <c r="H462" s="333"/>
      <c r="I462" s="333"/>
      <c r="L462" s="333" t="s">
        <v>1106</v>
      </c>
      <c r="M462" s="333"/>
    </row>
    <row r="465" spans="5:13">
      <c r="E465" s="245" t="s">
        <v>46</v>
      </c>
      <c r="G465" s="335" t="s">
        <v>1116</v>
      </c>
      <c r="H465" s="335"/>
      <c r="I465" s="335"/>
      <c r="J465" s="335"/>
      <c r="L465" s="244"/>
      <c r="M465" s="244"/>
    </row>
    <row r="466" spans="5:13">
      <c r="G466" s="333" t="s">
        <v>1105</v>
      </c>
      <c r="H466" s="333"/>
      <c r="I466" s="333"/>
      <c r="L466" s="333" t="s">
        <v>1106</v>
      </c>
      <c r="M466" s="333"/>
    </row>
    <row r="469" spans="5:13">
      <c r="E469" t="s">
        <v>1108</v>
      </c>
    </row>
  </sheetData>
  <mergeCells count="636">
    <mergeCell ref="E459:J459"/>
    <mergeCell ref="G461:J461"/>
    <mergeCell ref="G462:I462"/>
    <mergeCell ref="L462:M462"/>
    <mergeCell ref="G465:J465"/>
    <mergeCell ref="G466:I466"/>
    <mergeCell ref="L466:M466"/>
    <mergeCell ref="E453:J453"/>
    <mergeCell ref="E454:J454"/>
    <mergeCell ref="E455:J455"/>
    <mergeCell ref="E456:J456"/>
    <mergeCell ref="E457:J457"/>
    <mergeCell ref="E458:J458"/>
    <mergeCell ref="E447:J447"/>
    <mergeCell ref="E448:J448"/>
    <mergeCell ref="E449:J449"/>
    <mergeCell ref="E450:J450"/>
    <mergeCell ref="E451:J451"/>
    <mergeCell ref="E452:J452"/>
    <mergeCell ref="E441:J441"/>
    <mergeCell ref="E442:J442"/>
    <mergeCell ref="E443:J443"/>
    <mergeCell ref="E444:J444"/>
    <mergeCell ref="E445:J445"/>
    <mergeCell ref="E446:J446"/>
    <mergeCell ref="E435:J435"/>
    <mergeCell ref="E436:J436"/>
    <mergeCell ref="E437:J437"/>
    <mergeCell ref="E438:J438"/>
    <mergeCell ref="E439:J439"/>
    <mergeCell ref="E440:J440"/>
    <mergeCell ref="E429:J429"/>
    <mergeCell ref="E430:J430"/>
    <mergeCell ref="E431:J431"/>
    <mergeCell ref="E432:J432"/>
    <mergeCell ref="E433:J433"/>
    <mergeCell ref="E434:J434"/>
    <mergeCell ref="E423:J423"/>
    <mergeCell ref="E424:J424"/>
    <mergeCell ref="E425:J425"/>
    <mergeCell ref="E426:J426"/>
    <mergeCell ref="E427:J427"/>
    <mergeCell ref="E428:J428"/>
    <mergeCell ref="E417:J417"/>
    <mergeCell ref="E418:J418"/>
    <mergeCell ref="E419:J419"/>
    <mergeCell ref="E420:J420"/>
    <mergeCell ref="E421:J421"/>
    <mergeCell ref="E422:J422"/>
    <mergeCell ref="D412:L412"/>
    <mergeCell ref="M412:N412"/>
    <mergeCell ref="O412:P412"/>
    <mergeCell ref="Q412:R412"/>
    <mergeCell ref="D413:L413"/>
    <mergeCell ref="O413:P413"/>
    <mergeCell ref="Q413:R413"/>
    <mergeCell ref="D410:L410"/>
    <mergeCell ref="M410:N410"/>
    <mergeCell ref="O410:P410"/>
    <mergeCell ref="Q410:R410"/>
    <mergeCell ref="D411:L411"/>
    <mergeCell ref="M411:N411"/>
    <mergeCell ref="O411:P411"/>
    <mergeCell ref="Q411:R411"/>
    <mergeCell ref="D408:L408"/>
    <mergeCell ref="M408:N408"/>
    <mergeCell ref="O408:P408"/>
    <mergeCell ref="Q408:R408"/>
    <mergeCell ref="D409:L409"/>
    <mergeCell ref="M409:N409"/>
    <mergeCell ref="O409:P409"/>
    <mergeCell ref="Q409:R409"/>
    <mergeCell ref="D406:L406"/>
    <mergeCell ref="M406:N406"/>
    <mergeCell ref="O406:P406"/>
    <mergeCell ref="Q406:R406"/>
    <mergeCell ref="D407:L407"/>
    <mergeCell ref="M407:N407"/>
    <mergeCell ref="O407:P407"/>
    <mergeCell ref="Q407:R407"/>
    <mergeCell ref="D404:L404"/>
    <mergeCell ref="M404:N404"/>
    <mergeCell ref="O404:P404"/>
    <mergeCell ref="Q404:R404"/>
    <mergeCell ref="D405:L405"/>
    <mergeCell ref="M405:N405"/>
    <mergeCell ref="O405:P405"/>
    <mergeCell ref="Q405:R405"/>
    <mergeCell ref="D402:L402"/>
    <mergeCell ref="M402:N402"/>
    <mergeCell ref="O402:P402"/>
    <mergeCell ref="Q402:R402"/>
    <mergeCell ref="D403:L403"/>
    <mergeCell ref="M403:N403"/>
    <mergeCell ref="O403:P403"/>
    <mergeCell ref="Q403:R403"/>
    <mergeCell ref="D400:L400"/>
    <mergeCell ref="M400:N400"/>
    <mergeCell ref="O400:P400"/>
    <mergeCell ref="Q400:R400"/>
    <mergeCell ref="D401:L401"/>
    <mergeCell ref="M401:N401"/>
    <mergeCell ref="O401:P401"/>
    <mergeCell ref="Q401:R401"/>
    <mergeCell ref="D398:L398"/>
    <mergeCell ref="M398:N398"/>
    <mergeCell ref="O398:P398"/>
    <mergeCell ref="Q398:R398"/>
    <mergeCell ref="D399:L399"/>
    <mergeCell ref="M399:N399"/>
    <mergeCell ref="O399:P399"/>
    <mergeCell ref="Q399:R399"/>
    <mergeCell ref="D396:L396"/>
    <mergeCell ref="M396:N396"/>
    <mergeCell ref="O396:P396"/>
    <mergeCell ref="Q396:R396"/>
    <mergeCell ref="D397:L397"/>
    <mergeCell ref="M397:N397"/>
    <mergeCell ref="O397:P397"/>
    <mergeCell ref="Q397:R397"/>
    <mergeCell ref="D393:L393"/>
    <mergeCell ref="D394:L394"/>
    <mergeCell ref="M394:N394"/>
    <mergeCell ref="O394:P394"/>
    <mergeCell ref="Q394:R394"/>
    <mergeCell ref="D395:L395"/>
    <mergeCell ref="M395:N395"/>
    <mergeCell ref="O395:P395"/>
    <mergeCell ref="Q395:R395"/>
    <mergeCell ref="D391:L391"/>
    <mergeCell ref="M391:N391"/>
    <mergeCell ref="O391:P391"/>
    <mergeCell ref="Q391:R391"/>
    <mergeCell ref="D392:L392"/>
    <mergeCell ref="M392:N392"/>
    <mergeCell ref="O392:P392"/>
    <mergeCell ref="Q392:R392"/>
    <mergeCell ref="D389:L389"/>
    <mergeCell ref="M389:N389"/>
    <mergeCell ref="O389:P389"/>
    <mergeCell ref="Q389:R389"/>
    <mergeCell ref="D390:L390"/>
    <mergeCell ref="M390:N390"/>
    <mergeCell ref="O390:P390"/>
    <mergeCell ref="Q390:R390"/>
    <mergeCell ref="D387:L387"/>
    <mergeCell ref="M387:N387"/>
    <mergeCell ref="O387:P387"/>
    <mergeCell ref="Q387:R387"/>
    <mergeCell ref="D388:L388"/>
    <mergeCell ref="M388:N388"/>
    <mergeCell ref="O388:P388"/>
    <mergeCell ref="Q388:R388"/>
    <mergeCell ref="D385:L385"/>
    <mergeCell ref="M385:N385"/>
    <mergeCell ref="O385:P385"/>
    <mergeCell ref="Q385:R385"/>
    <mergeCell ref="D386:L386"/>
    <mergeCell ref="M386:N386"/>
    <mergeCell ref="O386:P386"/>
    <mergeCell ref="Q386:R386"/>
    <mergeCell ref="D383:L383"/>
    <mergeCell ref="M383:N383"/>
    <mergeCell ref="O383:P383"/>
    <mergeCell ref="Q383:R383"/>
    <mergeCell ref="D384:L384"/>
    <mergeCell ref="M384:N384"/>
    <mergeCell ref="O384:P384"/>
    <mergeCell ref="Q384:R384"/>
    <mergeCell ref="D381:L381"/>
    <mergeCell ref="M381:N381"/>
    <mergeCell ref="O381:P381"/>
    <mergeCell ref="Q381:R381"/>
    <mergeCell ref="D382:L382"/>
    <mergeCell ref="M382:N382"/>
    <mergeCell ref="O382:P382"/>
    <mergeCell ref="Q382:R382"/>
    <mergeCell ref="D379:L379"/>
    <mergeCell ref="M379:N379"/>
    <mergeCell ref="O379:P379"/>
    <mergeCell ref="Q379:R379"/>
    <mergeCell ref="D380:L380"/>
    <mergeCell ref="M380:N380"/>
    <mergeCell ref="O380:P380"/>
    <mergeCell ref="Q380:R380"/>
    <mergeCell ref="D376:L376"/>
    <mergeCell ref="M376:N376"/>
    <mergeCell ref="O376:P376"/>
    <mergeCell ref="Q376:R376"/>
    <mergeCell ref="D377:L377"/>
    <mergeCell ref="D378:L378"/>
    <mergeCell ref="M378:N378"/>
    <mergeCell ref="O378:P378"/>
    <mergeCell ref="Q378:R378"/>
    <mergeCell ref="J371:P371"/>
    <mergeCell ref="D373:R373"/>
    <mergeCell ref="D375:L375"/>
    <mergeCell ref="M375:N375"/>
    <mergeCell ref="O375:P375"/>
    <mergeCell ref="Q375:R375"/>
    <mergeCell ref="D360:R360"/>
    <mergeCell ref="D364:J364"/>
    <mergeCell ref="K364:R364"/>
    <mergeCell ref="D366:R366"/>
    <mergeCell ref="I368:R368"/>
    <mergeCell ref="D369:P369"/>
    <mergeCell ref="M350:R350"/>
    <mergeCell ref="M351:R351"/>
    <mergeCell ref="M352:R352"/>
    <mergeCell ref="H353:P353"/>
    <mergeCell ref="H354:N354"/>
    <mergeCell ref="I356:R356"/>
    <mergeCell ref="E336:J336"/>
    <mergeCell ref="G338:J338"/>
    <mergeCell ref="G339:I339"/>
    <mergeCell ref="L339:M339"/>
    <mergeCell ref="G342:J342"/>
    <mergeCell ref="G343:I343"/>
    <mergeCell ref="L343:M343"/>
    <mergeCell ref="E330:J330"/>
    <mergeCell ref="E331:J331"/>
    <mergeCell ref="E332:J332"/>
    <mergeCell ref="E333:J333"/>
    <mergeCell ref="E334:J334"/>
    <mergeCell ref="E335:J335"/>
    <mergeCell ref="E324:J324"/>
    <mergeCell ref="E325:J325"/>
    <mergeCell ref="E326:J326"/>
    <mergeCell ref="E327:J327"/>
    <mergeCell ref="E328:J328"/>
    <mergeCell ref="E329:J329"/>
    <mergeCell ref="E318:J318"/>
    <mergeCell ref="E319:J319"/>
    <mergeCell ref="E320:J320"/>
    <mergeCell ref="E321:J321"/>
    <mergeCell ref="E322:J322"/>
    <mergeCell ref="E323:J323"/>
    <mergeCell ref="E312:J312"/>
    <mergeCell ref="E313:J313"/>
    <mergeCell ref="E314:J314"/>
    <mergeCell ref="E315:J315"/>
    <mergeCell ref="E316:J316"/>
    <mergeCell ref="E317:J317"/>
    <mergeCell ref="E306:J306"/>
    <mergeCell ref="E307:J307"/>
    <mergeCell ref="E308:J308"/>
    <mergeCell ref="E309:J309"/>
    <mergeCell ref="E310:J310"/>
    <mergeCell ref="E311:J311"/>
    <mergeCell ref="E300:J300"/>
    <mergeCell ref="E301:J301"/>
    <mergeCell ref="E302:J302"/>
    <mergeCell ref="E303:J303"/>
    <mergeCell ref="E304:J304"/>
    <mergeCell ref="E305:J305"/>
    <mergeCell ref="E294:J294"/>
    <mergeCell ref="E295:J295"/>
    <mergeCell ref="E296:J296"/>
    <mergeCell ref="E297:J297"/>
    <mergeCell ref="E298:J298"/>
    <mergeCell ref="E299:J299"/>
    <mergeCell ref="D290:L290"/>
    <mergeCell ref="M290:N290"/>
    <mergeCell ref="O290:P290"/>
    <mergeCell ref="Q290:R290"/>
    <mergeCell ref="D291:L291"/>
    <mergeCell ref="O291:P291"/>
    <mergeCell ref="Q291:R291"/>
    <mergeCell ref="D288:L288"/>
    <mergeCell ref="M288:N288"/>
    <mergeCell ref="O288:P288"/>
    <mergeCell ref="Q288:R288"/>
    <mergeCell ref="D289:L289"/>
    <mergeCell ref="M289:N289"/>
    <mergeCell ref="O289:P289"/>
    <mergeCell ref="Q289:R289"/>
    <mergeCell ref="D286:L286"/>
    <mergeCell ref="M286:N286"/>
    <mergeCell ref="O286:P286"/>
    <mergeCell ref="Q286:R286"/>
    <mergeCell ref="D287:L287"/>
    <mergeCell ref="M287:N287"/>
    <mergeCell ref="O287:P287"/>
    <mergeCell ref="Q287:R287"/>
    <mergeCell ref="D284:L284"/>
    <mergeCell ref="M284:N284"/>
    <mergeCell ref="O284:P284"/>
    <mergeCell ref="Q284:R284"/>
    <mergeCell ref="D285:L285"/>
    <mergeCell ref="M285:N285"/>
    <mergeCell ref="O285:P285"/>
    <mergeCell ref="Q285:R285"/>
    <mergeCell ref="D282:L282"/>
    <mergeCell ref="M282:N282"/>
    <mergeCell ref="O282:P282"/>
    <mergeCell ref="Q282:R282"/>
    <mergeCell ref="D283:L283"/>
    <mergeCell ref="M283:N283"/>
    <mergeCell ref="O283:P283"/>
    <mergeCell ref="Q283:R283"/>
    <mergeCell ref="D280:L280"/>
    <mergeCell ref="M280:N280"/>
    <mergeCell ref="O280:P280"/>
    <mergeCell ref="Q280:R280"/>
    <mergeCell ref="D281:L281"/>
    <mergeCell ref="M281:N281"/>
    <mergeCell ref="O281:P281"/>
    <mergeCell ref="Q281:R281"/>
    <mergeCell ref="D278:L278"/>
    <mergeCell ref="M278:N278"/>
    <mergeCell ref="O278:P278"/>
    <mergeCell ref="Q278:R278"/>
    <mergeCell ref="D279:L279"/>
    <mergeCell ref="M279:N279"/>
    <mergeCell ref="O279:P279"/>
    <mergeCell ref="Q279:R279"/>
    <mergeCell ref="D276:L276"/>
    <mergeCell ref="M276:N276"/>
    <mergeCell ref="O276:P276"/>
    <mergeCell ref="Q276:R276"/>
    <mergeCell ref="D277:L277"/>
    <mergeCell ref="M277:N277"/>
    <mergeCell ref="O277:P277"/>
    <mergeCell ref="Q277:R277"/>
    <mergeCell ref="D274:L274"/>
    <mergeCell ref="M274:N274"/>
    <mergeCell ref="O274:P274"/>
    <mergeCell ref="Q274:R274"/>
    <mergeCell ref="D275:L275"/>
    <mergeCell ref="M275:N275"/>
    <mergeCell ref="O275:P275"/>
    <mergeCell ref="Q275:R275"/>
    <mergeCell ref="D271:L271"/>
    <mergeCell ref="D272:L272"/>
    <mergeCell ref="M272:N272"/>
    <mergeCell ref="O272:P272"/>
    <mergeCell ref="Q272:R272"/>
    <mergeCell ref="D273:L273"/>
    <mergeCell ref="M273:N273"/>
    <mergeCell ref="O273:P273"/>
    <mergeCell ref="Q273:R273"/>
    <mergeCell ref="D269:L269"/>
    <mergeCell ref="M269:N269"/>
    <mergeCell ref="O269:P269"/>
    <mergeCell ref="Q269:R269"/>
    <mergeCell ref="D270:L270"/>
    <mergeCell ref="M270:N270"/>
    <mergeCell ref="O270:P270"/>
    <mergeCell ref="Q270:R270"/>
    <mergeCell ref="D267:L267"/>
    <mergeCell ref="M267:N267"/>
    <mergeCell ref="O267:P267"/>
    <mergeCell ref="Q267:R267"/>
    <mergeCell ref="D268:L268"/>
    <mergeCell ref="M268:N268"/>
    <mergeCell ref="O268:P268"/>
    <mergeCell ref="Q268:R268"/>
    <mergeCell ref="D265:L265"/>
    <mergeCell ref="M265:N265"/>
    <mergeCell ref="O265:P265"/>
    <mergeCell ref="Q265:R265"/>
    <mergeCell ref="D266:L266"/>
    <mergeCell ref="M266:N266"/>
    <mergeCell ref="O266:P266"/>
    <mergeCell ref="Q266:R266"/>
    <mergeCell ref="D263:L263"/>
    <mergeCell ref="M263:N263"/>
    <mergeCell ref="O263:P263"/>
    <mergeCell ref="Q263:R263"/>
    <mergeCell ref="D264:L264"/>
    <mergeCell ref="M264:N264"/>
    <mergeCell ref="O264:P264"/>
    <mergeCell ref="Q264:R264"/>
    <mergeCell ref="D261:L261"/>
    <mergeCell ref="M261:N261"/>
    <mergeCell ref="O261:P261"/>
    <mergeCell ref="Q261:R261"/>
    <mergeCell ref="D262:L262"/>
    <mergeCell ref="M262:N262"/>
    <mergeCell ref="O262:P262"/>
    <mergeCell ref="Q262:R262"/>
    <mergeCell ref="D259:L259"/>
    <mergeCell ref="M259:N259"/>
    <mergeCell ref="O259:P259"/>
    <mergeCell ref="Q259:R259"/>
    <mergeCell ref="D260:L260"/>
    <mergeCell ref="M260:N260"/>
    <mergeCell ref="O260:P260"/>
    <mergeCell ref="Q260:R260"/>
    <mergeCell ref="D257:L257"/>
    <mergeCell ref="M257:N257"/>
    <mergeCell ref="O257:P257"/>
    <mergeCell ref="Q257:R257"/>
    <mergeCell ref="D258:L258"/>
    <mergeCell ref="M258:N258"/>
    <mergeCell ref="O258:P258"/>
    <mergeCell ref="Q258:R258"/>
    <mergeCell ref="D254:L254"/>
    <mergeCell ref="M254:N254"/>
    <mergeCell ref="O254:P254"/>
    <mergeCell ref="Q254:R254"/>
    <mergeCell ref="D255:L255"/>
    <mergeCell ref="D256:L256"/>
    <mergeCell ref="M256:N256"/>
    <mergeCell ref="O256:P256"/>
    <mergeCell ref="Q256:R256"/>
    <mergeCell ref="D247:P247"/>
    <mergeCell ref="J249:P249"/>
    <mergeCell ref="D251:R251"/>
    <mergeCell ref="D253:L253"/>
    <mergeCell ref="M253:N253"/>
    <mergeCell ref="O253:P253"/>
    <mergeCell ref="Q253:R253"/>
    <mergeCell ref="I234:R234"/>
    <mergeCell ref="D238:R238"/>
    <mergeCell ref="D242:J242"/>
    <mergeCell ref="K242:R242"/>
    <mergeCell ref="D244:R244"/>
    <mergeCell ref="I246:R246"/>
    <mergeCell ref="L221:M221"/>
    <mergeCell ref="M228:R228"/>
    <mergeCell ref="M229:R229"/>
    <mergeCell ref="M230:R230"/>
    <mergeCell ref="H231:P231"/>
    <mergeCell ref="H232:N232"/>
    <mergeCell ref="E212:J212"/>
    <mergeCell ref="E213:J213"/>
    <mergeCell ref="E214:J214"/>
    <mergeCell ref="G216:J216"/>
    <mergeCell ref="G217:I217"/>
    <mergeCell ref="L217:M217"/>
    <mergeCell ref="G220:J220"/>
    <mergeCell ref="G221:I221"/>
    <mergeCell ref="E194:J194"/>
    <mergeCell ref="E195:J195"/>
    <mergeCell ref="E184:J184"/>
    <mergeCell ref="E185:J185"/>
    <mergeCell ref="E186:J186"/>
    <mergeCell ref="E187:J187"/>
    <mergeCell ref="E200:J200"/>
    <mergeCell ref="E201:J201"/>
    <mergeCell ref="E202:J202"/>
    <mergeCell ref="E188:J188"/>
    <mergeCell ref="E189:J189"/>
    <mergeCell ref="E190:J190"/>
    <mergeCell ref="E191:J191"/>
    <mergeCell ref="E192:J192"/>
    <mergeCell ref="E193:J193"/>
    <mergeCell ref="E208:J208"/>
    <mergeCell ref="E209:J209"/>
    <mergeCell ref="E210:J210"/>
    <mergeCell ref="E211:J211"/>
    <mergeCell ref="E206:J206"/>
    <mergeCell ref="E207:J207"/>
    <mergeCell ref="E196:J196"/>
    <mergeCell ref="E197:J197"/>
    <mergeCell ref="E198:J198"/>
    <mergeCell ref="E199:J199"/>
    <mergeCell ref="E203:J203"/>
    <mergeCell ref="E204:J204"/>
    <mergeCell ref="E205:J205"/>
    <mergeCell ref="E182:J182"/>
    <mergeCell ref="E183:J183"/>
    <mergeCell ref="E172:J172"/>
    <mergeCell ref="E173:J173"/>
    <mergeCell ref="E174:J174"/>
    <mergeCell ref="E175:J175"/>
    <mergeCell ref="D168:L168"/>
    <mergeCell ref="M168:N168"/>
    <mergeCell ref="O168:P168"/>
    <mergeCell ref="E176:J176"/>
    <mergeCell ref="E177:J177"/>
    <mergeCell ref="E178:J178"/>
    <mergeCell ref="E179:J179"/>
    <mergeCell ref="E180:J180"/>
    <mergeCell ref="E181:J181"/>
    <mergeCell ref="Q168:R168"/>
    <mergeCell ref="D169:L169"/>
    <mergeCell ref="O169:P169"/>
    <mergeCell ref="Q169:R169"/>
    <mergeCell ref="D166:L166"/>
    <mergeCell ref="M166:N166"/>
    <mergeCell ref="O166:P166"/>
    <mergeCell ref="Q166:R166"/>
    <mergeCell ref="D167:L167"/>
    <mergeCell ref="M167:N167"/>
    <mergeCell ref="O167:P167"/>
    <mergeCell ref="Q167:R167"/>
    <mergeCell ref="D164:L164"/>
    <mergeCell ref="M164:N164"/>
    <mergeCell ref="O164:P164"/>
    <mergeCell ref="Q164:R164"/>
    <mergeCell ref="D165:L165"/>
    <mergeCell ref="M165:N165"/>
    <mergeCell ref="O165:P165"/>
    <mergeCell ref="Q165:R165"/>
    <mergeCell ref="D162:L162"/>
    <mergeCell ref="M162:N162"/>
    <mergeCell ref="O162:P162"/>
    <mergeCell ref="Q162:R162"/>
    <mergeCell ref="D163:L163"/>
    <mergeCell ref="M163:N163"/>
    <mergeCell ref="O163:P163"/>
    <mergeCell ref="Q163:R163"/>
    <mergeCell ref="D160:L160"/>
    <mergeCell ref="M160:N160"/>
    <mergeCell ref="O160:P160"/>
    <mergeCell ref="Q160:R160"/>
    <mergeCell ref="D161:L161"/>
    <mergeCell ref="M161:N161"/>
    <mergeCell ref="O161:P161"/>
    <mergeCell ref="Q161:R161"/>
    <mergeCell ref="D158:L158"/>
    <mergeCell ref="M158:N158"/>
    <mergeCell ref="O158:P158"/>
    <mergeCell ref="Q158:R158"/>
    <mergeCell ref="D159:L159"/>
    <mergeCell ref="M159:N159"/>
    <mergeCell ref="O159:P159"/>
    <mergeCell ref="Q159:R159"/>
    <mergeCell ref="D156:L156"/>
    <mergeCell ref="M156:N156"/>
    <mergeCell ref="O156:P156"/>
    <mergeCell ref="Q156:R156"/>
    <mergeCell ref="D157:L157"/>
    <mergeCell ref="M157:N157"/>
    <mergeCell ref="O157:P157"/>
    <mergeCell ref="Q157:R157"/>
    <mergeCell ref="D154:L154"/>
    <mergeCell ref="M154:N154"/>
    <mergeCell ref="O154:P154"/>
    <mergeCell ref="Q154:R154"/>
    <mergeCell ref="D155:L155"/>
    <mergeCell ref="M155:N155"/>
    <mergeCell ref="O155:P155"/>
    <mergeCell ref="Q155:R155"/>
    <mergeCell ref="D152:L152"/>
    <mergeCell ref="M152:N152"/>
    <mergeCell ref="O152:P152"/>
    <mergeCell ref="Q152:R152"/>
    <mergeCell ref="D153:L153"/>
    <mergeCell ref="M153:N153"/>
    <mergeCell ref="O153:P153"/>
    <mergeCell ref="Q153:R153"/>
    <mergeCell ref="D149:L149"/>
    <mergeCell ref="D150:L150"/>
    <mergeCell ref="M150:N150"/>
    <mergeCell ref="O150:P150"/>
    <mergeCell ref="Q150:R150"/>
    <mergeCell ref="D151:L151"/>
    <mergeCell ref="M151:N151"/>
    <mergeCell ref="O151:P151"/>
    <mergeCell ref="Q151:R151"/>
    <mergeCell ref="D147:L147"/>
    <mergeCell ref="M147:N147"/>
    <mergeCell ref="O147:P147"/>
    <mergeCell ref="Q147:R147"/>
    <mergeCell ref="D148:L148"/>
    <mergeCell ref="M148:N148"/>
    <mergeCell ref="O148:P148"/>
    <mergeCell ref="Q148:R148"/>
    <mergeCell ref="D145:L145"/>
    <mergeCell ref="M145:N145"/>
    <mergeCell ref="O145:P145"/>
    <mergeCell ref="Q145:R145"/>
    <mergeCell ref="D146:L146"/>
    <mergeCell ref="M146:N146"/>
    <mergeCell ref="O146:P146"/>
    <mergeCell ref="Q146:R146"/>
    <mergeCell ref="D143:L143"/>
    <mergeCell ref="M143:N143"/>
    <mergeCell ref="O143:P143"/>
    <mergeCell ref="Q143:R143"/>
    <mergeCell ref="D144:L144"/>
    <mergeCell ref="M144:N144"/>
    <mergeCell ref="O144:P144"/>
    <mergeCell ref="Q144:R144"/>
    <mergeCell ref="D141:L141"/>
    <mergeCell ref="M141:N141"/>
    <mergeCell ref="O141:P141"/>
    <mergeCell ref="Q141:R141"/>
    <mergeCell ref="D142:L142"/>
    <mergeCell ref="M142:N142"/>
    <mergeCell ref="O142:P142"/>
    <mergeCell ref="Q142:R142"/>
    <mergeCell ref="D139:L139"/>
    <mergeCell ref="M139:N139"/>
    <mergeCell ref="O139:P139"/>
    <mergeCell ref="Q139:R139"/>
    <mergeCell ref="D140:L140"/>
    <mergeCell ref="M140:N140"/>
    <mergeCell ref="O140:P140"/>
    <mergeCell ref="Q140:R140"/>
    <mergeCell ref="D137:L137"/>
    <mergeCell ref="M137:N137"/>
    <mergeCell ref="O137:P137"/>
    <mergeCell ref="Q137:R137"/>
    <mergeCell ref="D138:L138"/>
    <mergeCell ref="M138:N138"/>
    <mergeCell ref="O138:P138"/>
    <mergeCell ref="Q138:R138"/>
    <mergeCell ref="D135:L135"/>
    <mergeCell ref="M135:N135"/>
    <mergeCell ref="O135:P135"/>
    <mergeCell ref="Q135:R135"/>
    <mergeCell ref="D136:L136"/>
    <mergeCell ref="M136:N136"/>
    <mergeCell ref="O136:P136"/>
    <mergeCell ref="Q136:R136"/>
    <mergeCell ref="D132:L132"/>
    <mergeCell ref="M132:N132"/>
    <mergeCell ref="O132:P132"/>
    <mergeCell ref="Q132:R132"/>
    <mergeCell ref="D133:L133"/>
    <mergeCell ref="D134:L134"/>
    <mergeCell ref="M134:N134"/>
    <mergeCell ref="O134:P134"/>
    <mergeCell ref="Q134:R134"/>
    <mergeCell ref="M106:R106"/>
    <mergeCell ref="M107:R107"/>
    <mergeCell ref="M108:R108"/>
    <mergeCell ref="H109:P109"/>
    <mergeCell ref="H110:N110"/>
    <mergeCell ref="I112:R112"/>
    <mergeCell ref="J127:P127"/>
    <mergeCell ref="D129:R129"/>
    <mergeCell ref="D131:L131"/>
    <mergeCell ref="M131:N131"/>
    <mergeCell ref="O131:P131"/>
    <mergeCell ref="Q131:R131"/>
    <mergeCell ref="D116:R116"/>
    <mergeCell ref="D120:J120"/>
    <mergeCell ref="K120:R120"/>
    <mergeCell ref="D122:R122"/>
    <mergeCell ref="I124:R124"/>
    <mergeCell ref="D125:P1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ОПиУ</vt:lpstr>
      <vt:lpstr>Баланс</vt:lpstr>
      <vt:lpstr>ОИК</vt:lpstr>
      <vt:lpstr>ОДДС с изм</vt:lpstr>
      <vt:lpstr>КЖ</vt:lpstr>
      <vt:lpstr>ЖР</vt:lpstr>
      <vt:lpstr>КЕ</vt:lpstr>
      <vt:lpstr>Support</vt:lpstr>
      <vt:lpstr>'ОДДС с изм'!Область_печати</vt:lpstr>
      <vt:lpstr>ОИК!Область_печати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Zhanibek Yermekov</dc:creator>
  <cp:lastModifiedBy>Fin4@Local.network.kz</cp:lastModifiedBy>
  <cp:lastPrinted>2025-06-18T10:34:43Z</cp:lastPrinted>
  <dcterms:created xsi:type="dcterms:W3CDTF">2015-06-05T18:17:20Z</dcterms:created>
  <dcterms:modified xsi:type="dcterms:W3CDTF">2025-06-23T04:42:22Z</dcterms:modified>
</cp:coreProperties>
</file>