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1\Desktop\КАСЕ\2023 год\"/>
    </mc:Choice>
  </mc:AlternateContent>
  <xr:revisionPtr revIDLastSave="0" documentId="13_ncr:1_{4AE5CBF9-4FF4-4A34-A9D5-4E72E65AA97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5" l="1"/>
  <c r="C28" i="5"/>
  <c r="C10" i="1"/>
  <c r="D48" i="5"/>
  <c r="E16" i="4" l="1"/>
  <c r="E17" i="4"/>
  <c r="E14" i="4"/>
  <c r="D21" i="5"/>
  <c r="C21" i="5"/>
  <c r="D57" i="5" l="1"/>
  <c r="C57" i="5"/>
  <c r="D31" i="5"/>
  <c r="D35" i="5" s="1"/>
  <c r="C48" i="5"/>
  <c r="D9" i="2"/>
  <c r="D17" i="2" s="1"/>
  <c r="C9" i="2"/>
  <c r="C17" i="2" s="1"/>
  <c r="D33" i="1"/>
  <c r="C33" i="1"/>
  <c r="D59" i="1"/>
  <c r="C59" i="1"/>
  <c r="D48" i="1"/>
  <c r="C48" i="1"/>
  <c r="C20" i="1"/>
  <c r="D20" i="1"/>
  <c r="D59" i="5" l="1"/>
  <c r="D62" i="5" s="1"/>
  <c r="D10" i="4"/>
  <c r="D13" i="4" s="1"/>
  <c r="D18" i="4" s="1"/>
  <c r="C10" i="4"/>
  <c r="C20" i="4"/>
  <c r="D20" i="4"/>
  <c r="C31" i="5"/>
  <c r="C35" i="5" s="1"/>
  <c r="E22" i="4"/>
  <c r="E19" i="4"/>
  <c r="E20" i="4" s="1"/>
  <c r="E8" i="4"/>
  <c r="E12" i="4"/>
  <c r="E9" i="4"/>
  <c r="E10" i="4" s="1"/>
  <c r="C39" i="1"/>
  <c r="C64" i="1" s="1"/>
  <c r="D39" i="1"/>
  <c r="D34" i="1"/>
  <c r="D21" i="2"/>
  <c r="D23" i="2" s="1"/>
  <c r="D25" i="2" s="1"/>
  <c r="D27" i="2" s="1"/>
  <c r="C18" i="4" l="1"/>
  <c r="C13" i="4"/>
  <c r="D25" i="4"/>
  <c r="E15" i="4"/>
  <c r="E13" i="4"/>
  <c r="D60" i="1"/>
  <c r="D61" i="1" s="1"/>
  <c r="C60" i="1"/>
  <c r="C61" i="1" s="1"/>
  <c r="C21" i="2"/>
  <c r="C23" i="2" s="1"/>
  <c r="C25" i="2" s="1"/>
  <c r="C27" i="2" s="1"/>
  <c r="C59" i="5"/>
  <c r="C62" i="5" s="1"/>
  <c r="C34" i="1"/>
  <c r="C25" i="4" l="1"/>
  <c r="E18" i="4"/>
  <c r="E25" i="4" s="1"/>
  <c r="C66" i="1"/>
</calcChain>
</file>

<file path=xl/sharedStrings.xml><?xml version="1.0" encoding="utf-8"?>
<sst xmlns="http://schemas.openxmlformats.org/spreadsheetml/2006/main" count="187" uniqueCount="149">
  <si>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</si>
  <si>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</si>
  <si>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</si>
  <si>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</si>
  <si>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</si>
  <si>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</si>
  <si>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</si>
  <si>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</si>
  <si>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</si>
  <si>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</si>
  <si>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</si>
  <si>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</si>
  <si>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</si>
  <si>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</si>
  <si>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</si>
  <si>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</si>
  <si>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</si>
  <si>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</si>
  <si>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</si>
  <si>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</si>
  <si>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</si>
  <si>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</si>
  <si>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</si>
  <si>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</si>
  <si>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</si>
  <si>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</si>
  <si>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</si>
  <si>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</si>
  <si>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</si>
  <si>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</si>
  <si>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</si>
  <si>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</si>
  <si>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</si>
  <si>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</si>
  <si>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</si>
  <si>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</si>
  <si>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</si>
  <si>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</si>
  <si>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</si>
  <si>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</si>
  <si>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</si>
  <si>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</si>
  <si>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</si>
  <si>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</si>
  <si>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</si>
  <si>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</si>
  <si>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</si>
  <si>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</si>
  <si>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</si>
  <si>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</si>
  <si>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</si>
  <si>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</si>
  <si>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</si>
  <si>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</si>
  <si>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</si>
  <si>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</si>
  <si>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</si>
  <si>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</si>
  <si>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</si>
  <si>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</si>
  <si>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</si>
  <si>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</si>
  <si>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</si>
  <si>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</si>
  <si>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</si>
  <si>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</si>
  <si>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</si>
  <si>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</si>
  <si>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</si>
  <si>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</si>
  <si>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</si>
  <si>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</si>
  <si>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</si>
  <si>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</si>
  <si>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</si>
  <si>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Краснянская Л.Н.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</si>
  <si>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</si>
  <si>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</si>
  <si>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</si>
  <si>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</si>
  <si>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</si>
  <si>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</si>
  <si>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</si>
  <si>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</si>
  <si>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</si>
  <si>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</si>
  <si>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t>Задолженность перед сотрудниками</t>
  </si>
  <si>
    <t>Прочие краткосрочные обязательства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</si>
  <si>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</si>
  <si>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</si>
  <si>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</si>
  <si>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</si>
  <si>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</si>
  <si>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</si>
  <si>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</si>
  <si>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</si>
  <si>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</si>
  <si>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</si>
  <si>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</si>
  <si>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</si>
  <si>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</si>
  <si>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</si>
  <si>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</si>
  <si>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</si>
  <si>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</si>
  <si>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</si>
  <si>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</si>
  <si>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</si>
  <si>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</si>
  <si>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</si>
  <si>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</si>
  <si>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</si>
  <si>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</si>
  <si>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</si>
  <si>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</si>
  <si>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</si>
  <si>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</si>
  <si>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</si>
  <si>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</si>
  <si>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</si>
  <si>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</si>
  <si>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</si>
  <si>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</si>
  <si>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Резерв ОКУ</t>
  </si>
  <si>
    <t>Выплаты займов</t>
  </si>
  <si>
    <t>Низамов И.С.</t>
  </si>
  <si>
    <t>Обязательства по договору</t>
  </si>
  <si>
    <t>Задолжнность по облигациям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</si>
  <si>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</si>
  <si>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</si>
  <si>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</si>
  <si>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</si>
  <si>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</si>
  <si>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</si>
  <si>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</si>
  <si>
    <t>На 1 января 2022 года</t>
  </si>
  <si>
    <t>На 31 декабря 2022 года</t>
  </si>
  <si>
    <t>Займы выданные связанным сторонам</t>
  </si>
  <si>
    <t>31 декабря 2022 г</t>
  </si>
  <si>
    <t>Гудвилл</t>
  </si>
  <si>
    <t xml:space="preserve">Дисконтирование займов полукченных от акционеров, за вычетом подоходного налога </t>
  </si>
  <si>
    <t>За 9 месяцев, закончивщийся 30 сентября  2023 года</t>
  </si>
  <si>
    <t>30 сентября 2023 г.</t>
  </si>
  <si>
    <t>Долгосрочные финансовые обязательства</t>
  </si>
  <si>
    <t>На 30 сентября 2023  года</t>
  </si>
  <si>
    <t>30 сентября 2023 г</t>
  </si>
  <si>
    <t>30 сентября 2022 г</t>
  </si>
  <si>
    <t>За 9 месяцев , закончивщийся 30 сентября 2023 года</t>
  </si>
  <si>
    <t>За 9 месяцев, закончивщийся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</si>
</sst>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  <numFmt numFmtId="359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00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2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5" fontId="38" fillId="5" borderId="0" xfId="0" applyNumberFormat="1" applyFont="1" applyFill="1" applyAlignment="1">
      <alignment vertical="center" wrapText="1"/>
    </xf>
    <xf numFmtId="175" fontId="38" fillId="0" borderId="0" xfId="0" applyNumberFormat="1" applyFont="1" applyAlignment="1">
      <alignment vertical="center" wrapText="1"/>
    </xf>
    <xf numFmtId="175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5" fontId="38" fillId="5" borderId="52" xfId="0" applyNumberFormat="1" applyFont="1" applyFill="1" applyBorder="1" applyAlignment="1">
      <alignment vertical="center" wrapText="1"/>
    </xf>
    <xf numFmtId="175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5" fontId="250" fillId="5" borderId="52" xfId="0" applyNumberFormat="1" applyFont="1" applyFill="1" applyBorder="1" applyAlignment="1">
      <alignment vertical="center" wrapText="1"/>
    </xf>
    <xf numFmtId="175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5" fontId="250" fillId="5" borderId="0" xfId="0" applyNumberFormat="1" applyFont="1" applyFill="1" applyAlignment="1">
      <alignment vertical="center" wrapText="1"/>
    </xf>
    <xf numFmtId="175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5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5" fontId="38" fillId="5" borderId="51" xfId="0" applyNumberFormat="1" applyFont="1" applyFill="1" applyBorder="1" applyAlignment="1">
      <alignment horizontal="right" vertical="center" wrapText="1"/>
    </xf>
    <xf numFmtId="175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5" fontId="250" fillId="5" borderId="52" xfId="0" applyNumberFormat="1" applyFont="1" applyFill="1" applyBorder="1" applyAlignment="1">
      <alignment horizontal="right" vertical="center" wrapText="1"/>
    </xf>
    <xf numFmtId="175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59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164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5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5" fontId="38" fillId="5" borderId="53" xfId="0" applyNumberFormat="1" applyFont="1" applyFill="1" applyBorder="1" applyAlignment="1">
      <alignment vertical="center"/>
    </xf>
    <xf numFmtId="175" fontId="38" fillId="5" borderId="51" xfId="0" applyNumberFormat="1" applyFont="1" applyFill="1" applyBorder="1" applyAlignment="1">
      <alignment vertical="center"/>
    </xf>
    <xf numFmtId="175" fontId="250" fillId="5" borderId="0" xfId="0" applyNumberFormat="1" applyFont="1" applyFill="1" applyAlignment="1">
      <alignment vertical="center"/>
    </xf>
    <xf numFmtId="173" fontId="38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37" fontId="38" fillId="5" borderId="0" xfId="5178" applyNumberFormat="1" applyFont="1" applyFill="1" applyAlignment="1">
      <alignment vertical="center"/>
    </xf>
    <xf numFmtId="175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5" fontId="250" fillId="0" borderId="53" xfId="0" applyNumberFormat="1" applyFont="1" applyBorder="1" applyAlignment="1">
      <alignment vertical="center" wrapText="1"/>
    </xf>
    <xf numFmtId="175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5" fontId="255" fillId="0" borderId="0" xfId="0" applyNumberFormat="1" applyFont="1" applyAlignment="1">
      <alignment vertical="center" wrapText="1"/>
    </xf>
    <xf numFmtId="175" fontId="38" fillId="0" borderId="0" xfId="0" applyNumberFormat="1" applyFont="1" applyAlignment="1">
      <alignment horizontal="center" vertical="center" wrapText="1"/>
    </xf>
    <xf numFmtId="175" fontId="38" fillId="5" borderId="0" xfId="0" applyNumberFormat="1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5" fontId="250" fillId="5" borderId="51" xfId="0" applyNumberFormat="1" applyFont="1" applyFill="1" applyBorder="1" applyAlignment="1">
      <alignment vertical="center" wrapText="1"/>
    </xf>
    <xf numFmtId="0" fontId="252" fillId="5" borderId="0" xfId="0" applyFont="1" applyFill="1" applyAlignment="1">
      <alignment vertical="top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6"/>
  <sheetViews>
    <sheetView showGridLines="0" zoomScaleNormal="100" workbookViewId="0">
      <selection activeCell="C11" sqref="C11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16384" width="9.140625" style="15"/>
  </cols>
  <sheetData>
    <row r="1" spans="1:4">
      <c r="A1" s="47" t="s">
        <v>43</v>
      </c>
      <c r="B1" s="40"/>
      <c r="C1" s="40"/>
      <c r="D1" s="40"/>
    </row>
    <row r="2" spans="1:4">
      <c r="A2" s="47" t="s">
        <v>44</v>
      </c>
      <c r="B2" s="40"/>
      <c r="C2" s="40"/>
      <c r="D2" s="40"/>
    </row>
    <row r="3" spans="1:4">
      <c r="A3" s="48" t="s">
        <v>147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 ht="25.5">
      <c r="A6" s="14" t="s">
        <v>0</v>
      </c>
      <c r="B6" s="9" t="s">
        <v>32</v>
      </c>
      <c r="C6" s="11" t="s">
        <v>145</v>
      </c>
      <c r="D6" s="13" t="s">
        <v>146</v>
      </c>
    </row>
    <row r="7" spans="1:4" ht="14.1" customHeight="1">
      <c r="A7" s="19" t="s">
        <v>39</v>
      </c>
      <c r="B7" s="17">
        <v>12</v>
      </c>
      <c r="C7" s="53">
        <v>37768201</v>
      </c>
      <c r="D7" s="53">
        <v>25757701</v>
      </c>
    </row>
    <row r="8" spans="1:4" ht="14.1" customHeight="1">
      <c r="A8" s="54" t="s">
        <v>45</v>
      </c>
      <c r="B8" s="55">
        <v>13</v>
      </c>
      <c r="C8" s="56">
        <v>-24763343</v>
      </c>
      <c r="D8" s="56">
        <v>-17535361</v>
      </c>
    </row>
    <row r="9" spans="1:4" ht="14.1" customHeight="1">
      <c r="A9" s="16" t="s">
        <v>46</v>
      </c>
      <c r="B9" s="36"/>
      <c r="C9" s="57">
        <f>SUM(C7:C8)</f>
        <v>13004858</v>
      </c>
      <c r="D9" s="57">
        <f>SUM(D7:D8)</f>
        <v>8222340</v>
      </c>
    </row>
    <row r="10" spans="1:4" ht="14.1" customHeight="1">
      <c r="A10" s="19" t="s">
        <v>47</v>
      </c>
      <c r="B10" s="17">
        <v>14</v>
      </c>
      <c r="C10" s="53">
        <v>-1864153</v>
      </c>
      <c r="D10" s="53">
        <v>-1194072</v>
      </c>
    </row>
    <row r="11" spans="1:4" ht="14.1" customHeight="1">
      <c r="A11" s="19" t="s">
        <v>18</v>
      </c>
      <c r="B11" s="17">
        <v>15</v>
      </c>
      <c r="C11" s="53">
        <v>-1251329</v>
      </c>
      <c r="D11" s="53">
        <v>-1375005</v>
      </c>
    </row>
    <row r="12" spans="1:4" ht="33" customHeight="1">
      <c r="A12" s="19" t="s">
        <v>122</v>
      </c>
      <c r="B12" s="17"/>
      <c r="C12" s="53"/>
      <c r="D12" s="53"/>
    </row>
    <row r="13" spans="1:4" ht="18" customHeight="1">
      <c r="A13" s="19" t="s">
        <v>128</v>
      </c>
      <c r="B13" s="17"/>
      <c r="C13" s="53"/>
      <c r="D13" s="53"/>
    </row>
    <row r="14" spans="1:4" ht="14.1" customHeight="1">
      <c r="A14" s="19" t="s">
        <v>72</v>
      </c>
      <c r="B14" s="17"/>
      <c r="C14" s="53">
        <v>14879</v>
      </c>
      <c r="D14" s="53">
        <v>432</v>
      </c>
    </row>
    <row r="15" spans="1:4" ht="14.1" customHeight="1">
      <c r="A15" s="19" t="s">
        <v>73</v>
      </c>
      <c r="B15" s="17">
        <v>16</v>
      </c>
      <c r="C15" s="53">
        <v>8154335</v>
      </c>
      <c r="D15" s="53">
        <v>2145898</v>
      </c>
    </row>
    <row r="16" spans="1:4" ht="14.1" customHeight="1">
      <c r="A16" s="54" t="s">
        <v>74</v>
      </c>
      <c r="B16" s="55">
        <v>16</v>
      </c>
      <c r="C16" s="56">
        <v>-6518955</v>
      </c>
      <c r="D16" s="56">
        <v>-2226901</v>
      </c>
    </row>
    <row r="17" spans="1:4" ht="14.1" customHeight="1">
      <c r="A17" s="16" t="s">
        <v>48</v>
      </c>
      <c r="B17" s="17"/>
      <c r="C17" s="57">
        <f>C9+C10+C11+C14+C15+C16+C12</f>
        <v>11539635</v>
      </c>
      <c r="D17" s="57">
        <f>D9+D10+D11+D14+D15+D16+D12+D13</f>
        <v>5572692</v>
      </c>
    </row>
    <row r="18" spans="1:4" ht="14.1" customHeight="1">
      <c r="A18" s="19" t="s">
        <v>35</v>
      </c>
      <c r="B18" s="17">
        <v>17</v>
      </c>
      <c r="C18" s="53">
        <v>669091</v>
      </c>
      <c r="D18" s="53">
        <v>289170</v>
      </c>
    </row>
    <row r="19" spans="1:4" ht="14.1" customHeight="1">
      <c r="A19" s="19" t="s">
        <v>36</v>
      </c>
      <c r="B19" s="17">
        <v>18</v>
      </c>
      <c r="C19" s="53">
        <v>-2930418</v>
      </c>
      <c r="D19" s="53">
        <v>-1654179</v>
      </c>
    </row>
    <row r="20" spans="1:4" ht="14.1" customHeight="1">
      <c r="A20" s="58" t="s">
        <v>19</v>
      </c>
      <c r="B20" s="9"/>
      <c r="C20" s="56">
        <v>-27628</v>
      </c>
      <c r="D20" s="56">
        <v>1177925</v>
      </c>
    </row>
    <row r="21" spans="1:4" ht="14.1" customHeight="1">
      <c r="A21" s="16" t="s">
        <v>49</v>
      </c>
      <c r="B21" s="36"/>
      <c r="C21" s="57">
        <f>C17+C18+C19+C20</f>
        <v>9250680</v>
      </c>
      <c r="D21" s="57">
        <f>D17+D18+D19+D20</f>
        <v>5385608</v>
      </c>
    </row>
    <row r="22" spans="1:4" ht="14.1" customHeight="1">
      <c r="A22" s="19" t="s">
        <v>34</v>
      </c>
      <c r="B22" s="17"/>
      <c r="C22" s="53">
        <v>-2652755</v>
      </c>
      <c r="D22" s="53">
        <v>-1245504</v>
      </c>
    </row>
    <row r="23" spans="1:4" ht="14.1" customHeight="1">
      <c r="A23" s="35" t="s">
        <v>50</v>
      </c>
      <c r="B23" s="31"/>
      <c r="C23" s="59">
        <f>C21+C22</f>
        <v>6597925</v>
      </c>
      <c r="D23" s="59">
        <f>D21+D22</f>
        <v>4140104</v>
      </c>
    </row>
    <row r="24" spans="1:4" ht="14.1" customHeight="1">
      <c r="A24" s="39" t="s">
        <v>51</v>
      </c>
      <c r="B24" s="17"/>
      <c r="C24" s="53">
        <v>0</v>
      </c>
      <c r="D24" s="53">
        <v>0</v>
      </c>
    </row>
    <row r="25" spans="1:4" ht="14.1" customHeight="1">
      <c r="A25" s="35" t="s">
        <v>52</v>
      </c>
      <c r="B25" s="31"/>
      <c r="C25" s="60">
        <f>C23</f>
        <v>6597925</v>
      </c>
      <c r="D25" s="60">
        <f>D23</f>
        <v>4140104</v>
      </c>
    </row>
    <row r="26" spans="1:4" ht="14.1" customHeight="1">
      <c r="A26" s="61"/>
      <c r="B26" s="40"/>
      <c r="C26" s="41"/>
      <c r="D26" s="41"/>
    </row>
    <row r="27" spans="1:4" ht="14.1" customHeight="1">
      <c r="A27" s="62" t="s">
        <v>40</v>
      </c>
      <c r="B27" s="62"/>
      <c r="C27" s="63">
        <f>C25/1000</f>
        <v>6597.9250000000002</v>
      </c>
      <c r="D27" s="63">
        <f>D25/1000</f>
        <v>4140.1040000000003</v>
      </c>
    </row>
    <row r="28" spans="1:4" ht="14.1" customHeight="1">
      <c r="A28" s="40"/>
      <c r="B28" s="40"/>
      <c r="C28" s="40"/>
      <c r="D28" s="40"/>
    </row>
    <row r="29" spans="1:4" ht="14.1" customHeight="1">
      <c r="A29" s="64" t="s">
        <v>20</v>
      </c>
      <c r="B29" s="40"/>
      <c r="C29" s="40"/>
      <c r="D29" s="40"/>
    </row>
    <row r="30" spans="1:4" ht="14.1" customHeight="1">
      <c r="A30" s="64"/>
      <c r="B30" s="40"/>
      <c r="C30" s="65"/>
      <c r="D30" s="40"/>
    </row>
    <row r="31" spans="1:4" ht="14.1" customHeight="1">
      <c r="A31" s="40" t="s">
        <v>16</v>
      </c>
      <c r="B31" s="40"/>
      <c r="C31" s="40" t="s">
        <v>75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17</v>
      </c>
      <c r="B34" s="40"/>
      <c r="C34" s="40" t="s">
        <v>125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67"/>
  <sheetViews>
    <sheetView showGridLines="0" zoomScaleNormal="100" workbookViewId="0">
      <selection activeCell="E20" sqref="E20"/>
    </sheetView>
  </sheetViews>
  <sheetFormatPr defaultColWidth="9.140625" defaultRowHeight="12.75"/>
  <cols>
    <col min="1" max="1" width="44.140625" style="10" customWidth="1"/>
    <col min="2" max="2" width="7.7109375" style="10" customWidth="1"/>
    <col min="3" max="3" width="11.7109375" style="10" customWidth="1"/>
    <col min="4" max="4" width="12.42578125" style="10" customWidth="1"/>
    <col min="5" max="16384" width="9.140625" style="1"/>
  </cols>
  <sheetData>
    <row r="1" spans="1:7">
      <c r="A1" s="8" t="s">
        <v>43</v>
      </c>
      <c r="B1" s="2"/>
      <c r="C1" s="2"/>
      <c r="D1" s="2"/>
    </row>
    <row r="2" spans="1:7">
      <c r="A2" s="8" t="s">
        <v>53</v>
      </c>
      <c r="B2" s="2"/>
      <c r="C2" s="2"/>
      <c r="D2" s="2"/>
    </row>
    <row r="3" spans="1:7">
      <c r="A3" s="12" t="s">
        <v>141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 ht="25.5">
      <c r="A6" s="14" t="s">
        <v>0</v>
      </c>
      <c r="B6" s="9" t="s">
        <v>32</v>
      </c>
      <c r="C6" s="11" t="s">
        <v>142</v>
      </c>
      <c r="D6" s="13" t="s">
        <v>138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54</v>
      </c>
      <c r="B9" s="17">
        <v>4</v>
      </c>
      <c r="C9" s="20">
        <v>21108896</v>
      </c>
      <c r="D9" s="21">
        <v>26780833</v>
      </c>
      <c r="E9" s="15"/>
      <c r="F9" s="15"/>
      <c r="G9" s="15"/>
    </row>
    <row r="10" spans="1:7" ht="14.1" customHeight="1">
      <c r="A10" s="19" t="s">
        <v>76</v>
      </c>
      <c r="B10" s="17">
        <v>5</v>
      </c>
      <c r="C10" s="20">
        <f>7119761+1717657</f>
        <v>8837418</v>
      </c>
      <c r="D10" s="21">
        <v>7143833</v>
      </c>
      <c r="E10" s="15"/>
      <c r="F10" s="15"/>
      <c r="G10" s="15"/>
    </row>
    <row r="11" spans="1:7" ht="14.1" customHeight="1">
      <c r="A11" s="19" t="s">
        <v>104</v>
      </c>
      <c r="B11" s="17">
        <v>6</v>
      </c>
      <c r="C11" s="20">
        <v>473718</v>
      </c>
      <c r="D11" s="21">
        <v>1972209</v>
      </c>
      <c r="E11" s="15"/>
      <c r="F11" s="15"/>
      <c r="G11" s="15"/>
    </row>
    <row r="12" spans="1:7" ht="14.1" customHeight="1">
      <c r="A12" s="19" t="s">
        <v>83</v>
      </c>
      <c r="B12" s="17"/>
      <c r="C12" s="20">
        <v>5693645</v>
      </c>
      <c r="D12" s="21"/>
      <c r="E12" s="15"/>
      <c r="F12" s="15"/>
      <c r="G12" s="15"/>
    </row>
    <row r="13" spans="1:7" ht="14.1" customHeight="1">
      <c r="A13" s="19" t="s">
        <v>105</v>
      </c>
      <c r="B13" s="17"/>
      <c r="C13" s="20">
        <v>871707</v>
      </c>
      <c r="D13" s="21">
        <v>160000</v>
      </c>
      <c r="E13" s="22"/>
      <c r="F13" s="15"/>
      <c r="G13" s="15"/>
    </row>
    <row r="14" spans="1:7" ht="14.1" customHeight="1">
      <c r="A14" s="19" t="s">
        <v>3</v>
      </c>
      <c r="B14" s="17"/>
      <c r="C14" s="20">
        <v>118270</v>
      </c>
      <c r="D14" s="21">
        <v>97759</v>
      </c>
      <c r="E14" s="15"/>
      <c r="F14" s="15"/>
      <c r="G14" s="15"/>
    </row>
    <row r="15" spans="1:7" ht="14.1" customHeight="1">
      <c r="A15" s="19" t="s">
        <v>77</v>
      </c>
      <c r="B15" s="17">
        <v>7</v>
      </c>
      <c r="C15" s="20">
        <v>43816</v>
      </c>
      <c r="D15" s="21"/>
      <c r="E15" s="15"/>
      <c r="F15" s="15"/>
      <c r="G15" s="15"/>
    </row>
    <row r="16" spans="1:7" ht="14.1" customHeight="1">
      <c r="A16" s="19" t="s">
        <v>139</v>
      </c>
      <c r="B16" s="17"/>
      <c r="C16" s="20">
        <v>621972</v>
      </c>
      <c r="D16" s="21">
        <v>621972</v>
      </c>
      <c r="E16" s="15"/>
      <c r="F16" s="15"/>
      <c r="G16" s="15"/>
    </row>
    <row r="17" spans="1:7" ht="14.1" customHeight="1">
      <c r="A17" s="19" t="s">
        <v>94</v>
      </c>
      <c r="B17" s="17">
        <v>7</v>
      </c>
      <c r="C17" s="20">
        <v>806489</v>
      </c>
      <c r="D17" s="21">
        <v>1212045</v>
      </c>
      <c r="E17" s="15"/>
      <c r="F17" s="15"/>
      <c r="G17" s="15"/>
    </row>
    <row r="18" spans="1:7" ht="25.5">
      <c r="A18" s="19" t="s">
        <v>78</v>
      </c>
      <c r="B18" s="17"/>
      <c r="C18" s="20">
        <v>2069215</v>
      </c>
      <c r="D18" s="21">
        <v>2065199</v>
      </c>
      <c r="E18" s="15"/>
      <c r="F18" s="15"/>
      <c r="G18" s="15"/>
    </row>
    <row r="19" spans="1:7" ht="14.1" customHeight="1">
      <c r="A19" s="19" t="s">
        <v>55</v>
      </c>
      <c r="B19" s="17"/>
      <c r="C19" s="20">
        <v>7358084</v>
      </c>
      <c r="D19" s="21">
        <v>56117</v>
      </c>
      <c r="E19" s="15"/>
      <c r="F19" s="15"/>
      <c r="G19" s="15"/>
    </row>
    <row r="20" spans="1:7" ht="14.1" customHeight="1">
      <c r="A20" s="23"/>
      <c r="B20" s="24"/>
      <c r="C20" s="25">
        <f>SUM(C9:C19)</f>
        <v>48003230</v>
      </c>
      <c r="D20" s="26">
        <f>SUM(D9:D19)</f>
        <v>40109967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101</v>
      </c>
      <c r="B22" s="29">
        <v>8</v>
      </c>
      <c r="C22" s="21">
        <v>5558171</v>
      </c>
      <c r="D22" s="21">
        <v>2765995</v>
      </c>
      <c r="E22" s="15"/>
      <c r="F22" s="15"/>
      <c r="G22" s="15"/>
    </row>
    <row r="23" spans="1:7" ht="14.1" customHeight="1">
      <c r="A23" s="28" t="s">
        <v>102</v>
      </c>
      <c r="B23" s="29"/>
      <c r="C23" s="21">
        <v>6881171</v>
      </c>
      <c r="D23" s="21">
        <v>4855073</v>
      </c>
      <c r="E23" s="15"/>
      <c r="F23" s="15"/>
      <c r="G23" s="15"/>
    </row>
    <row r="24" spans="1:7" ht="14.1" customHeight="1">
      <c r="A24" s="28" t="s">
        <v>81</v>
      </c>
      <c r="B24" s="29">
        <v>7</v>
      </c>
      <c r="C24" s="21">
        <v>937421</v>
      </c>
      <c r="D24" s="21">
        <v>2840350</v>
      </c>
      <c r="E24" s="15"/>
      <c r="F24" s="15"/>
      <c r="G24" s="15"/>
    </row>
    <row r="25" spans="1:7" ht="14.1" customHeight="1">
      <c r="A25" s="19" t="s">
        <v>77</v>
      </c>
      <c r="B25" s="17">
        <v>7</v>
      </c>
      <c r="C25" s="20">
        <v>49270</v>
      </c>
      <c r="D25" s="21"/>
      <c r="E25" s="15"/>
      <c r="F25" s="15"/>
      <c r="G25" s="15"/>
    </row>
    <row r="26" spans="1:7" ht="14.1" customHeight="1">
      <c r="A26" s="19" t="s">
        <v>83</v>
      </c>
      <c r="B26" s="17"/>
      <c r="C26" s="20">
        <v>4330904</v>
      </c>
      <c r="D26" s="21">
        <v>8914201</v>
      </c>
      <c r="E26" s="15"/>
      <c r="F26" s="15"/>
      <c r="G26" s="15"/>
    </row>
    <row r="27" spans="1:7" ht="14.1" customHeight="1">
      <c r="A27" s="19" t="s">
        <v>103</v>
      </c>
      <c r="B27" s="17"/>
      <c r="C27" s="20">
        <v>948391</v>
      </c>
      <c r="D27" s="21">
        <v>1624586</v>
      </c>
      <c r="E27" s="15"/>
      <c r="F27" s="15"/>
      <c r="G27" s="15"/>
    </row>
    <row r="28" spans="1:7" ht="14.1" customHeight="1">
      <c r="A28" s="19" t="s">
        <v>79</v>
      </c>
      <c r="B28" s="17"/>
      <c r="C28" s="20">
        <v>1848224</v>
      </c>
      <c r="D28" s="21"/>
      <c r="E28" s="15"/>
      <c r="F28" s="15"/>
      <c r="G28" s="15"/>
    </row>
    <row r="29" spans="1:7" ht="14.1" customHeight="1">
      <c r="A29" s="19" t="s">
        <v>80</v>
      </c>
      <c r="B29" s="17"/>
      <c r="C29" s="20">
        <v>19192</v>
      </c>
      <c r="D29" s="21"/>
      <c r="E29" s="15"/>
      <c r="F29" s="15"/>
      <c r="G29" s="15"/>
    </row>
    <row r="30" spans="1:7" ht="14.1" customHeight="1">
      <c r="A30" s="19" t="s">
        <v>82</v>
      </c>
      <c r="B30" s="17"/>
      <c r="C30" s="20"/>
      <c r="D30" s="21"/>
      <c r="E30" s="15"/>
      <c r="F30" s="15"/>
      <c r="G30" s="15"/>
    </row>
    <row r="31" spans="1:7" ht="14.1" customHeight="1">
      <c r="A31" s="19" t="s">
        <v>95</v>
      </c>
      <c r="B31" s="17"/>
      <c r="C31" s="20">
        <v>264002</v>
      </c>
      <c r="D31" s="21">
        <v>2449813</v>
      </c>
      <c r="E31" s="15"/>
      <c r="F31" s="15"/>
      <c r="G31" s="15"/>
    </row>
    <row r="32" spans="1:7" ht="14.1" customHeight="1">
      <c r="A32" s="19" t="s">
        <v>5</v>
      </c>
      <c r="B32" s="17"/>
      <c r="C32" s="20">
        <v>329775</v>
      </c>
      <c r="D32" s="21">
        <v>503468</v>
      </c>
      <c r="E32" s="15"/>
      <c r="F32" s="15"/>
      <c r="G32" s="15"/>
    </row>
    <row r="33" spans="1:7" ht="14.1" customHeight="1">
      <c r="A33" s="30"/>
      <c r="B33" s="24"/>
      <c r="C33" s="25">
        <f>SUM(C22:C32)</f>
        <v>21166521</v>
      </c>
      <c r="D33" s="26">
        <f>SUM(D22:D32)</f>
        <v>23953486</v>
      </c>
      <c r="E33" s="15"/>
      <c r="F33" s="15"/>
      <c r="G33" s="15"/>
    </row>
    <row r="34" spans="1:7" ht="14.1" customHeight="1">
      <c r="A34" s="23" t="s">
        <v>6</v>
      </c>
      <c r="B34" s="31"/>
      <c r="C34" s="32">
        <f>C20+C33</f>
        <v>69169751</v>
      </c>
      <c r="D34" s="33">
        <f>D20+D33</f>
        <v>64063453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99</v>
      </c>
      <c r="B37" s="17">
        <v>9</v>
      </c>
      <c r="C37" s="20">
        <v>3873780</v>
      </c>
      <c r="D37" s="21">
        <v>3873780</v>
      </c>
      <c r="E37" s="15"/>
      <c r="F37" s="15"/>
      <c r="G37" s="15"/>
    </row>
    <row r="38" spans="1:7" ht="14.1" customHeight="1">
      <c r="A38" s="19" t="s">
        <v>56</v>
      </c>
      <c r="B38" s="17"/>
      <c r="C38" s="20">
        <v>17332235</v>
      </c>
      <c r="D38" s="21">
        <v>10734310</v>
      </c>
      <c r="E38" s="15"/>
      <c r="F38" s="15"/>
      <c r="G38" s="15"/>
    </row>
    <row r="39" spans="1:7" ht="14.1" customHeight="1">
      <c r="A39" s="35" t="s">
        <v>8</v>
      </c>
      <c r="B39" s="31"/>
      <c r="C39" s="32">
        <f>C37+C38</f>
        <v>21206015</v>
      </c>
      <c r="D39" s="33">
        <f>D37+D38</f>
        <v>14608090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97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84</v>
      </c>
      <c r="B43" s="29"/>
      <c r="C43" s="21">
        <v>3206482</v>
      </c>
      <c r="D43" s="21">
        <v>3206482</v>
      </c>
      <c r="E43" s="15"/>
      <c r="F43" s="15"/>
      <c r="G43" s="15"/>
    </row>
    <row r="44" spans="1:7" ht="14.1" customHeight="1">
      <c r="A44" s="28" t="s">
        <v>143</v>
      </c>
      <c r="B44" s="29"/>
      <c r="C44" s="21">
        <v>4631373</v>
      </c>
      <c r="D44" s="21"/>
      <c r="E44" s="15"/>
      <c r="F44" s="15"/>
      <c r="G44" s="15"/>
    </row>
    <row r="45" spans="1:7" ht="14.1" customHeight="1">
      <c r="A45" s="28" t="s">
        <v>96</v>
      </c>
      <c r="B45" s="29">
        <v>10</v>
      </c>
      <c r="C45" s="21">
        <v>474470</v>
      </c>
      <c r="D45" s="21">
        <v>3867305</v>
      </c>
      <c r="E45" s="15"/>
      <c r="F45" s="15"/>
      <c r="G45" s="15"/>
    </row>
    <row r="46" spans="1:7" ht="14.1" customHeight="1">
      <c r="A46" s="28" t="s">
        <v>98</v>
      </c>
      <c r="B46" s="29"/>
      <c r="C46" s="21"/>
      <c r="D46" s="21">
        <v>0</v>
      </c>
      <c r="E46" s="15"/>
      <c r="F46" s="15"/>
      <c r="G46" s="15"/>
    </row>
    <row r="47" spans="1:7" ht="14.1" customHeight="1">
      <c r="A47" s="28" t="s">
        <v>57</v>
      </c>
      <c r="B47" s="29"/>
      <c r="C47" s="21">
        <v>635397</v>
      </c>
      <c r="D47" s="21">
        <v>2323425</v>
      </c>
      <c r="E47" s="15"/>
      <c r="F47" s="15"/>
      <c r="G47" s="15"/>
    </row>
    <row r="48" spans="1:7" ht="14.1" customHeight="1">
      <c r="A48" s="35"/>
      <c r="B48" s="24"/>
      <c r="C48" s="25">
        <f>SUM(C42:C47)</f>
        <v>28947722</v>
      </c>
      <c r="D48" s="26">
        <f>SUM(D42:D47)</f>
        <v>29397212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96</v>
      </c>
      <c r="B50" s="17">
        <v>11</v>
      </c>
      <c r="C50" s="21">
        <v>6151238</v>
      </c>
      <c r="D50" s="21">
        <v>11140958</v>
      </c>
      <c r="E50" s="15"/>
      <c r="F50" s="15"/>
      <c r="G50" s="15"/>
    </row>
    <row r="51" spans="1:7" ht="14.1" customHeight="1">
      <c r="A51" s="39" t="s">
        <v>98</v>
      </c>
      <c r="B51" s="17">
        <v>11</v>
      </c>
      <c r="C51" s="21">
        <v>9364183</v>
      </c>
      <c r="D51" s="21">
        <v>7926917</v>
      </c>
      <c r="E51" s="15"/>
      <c r="F51" s="15"/>
      <c r="G51" s="15"/>
    </row>
    <row r="52" spans="1:7" ht="14.1" customHeight="1">
      <c r="A52" s="99" t="s">
        <v>126</v>
      </c>
      <c r="B52" s="17">
        <v>11</v>
      </c>
      <c r="C52" s="21"/>
      <c r="D52" s="21"/>
      <c r="E52" s="15"/>
      <c r="F52" s="15"/>
      <c r="G52" s="15"/>
    </row>
    <row r="53" spans="1:7" ht="14.1" customHeight="1">
      <c r="A53" s="28" t="s">
        <v>127</v>
      </c>
      <c r="B53" s="29">
        <v>11</v>
      </c>
      <c r="C53" s="21">
        <v>1337778</v>
      </c>
      <c r="D53" s="21">
        <v>637778</v>
      </c>
      <c r="E53" s="15"/>
      <c r="F53" s="15"/>
      <c r="G53" s="15"/>
    </row>
    <row r="54" spans="1:7" ht="14.1" customHeight="1">
      <c r="A54" s="28" t="s">
        <v>86</v>
      </c>
      <c r="B54" s="29">
        <v>11</v>
      </c>
      <c r="C54" s="21">
        <v>265191</v>
      </c>
      <c r="D54" s="21"/>
      <c r="E54" s="15"/>
      <c r="F54" s="15"/>
      <c r="G54" s="15"/>
    </row>
    <row r="55" spans="1:7" ht="14.1" customHeight="1">
      <c r="A55" s="19" t="s">
        <v>100</v>
      </c>
      <c r="B55" s="17">
        <v>11</v>
      </c>
      <c r="C55" s="21">
        <v>594128</v>
      </c>
      <c r="D55" s="21">
        <v>333597</v>
      </c>
      <c r="E55" s="15"/>
      <c r="F55" s="15"/>
      <c r="G55" s="15"/>
    </row>
    <row r="56" spans="1:7" ht="14.1" customHeight="1">
      <c r="A56" s="19" t="s">
        <v>85</v>
      </c>
      <c r="B56" s="17">
        <v>11</v>
      </c>
      <c r="C56" s="21">
        <v>72471</v>
      </c>
      <c r="D56" s="21">
        <v>18901</v>
      </c>
      <c r="E56" s="15"/>
      <c r="F56" s="15"/>
      <c r="G56" s="15"/>
    </row>
    <row r="57" spans="1:7" ht="14.1" customHeight="1">
      <c r="A57" s="19" t="s">
        <v>11</v>
      </c>
      <c r="B57" s="17">
        <v>11</v>
      </c>
      <c r="C57" s="21">
        <v>17394</v>
      </c>
      <c r="D57" s="20"/>
      <c r="E57" s="15"/>
      <c r="F57" s="15"/>
      <c r="G57" s="15"/>
    </row>
    <row r="58" spans="1:7" ht="24.75" customHeight="1">
      <c r="A58" s="19" t="s">
        <v>87</v>
      </c>
      <c r="B58" s="17">
        <v>11</v>
      </c>
      <c r="C58" s="21">
        <v>1213631</v>
      </c>
      <c r="D58" s="21"/>
      <c r="E58" s="15"/>
      <c r="F58" s="15"/>
      <c r="G58" s="15"/>
    </row>
    <row r="59" spans="1:7" ht="14.1" customHeight="1">
      <c r="A59" s="35"/>
      <c r="B59" s="24"/>
      <c r="C59" s="26">
        <f>SUM(C50:C58)</f>
        <v>19016014</v>
      </c>
      <c r="D59" s="25">
        <f>SUM(D50:D58)</f>
        <v>20058151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47963736</v>
      </c>
      <c r="D60" s="32">
        <f>D48+D59</f>
        <v>49455363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69169751</v>
      </c>
      <c r="D61" s="32">
        <f>D39+D60</f>
        <v>64063453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>
        <v>8</v>
      </c>
      <c r="C64" s="98">
        <f>C39/C63*1000</f>
        <v>21206.014999999999</v>
      </c>
      <c r="D64" s="98">
        <v>14814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0</v>
      </c>
      <c r="D66" s="40"/>
      <c r="E66" s="15"/>
      <c r="F66" s="15"/>
      <c r="G66" s="15"/>
    </row>
    <row r="67" spans="1:7" ht="14.1" customHeight="1">
      <c r="A67" s="40" t="s">
        <v>16</v>
      </c>
      <c r="B67" s="40"/>
      <c r="C67" s="40" t="s">
        <v>75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17</v>
      </c>
      <c r="B70" s="40"/>
      <c r="C70" s="40" t="s">
        <v>125</v>
      </c>
      <c r="D70" s="40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12" customHeight="1">
      <c r="A153" s="46"/>
      <c r="B153" s="46"/>
      <c r="C153" s="46"/>
      <c r="D153" s="46"/>
      <c r="E153" s="15"/>
      <c r="F153" s="15"/>
      <c r="G153" s="15"/>
    </row>
    <row r="154" spans="1:7" ht="12" customHeight="1">
      <c r="A154" s="46"/>
      <c r="B154" s="46"/>
      <c r="C154" s="46"/>
      <c r="D154" s="46"/>
      <c r="E154" s="15"/>
      <c r="F154" s="15"/>
      <c r="G154" s="15"/>
    </row>
    <row r="155" spans="1:7" ht="12" customHeight="1">
      <c r="A155" s="46"/>
      <c r="B155" s="46"/>
      <c r="C155" s="46"/>
      <c r="D155" s="46"/>
      <c r="E155" s="15"/>
      <c r="F155" s="15"/>
      <c r="G155" s="15"/>
    </row>
    <row r="156" spans="1:7" ht="12" customHeight="1">
      <c r="A156" s="46"/>
      <c r="B156" s="46"/>
      <c r="C156" s="46"/>
      <c r="D156" s="46"/>
      <c r="E156" s="15"/>
      <c r="F156" s="15"/>
      <c r="G156" s="15"/>
    </row>
    <row r="157" spans="1:7" ht="12" customHeight="1">
      <c r="A157" s="46"/>
      <c r="B157" s="46"/>
      <c r="C157" s="46"/>
      <c r="D157" s="46"/>
      <c r="E157" s="15"/>
      <c r="F157" s="15"/>
      <c r="G157" s="15"/>
    </row>
    <row r="158" spans="1:7" ht="12" customHeight="1">
      <c r="A158" s="46"/>
      <c r="B158" s="46"/>
      <c r="C158" s="46"/>
      <c r="D158" s="46"/>
      <c r="E158" s="15"/>
      <c r="F158" s="15"/>
      <c r="G158" s="15"/>
    </row>
    <row r="159" spans="1:7" ht="12" customHeight="1">
      <c r="A159" s="46"/>
      <c r="B159" s="46"/>
      <c r="C159" s="46"/>
      <c r="D159" s="46"/>
      <c r="E159" s="15"/>
      <c r="F159" s="15"/>
      <c r="G159" s="15"/>
    </row>
    <row r="160" spans="1:7" ht="12" customHeight="1">
      <c r="A160" s="46"/>
      <c r="B160" s="46"/>
      <c r="C160" s="46"/>
      <c r="D160" s="46"/>
      <c r="E160" s="15"/>
      <c r="F160" s="15"/>
      <c r="G160" s="15"/>
    </row>
    <row r="161" spans="1:7" ht="12" customHeight="1">
      <c r="A161" s="46"/>
      <c r="B161" s="46"/>
      <c r="C161" s="46"/>
      <c r="D161" s="46"/>
      <c r="E161" s="15"/>
      <c r="F161" s="15"/>
      <c r="G161" s="15"/>
    </row>
    <row r="162" spans="1:7" ht="12" customHeight="1">
      <c r="A162" s="46"/>
      <c r="B162" s="46"/>
      <c r="C162" s="46"/>
      <c r="D162" s="46"/>
      <c r="E162" s="15"/>
      <c r="F162" s="15"/>
      <c r="G162" s="15"/>
    </row>
    <row r="163" spans="1:7" ht="12" customHeight="1">
      <c r="A163" s="46"/>
      <c r="B163" s="46"/>
      <c r="C163" s="46"/>
      <c r="D163" s="46"/>
      <c r="E163" s="15"/>
      <c r="F163" s="15"/>
      <c r="G163" s="15"/>
    </row>
    <row r="164" spans="1:7" ht="33.75" customHeight="1">
      <c r="A164" s="46"/>
      <c r="B164" s="46"/>
      <c r="C164" s="46"/>
      <c r="D164" s="46"/>
      <c r="E164" s="15"/>
      <c r="F164" s="15"/>
      <c r="G164" s="15"/>
    </row>
    <row r="165" spans="1:7">
      <c r="A165" s="46"/>
      <c r="B165" s="46"/>
      <c r="C165" s="46"/>
      <c r="D165" s="46"/>
      <c r="E165" s="15"/>
      <c r="F165" s="15"/>
      <c r="G165" s="15"/>
    </row>
    <row r="166" spans="1:7">
      <c r="A166" s="46"/>
      <c r="B166" s="46"/>
      <c r="C166" s="46"/>
      <c r="D166" s="46"/>
      <c r="E166" s="15"/>
      <c r="F166" s="15"/>
      <c r="G166" s="15"/>
    </row>
    <row r="167" spans="1:7" ht="12.75" customHeight="1">
      <c r="A167" s="46"/>
      <c r="B167" s="46"/>
      <c r="C167" s="46"/>
      <c r="D167" s="46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35"/>
  <sheetViews>
    <sheetView showGridLines="0" workbookViewId="0">
      <selection activeCell="A28" sqref="A28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43</v>
      </c>
      <c r="B1" s="47"/>
      <c r="C1" s="47"/>
      <c r="D1" s="47"/>
      <c r="E1" s="47"/>
    </row>
    <row r="2" spans="1:5">
      <c r="A2" s="47" t="s">
        <v>67</v>
      </c>
      <c r="B2" s="47"/>
      <c r="C2" s="47"/>
      <c r="D2" s="47"/>
      <c r="E2" s="47"/>
    </row>
    <row r="3" spans="1:5">
      <c r="A3" s="48" t="s">
        <v>147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32</v>
      </c>
      <c r="C6" s="9" t="s">
        <v>7</v>
      </c>
      <c r="D6" s="9" t="s">
        <v>56</v>
      </c>
      <c r="E6" s="9" t="s">
        <v>68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135</v>
      </c>
      <c r="B8" s="35"/>
      <c r="C8" s="71">
        <v>3873780</v>
      </c>
      <c r="D8" s="71">
        <v>10595684</v>
      </c>
      <c r="E8" s="71">
        <f>C8+D8</f>
        <v>14469464</v>
      </c>
    </row>
    <row r="9" spans="1:5">
      <c r="A9" s="34" t="s">
        <v>33</v>
      </c>
      <c r="B9" s="34"/>
      <c r="C9" s="41">
        <v>0</v>
      </c>
      <c r="D9" s="41">
        <v>9319639</v>
      </c>
      <c r="E9" s="41">
        <f>D9</f>
        <v>9319639</v>
      </c>
    </row>
    <row r="10" spans="1:5" ht="14.1" customHeight="1">
      <c r="A10" s="72" t="s">
        <v>88</v>
      </c>
      <c r="B10" s="73"/>
      <c r="C10" s="74">
        <f>SUM(C9)</f>
        <v>0</v>
      </c>
      <c r="D10" s="74">
        <f>SUM(D9)</f>
        <v>9319639</v>
      </c>
      <c r="E10" s="74">
        <f>SUM(E9)</f>
        <v>9319639</v>
      </c>
    </row>
    <row r="11" spans="1:5" ht="14.1" customHeight="1">
      <c r="A11" s="34" t="s">
        <v>70</v>
      </c>
      <c r="B11" s="34"/>
      <c r="C11" s="41"/>
      <c r="D11" s="41"/>
      <c r="E11" s="41"/>
    </row>
    <row r="12" spans="1:5" ht="14.1" customHeight="1">
      <c r="A12" s="14" t="s">
        <v>69</v>
      </c>
      <c r="B12" s="14"/>
      <c r="C12" s="75">
        <v>0</v>
      </c>
      <c r="D12" s="75">
        <v>-9900000</v>
      </c>
      <c r="E12" s="75">
        <f>D12</f>
        <v>-9900000</v>
      </c>
    </row>
    <row r="13" spans="1:5" ht="14.1" customHeight="1">
      <c r="A13" s="27" t="s">
        <v>136</v>
      </c>
      <c r="B13" s="34"/>
      <c r="C13" s="41">
        <f>C8+C10-C12</f>
        <v>3873780</v>
      </c>
      <c r="D13" s="41">
        <f>D8+D10+D12</f>
        <v>10015323</v>
      </c>
      <c r="E13" s="41">
        <f>E8+E10+E12</f>
        <v>13889103</v>
      </c>
    </row>
    <row r="14" spans="1:5" ht="14.1" customHeight="1">
      <c r="A14" s="34" t="s">
        <v>33</v>
      </c>
      <c r="B14" s="34"/>
      <c r="C14" s="41"/>
      <c r="D14" s="41"/>
      <c r="E14" s="41">
        <f>D14</f>
        <v>0</v>
      </c>
    </row>
    <row r="15" spans="1:5" ht="14.1" customHeight="1">
      <c r="A15" s="72" t="s">
        <v>31</v>
      </c>
      <c r="B15" s="34"/>
      <c r="C15" s="41"/>
      <c r="D15" s="41"/>
      <c r="E15" s="41">
        <f t="shared" ref="E15:E17" si="0">D15</f>
        <v>0</v>
      </c>
    </row>
    <row r="16" spans="1:5" ht="33.75" customHeight="1">
      <c r="A16" s="34" t="s">
        <v>140</v>
      </c>
      <c r="B16" s="34"/>
      <c r="C16" s="41"/>
      <c r="D16" s="41">
        <v>718987</v>
      </c>
      <c r="E16" s="41">
        <f t="shared" si="0"/>
        <v>718987</v>
      </c>
    </row>
    <row r="17" spans="1:5" ht="14.1" customHeight="1">
      <c r="A17" s="34" t="s">
        <v>69</v>
      </c>
      <c r="B17" s="34"/>
      <c r="C17" s="41"/>
      <c r="D17" s="41"/>
      <c r="E17" s="41">
        <f t="shared" si="0"/>
        <v>0</v>
      </c>
    </row>
    <row r="18" spans="1:5" ht="14.1" customHeight="1">
      <c r="A18" s="35" t="s">
        <v>136</v>
      </c>
      <c r="B18" s="35"/>
      <c r="C18" s="71">
        <f>SUM(C8,C10:C12)</f>
        <v>3873780</v>
      </c>
      <c r="D18" s="71">
        <f>D13+D16</f>
        <v>10734310</v>
      </c>
      <c r="E18" s="71">
        <f>C18+D18</f>
        <v>14608090</v>
      </c>
    </row>
    <row r="19" spans="1:5" ht="14.1" customHeight="1">
      <c r="A19" s="34" t="s">
        <v>33</v>
      </c>
      <c r="B19" s="34"/>
      <c r="C19" s="41"/>
      <c r="D19" s="41">
        <v>6597925</v>
      </c>
      <c r="E19" s="41">
        <f>C19+D19</f>
        <v>6597925</v>
      </c>
    </row>
    <row r="20" spans="1:5" ht="14.1" customHeight="1">
      <c r="A20" s="72" t="s">
        <v>31</v>
      </c>
      <c r="B20" s="72"/>
      <c r="C20" s="74">
        <f>SUM(C19)</f>
        <v>0</v>
      </c>
      <c r="D20" s="74">
        <f>SUM(D19)</f>
        <v>6597925</v>
      </c>
      <c r="E20" s="74">
        <f>SUM(E19)</f>
        <v>6597925</v>
      </c>
    </row>
    <row r="21" spans="1:5" ht="14.1" customHeight="1">
      <c r="A21" s="34" t="s">
        <v>70</v>
      </c>
      <c r="B21" s="34"/>
      <c r="C21" s="41"/>
      <c r="D21" s="41"/>
      <c r="E21" s="41">
        <v>0</v>
      </c>
    </row>
    <row r="22" spans="1:5" ht="14.1" customHeight="1">
      <c r="A22" s="34" t="s">
        <v>69</v>
      </c>
      <c r="B22" s="34"/>
      <c r="C22" s="41">
        <v>0</v>
      </c>
      <c r="D22" s="41"/>
      <c r="E22" s="41">
        <f>D22</f>
        <v>0</v>
      </c>
    </row>
    <row r="23" spans="1:5" ht="14.1" customHeight="1">
      <c r="A23" s="14" t="s">
        <v>30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/>
      <c r="E24" s="41"/>
    </row>
    <row r="25" spans="1:5" ht="20.45" customHeight="1">
      <c r="A25" s="35" t="s">
        <v>144</v>
      </c>
      <c r="B25" s="35"/>
      <c r="C25" s="71">
        <f>C18</f>
        <v>3873780</v>
      </c>
      <c r="D25" s="71">
        <f>D18+D20+D22</f>
        <v>17332235</v>
      </c>
      <c r="E25" s="71">
        <f>E18+E20+E22</f>
        <v>21206015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16</v>
      </c>
      <c r="B28" s="40"/>
      <c r="C28" s="77"/>
      <c r="D28" s="40" t="s">
        <v>75</v>
      </c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17</v>
      </c>
      <c r="B31" s="40"/>
      <c r="C31" s="40"/>
      <c r="D31" s="40" t="s">
        <v>125</v>
      </c>
      <c r="E31" s="76"/>
    </row>
    <row r="32" spans="1:5" ht="14.1" customHeight="1">
      <c r="A32" s="16"/>
      <c r="B32" s="16"/>
      <c r="C32" s="78"/>
      <c r="D32" s="78"/>
      <c r="E32" s="78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8"/>
  <sheetViews>
    <sheetView showGridLines="0" tabSelected="1" workbookViewId="0">
      <selection activeCell="E65" sqref="E65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4" width="11.7109375" style="96" customWidth="1"/>
    <col min="5" max="16384" width="9.140625" style="80"/>
  </cols>
  <sheetData>
    <row r="1" spans="1:4">
      <c r="A1" s="47" t="s">
        <v>43</v>
      </c>
      <c r="B1" s="40"/>
      <c r="C1" s="79"/>
      <c r="D1" s="79"/>
    </row>
    <row r="2" spans="1:4">
      <c r="A2" s="47" t="s">
        <v>58</v>
      </c>
      <c r="B2" s="40"/>
      <c r="C2" s="79"/>
      <c r="D2" s="79"/>
    </row>
    <row r="3" spans="1:4">
      <c r="A3" s="48" t="s">
        <v>148</v>
      </c>
      <c r="B3" s="66"/>
      <c r="C3" s="81"/>
      <c r="D3" s="81"/>
    </row>
    <row r="4" spans="1:4" ht="6.6" customHeight="1" thickBot="1">
      <c r="A4" s="67"/>
      <c r="B4" s="51"/>
      <c r="C4" s="82"/>
      <c r="D4" s="82"/>
    </row>
    <row r="5" spans="1:4">
      <c r="A5" s="83"/>
      <c r="B5" s="83"/>
      <c r="C5" s="79"/>
      <c r="D5" s="79"/>
    </row>
    <row r="6" spans="1:4" ht="25.5">
      <c r="A6" s="14" t="s">
        <v>0</v>
      </c>
      <c r="B6" s="9" t="s">
        <v>32</v>
      </c>
      <c r="C6" s="13" t="s">
        <v>145</v>
      </c>
      <c r="D6" s="13" t="s">
        <v>146</v>
      </c>
    </row>
    <row r="7" spans="1:4">
      <c r="A7" s="27" t="s">
        <v>21</v>
      </c>
      <c r="B7" s="36"/>
      <c r="C7" s="84"/>
      <c r="D7" s="84"/>
    </row>
    <row r="8" spans="1:4">
      <c r="A8" s="19" t="s">
        <v>59</v>
      </c>
      <c r="B8" s="17"/>
      <c r="C8" s="21">
        <v>9250680</v>
      </c>
      <c r="D8" s="20">
        <v>5385608</v>
      </c>
    </row>
    <row r="9" spans="1:4">
      <c r="A9" s="19" t="s">
        <v>22</v>
      </c>
      <c r="B9" s="17"/>
      <c r="C9" s="21"/>
      <c r="D9" s="20"/>
    </row>
    <row r="10" spans="1:4">
      <c r="A10" s="19" t="s">
        <v>60</v>
      </c>
      <c r="B10" s="17"/>
      <c r="C10" s="21">
        <v>6792691</v>
      </c>
      <c r="D10" s="20">
        <v>2323282</v>
      </c>
    </row>
    <row r="11" spans="1:4">
      <c r="A11" s="19" t="s">
        <v>129</v>
      </c>
      <c r="B11" s="17"/>
      <c r="C11" s="21"/>
      <c r="D11" s="20"/>
    </row>
    <row r="12" spans="1:4">
      <c r="A12" s="19" t="s">
        <v>108</v>
      </c>
      <c r="B12" s="17"/>
      <c r="C12" s="21">
        <v>-669091</v>
      </c>
      <c r="D12" s="20">
        <v>-289171</v>
      </c>
    </row>
    <row r="13" spans="1:4">
      <c r="A13" s="19" t="s">
        <v>107</v>
      </c>
      <c r="B13" s="17"/>
      <c r="C13" s="21">
        <v>2930418</v>
      </c>
      <c r="D13" s="20">
        <v>1654178</v>
      </c>
    </row>
    <row r="14" spans="1:4">
      <c r="A14" s="19" t="s">
        <v>109</v>
      </c>
      <c r="B14" s="17"/>
      <c r="C14" s="21">
        <v>-27628</v>
      </c>
      <c r="D14" s="20">
        <v>-1207250</v>
      </c>
    </row>
    <row r="15" spans="1:4">
      <c r="A15" s="19" t="s">
        <v>89</v>
      </c>
      <c r="B15" s="17"/>
      <c r="C15" s="21">
        <v>14879</v>
      </c>
      <c r="D15" s="20">
        <v>-435</v>
      </c>
    </row>
    <row r="16" spans="1:4">
      <c r="A16" s="19" t="s">
        <v>110</v>
      </c>
      <c r="B16" s="17"/>
      <c r="C16" s="21">
        <v>-20188</v>
      </c>
      <c r="D16" s="20">
        <v>1381</v>
      </c>
    </row>
    <row r="17" spans="1:4" ht="15" customHeight="1">
      <c r="A17" s="19" t="s">
        <v>128</v>
      </c>
      <c r="B17" s="17"/>
      <c r="C17" s="21"/>
      <c r="D17" s="20"/>
    </row>
    <row r="18" spans="1:4" ht="16.5" customHeight="1">
      <c r="A18" s="19" t="s">
        <v>130</v>
      </c>
      <c r="B18" s="17"/>
      <c r="C18" s="21"/>
      <c r="D18" s="20"/>
    </row>
    <row r="19" spans="1:4" ht="20.25" customHeight="1">
      <c r="A19" s="19" t="s">
        <v>131</v>
      </c>
      <c r="B19" s="17"/>
      <c r="C19" s="21">
        <v>103962</v>
      </c>
      <c r="D19" s="20"/>
    </row>
    <row r="20" spans="1:4">
      <c r="A20" s="19" t="s">
        <v>123</v>
      </c>
      <c r="B20" s="17"/>
      <c r="C20" s="21"/>
      <c r="D20" s="20"/>
    </row>
    <row r="21" spans="1:4" ht="25.5">
      <c r="A21" s="85" t="s">
        <v>23</v>
      </c>
      <c r="B21" s="86"/>
      <c r="C21" s="87">
        <f>SUM(C8:C20)</f>
        <v>18375723</v>
      </c>
      <c r="D21" s="87">
        <f>SUM(D8:D20)</f>
        <v>7867593</v>
      </c>
    </row>
    <row r="22" spans="1:4">
      <c r="A22" s="19" t="s">
        <v>24</v>
      </c>
      <c r="B22" s="17"/>
      <c r="C22" s="21">
        <v>-2242865</v>
      </c>
      <c r="D22" s="20">
        <v>-1443520</v>
      </c>
    </row>
    <row r="23" spans="1:4">
      <c r="A23" s="19" t="s">
        <v>61</v>
      </c>
      <c r="B23" s="17"/>
      <c r="C23" s="21">
        <f>-3439626-954631-300000</f>
        <v>-4694257</v>
      </c>
      <c r="D23" s="20">
        <v>-2150200</v>
      </c>
    </row>
    <row r="24" spans="1:4">
      <c r="A24" s="19" t="s">
        <v>90</v>
      </c>
      <c r="B24" s="17"/>
      <c r="C24" s="21">
        <v>296296</v>
      </c>
      <c r="D24" s="20">
        <v>137548</v>
      </c>
    </row>
    <row r="25" spans="1:4">
      <c r="A25" s="19" t="s">
        <v>113</v>
      </c>
      <c r="B25" s="17"/>
      <c r="C25" s="21">
        <v>20189</v>
      </c>
      <c r="D25" s="20">
        <v>-872684</v>
      </c>
    </row>
    <row r="26" spans="1:4">
      <c r="A26" s="19" t="s">
        <v>91</v>
      </c>
      <c r="B26" s="17"/>
      <c r="C26" s="21">
        <v>1835280</v>
      </c>
      <c r="D26" s="20">
        <v>725606</v>
      </c>
    </row>
    <row r="27" spans="1:4">
      <c r="A27" s="19" t="s">
        <v>92</v>
      </c>
      <c r="B27" s="17"/>
      <c r="C27" s="21"/>
      <c r="D27" s="20"/>
    </row>
    <row r="28" spans="1:4">
      <c r="A28" s="19" t="s">
        <v>93</v>
      </c>
      <c r="B28" s="17"/>
      <c r="C28" s="21">
        <f>-1070463</f>
        <v>-1070463</v>
      </c>
      <c r="D28" s="20">
        <v>-838613</v>
      </c>
    </row>
    <row r="29" spans="1:4">
      <c r="A29" s="19" t="s">
        <v>111</v>
      </c>
      <c r="B29" s="17"/>
      <c r="C29" s="21"/>
      <c r="D29" s="20">
        <v>-28068</v>
      </c>
    </row>
    <row r="30" spans="1:4">
      <c r="A30" s="19" t="s">
        <v>112</v>
      </c>
      <c r="B30" s="17"/>
      <c r="C30" s="21"/>
      <c r="D30" s="21">
        <v>10716</v>
      </c>
    </row>
    <row r="31" spans="1:4" ht="25.5">
      <c r="A31" s="85" t="s">
        <v>25</v>
      </c>
      <c r="B31" s="86"/>
      <c r="C31" s="88">
        <f>SUM(C21:C30)</f>
        <v>12519903</v>
      </c>
      <c r="D31" s="88">
        <f>SUM(D21:D30)</f>
        <v>3408378</v>
      </c>
    </row>
    <row r="32" spans="1:4">
      <c r="A32" s="19" t="s">
        <v>62</v>
      </c>
      <c r="B32" s="17"/>
      <c r="C32" s="21">
        <v>108545</v>
      </c>
      <c r="D32" s="20">
        <v>239688</v>
      </c>
    </row>
    <row r="33" spans="1:4">
      <c r="A33" s="19" t="s">
        <v>26</v>
      </c>
      <c r="B33" s="17"/>
      <c r="C33" s="21">
        <v>-709087</v>
      </c>
      <c r="D33" s="20">
        <v>-1066988</v>
      </c>
    </row>
    <row r="34" spans="1:4">
      <c r="A34" s="19" t="s">
        <v>71</v>
      </c>
      <c r="B34" s="17"/>
      <c r="C34" s="21">
        <v>-544010</v>
      </c>
      <c r="D34" s="20">
        <v>-194214</v>
      </c>
    </row>
    <row r="35" spans="1:4" ht="25.5">
      <c r="A35" s="35" t="s">
        <v>27</v>
      </c>
      <c r="B35" s="89"/>
      <c r="C35" s="33">
        <f>SUM(C31:C34)</f>
        <v>11375351</v>
      </c>
      <c r="D35" s="32">
        <f>SUM(D31:D34)</f>
        <v>2386864</v>
      </c>
    </row>
    <row r="36" spans="1:4">
      <c r="A36" s="34"/>
      <c r="B36" s="17"/>
      <c r="C36" s="21"/>
      <c r="D36" s="20"/>
    </row>
    <row r="37" spans="1:4">
      <c r="A37" s="27" t="s">
        <v>28</v>
      </c>
      <c r="B37" s="90"/>
      <c r="C37" s="21"/>
      <c r="D37" s="20"/>
    </row>
    <row r="38" spans="1:4" ht="25.5">
      <c r="A38" s="34" t="s">
        <v>132</v>
      </c>
      <c r="B38" s="90"/>
      <c r="C38" s="21"/>
      <c r="D38" s="20"/>
    </row>
    <row r="39" spans="1:4">
      <c r="A39" s="19" t="s">
        <v>63</v>
      </c>
      <c r="B39" s="17"/>
      <c r="C39" s="21">
        <v>-4735315</v>
      </c>
      <c r="D39" s="20">
        <v>-1774011</v>
      </c>
    </row>
    <row r="40" spans="1:4">
      <c r="A40" s="19" t="s">
        <v>64</v>
      </c>
      <c r="B40" s="17"/>
      <c r="C40" s="21">
        <v>13700</v>
      </c>
      <c r="D40" s="20"/>
    </row>
    <row r="41" spans="1:4">
      <c r="A41" s="19" t="s">
        <v>65</v>
      </c>
      <c r="B41" s="17"/>
      <c r="C41" s="21"/>
      <c r="D41" s="20">
        <v>1556717</v>
      </c>
    </row>
    <row r="42" spans="1:4">
      <c r="A42" s="19" t="s">
        <v>137</v>
      </c>
      <c r="B42" s="17"/>
      <c r="C42" s="21"/>
      <c r="D42" s="20">
        <v>-3621480</v>
      </c>
    </row>
    <row r="43" spans="1:4">
      <c r="A43" s="19" t="s">
        <v>116</v>
      </c>
      <c r="B43" s="17"/>
      <c r="C43" s="21">
        <v>122671</v>
      </c>
      <c r="D43" s="20"/>
    </row>
    <row r="44" spans="1:4">
      <c r="A44" s="19" t="s">
        <v>114</v>
      </c>
      <c r="B44" s="17"/>
      <c r="C44" s="21">
        <v>-31750</v>
      </c>
      <c r="D44" s="20">
        <v>-19950</v>
      </c>
    </row>
    <row r="45" spans="1:4">
      <c r="A45" s="19" t="s">
        <v>41</v>
      </c>
      <c r="B45" s="17"/>
      <c r="C45" s="91"/>
      <c r="D45" s="20">
        <v>144479</v>
      </c>
    </row>
    <row r="46" spans="1:4">
      <c r="A46" s="19" t="s">
        <v>133</v>
      </c>
      <c r="B46" s="17"/>
      <c r="C46" s="21"/>
      <c r="D46" s="20"/>
    </row>
    <row r="47" spans="1:4">
      <c r="A47" s="19" t="s">
        <v>115</v>
      </c>
      <c r="B47" s="17"/>
      <c r="C47" s="21">
        <v>1662</v>
      </c>
      <c r="D47" s="20">
        <v>1497</v>
      </c>
    </row>
    <row r="48" spans="1:4" ht="25.5">
      <c r="A48" s="35" t="s">
        <v>37</v>
      </c>
      <c r="B48" s="89"/>
      <c r="C48" s="33">
        <f>SUM(C39:C47)</f>
        <v>-4629032</v>
      </c>
      <c r="D48" s="32">
        <f>SUM(D38:D47)</f>
        <v>-3712748</v>
      </c>
    </row>
    <row r="49" spans="1:4">
      <c r="A49" s="34"/>
      <c r="B49" s="17"/>
      <c r="C49" s="21"/>
      <c r="D49" s="20"/>
    </row>
    <row r="50" spans="1:4">
      <c r="A50" s="27" t="s">
        <v>29</v>
      </c>
      <c r="B50" s="36"/>
      <c r="C50" s="38"/>
      <c r="D50" s="37"/>
    </row>
    <row r="51" spans="1:4">
      <c r="A51" s="19" t="s">
        <v>117</v>
      </c>
      <c r="B51" s="17"/>
      <c r="C51" s="21">
        <v>4787631</v>
      </c>
      <c r="D51" s="21">
        <v>11997954</v>
      </c>
    </row>
    <row r="52" spans="1:4">
      <c r="A52" s="19" t="s">
        <v>124</v>
      </c>
      <c r="B52" s="17"/>
      <c r="C52" s="21">
        <v>-10340269</v>
      </c>
      <c r="D52" s="20">
        <v>-7522306</v>
      </c>
    </row>
    <row r="53" spans="1:4">
      <c r="A53" s="19" t="s">
        <v>66</v>
      </c>
      <c r="B53" s="17"/>
      <c r="C53" s="92"/>
      <c r="D53" s="93">
        <v>-1200000</v>
      </c>
    </row>
    <row r="54" spans="1:4">
      <c r="A54" s="19" t="s">
        <v>118</v>
      </c>
      <c r="B54" s="17"/>
      <c r="C54" s="92">
        <v>-1400000</v>
      </c>
      <c r="D54" s="93">
        <v>-1400000</v>
      </c>
    </row>
    <row r="55" spans="1:4">
      <c r="A55" s="19" t="s">
        <v>134</v>
      </c>
      <c r="B55" s="17"/>
      <c r="C55" s="92"/>
      <c r="D55" s="93"/>
    </row>
    <row r="56" spans="1:4">
      <c r="A56" s="19" t="s">
        <v>119</v>
      </c>
      <c r="B56" s="17"/>
      <c r="C56" s="92"/>
      <c r="D56" s="93">
        <v>-57812</v>
      </c>
    </row>
    <row r="57" spans="1:4">
      <c r="A57" s="97" t="s">
        <v>38</v>
      </c>
      <c r="B57" s="31"/>
      <c r="C57" s="33">
        <f>SUM(C51:C56)</f>
        <v>-6952638</v>
      </c>
      <c r="D57" s="32">
        <f>SUM(D51:D56)</f>
        <v>1817836</v>
      </c>
    </row>
    <row r="58" spans="1:4">
      <c r="A58" s="16"/>
      <c r="B58" s="36"/>
      <c r="C58" s="38"/>
      <c r="D58" s="37"/>
    </row>
    <row r="59" spans="1:4">
      <c r="A59" s="19" t="s">
        <v>120</v>
      </c>
      <c r="B59" s="17"/>
      <c r="C59" s="21">
        <f>C35+C48+C57</f>
        <v>-206319</v>
      </c>
      <c r="D59" s="20">
        <f>D35+D48+D57</f>
        <v>491952</v>
      </c>
    </row>
    <row r="60" spans="1:4" ht="25.5">
      <c r="A60" s="19" t="s">
        <v>121</v>
      </c>
      <c r="B60" s="17"/>
      <c r="C60" s="21">
        <v>32626</v>
      </c>
      <c r="D60" s="20">
        <v>-90821</v>
      </c>
    </row>
    <row r="61" spans="1:4">
      <c r="A61" s="34" t="s">
        <v>106</v>
      </c>
      <c r="B61" s="17"/>
      <c r="C61" s="21">
        <v>503468</v>
      </c>
      <c r="D61" s="20">
        <v>263776</v>
      </c>
    </row>
    <row r="62" spans="1:4" ht="19.5" customHeight="1">
      <c r="A62" s="35" t="s">
        <v>42</v>
      </c>
      <c r="B62" s="89"/>
      <c r="C62" s="33">
        <f>SUM(C59:C61)</f>
        <v>329775</v>
      </c>
      <c r="D62" s="32">
        <f>SUM(D59:D61)</f>
        <v>664907</v>
      </c>
    </row>
    <row r="63" spans="1:4" ht="23.25" hidden="1" customHeight="1">
      <c r="A63" s="16"/>
      <c r="B63" s="94"/>
      <c r="C63" s="38"/>
      <c r="D63" s="38">
        <v>720020</v>
      </c>
    </row>
    <row r="64" spans="1:4" hidden="1">
      <c r="A64" s="16"/>
      <c r="B64" s="94"/>
      <c r="C64" s="38"/>
      <c r="D64" s="38"/>
    </row>
    <row r="65" spans="1:4">
      <c r="A65" s="40" t="s">
        <v>16</v>
      </c>
      <c r="B65" s="40"/>
      <c r="C65" s="95" t="s">
        <v>75</v>
      </c>
      <c r="D65" s="21"/>
    </row>
    <row r="66" spans="1:4" ht="21.75" customHeight="1">
      <c r="A66" s="40" t="s">
        <v>17</v>
      </c>
      <c r="B66" s="40"/>
      <c r="C66" s="95" t="s">
        <v>125</v>
      </c>
      <c r="D66" s="95"/>
    </row>
    <row r="67" spans="1:4" ht="12.75" customHeight="1">
      <c r="A67" s="40"/>
      <c r="B67" s="40"/>
      <c r="C67" s="95"/>
      <c r="D67" s="95"/>
    </row>
    <row r="68" spans="1:4" ht="12.75" customHeight="1">
      <c r="D68" s="95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BUH1@Local.network.kz</cp:lastModifiedBy>
  <cp:lastPrinted>2023-11-14T03:38:02Z</cp:lastPrinted>
  <dcterms:created xsi:type="dcterms:W3CDTF">2014-05-15T07:31:14Z</dcterms:created>
  <dcterms:modified xsi:type="dcterms:W3CDTF">2023-11-14T03:51:40Z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