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8CF1610C-F781-4E4C-8A06-854C4E0B589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ф1" sheetId="1" r:id="rId1"/>
    <sheet name="ф2" sheetId="2" r:id="rId2"/>
    <sheet name="ф3" sheetId="3" r:id="rId3"/>
    <sheet name="ф4" sheetId="4" r:id="rId4"/>
    <sheet name="Лист1" sheetId="5" state="hidden" r:id="rId5"/>
  </sheets>
  <definedNames>
    <definedName name="_xlnm.Print_Area" localSheetId="3">ф4!$A$1:$G$52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C60" i="1"/>
  <c r="C73" i="1"/>
  <c r="D70" i="1"/>
  <c r="C70" i="1"/>
  <c r="C38" i="3"/>
  <c r="D24" i="2"/>
  <c r="D31" i="2" s="1"/>
  <c r="G24" i="4"/>
  <c r="G23" i="4"/>
  <c r="G11" i="4"/>
  <c r="C33" i="1" l="1"/>
  <c r="G25" i="4"/>
  <c r="F20" i="4" l="1"/>
  <c r="F27" i="4" s="1"/>
  <c r="C15" i="2"/>
  <c r="C24" i="2" s="1"/>
  <c r="C47" i="1" l="1"/>
  <c r="C81" i="5"/>
  <c r="D81" i="5"/>
  <c r="F63" i="5"/>
  <c r="F64" i="5"/>
  <c r="F65" i="5"/>
  <c r="F66" i="5"/>
  <c r="F67" i="5"/>
  <c r="I83" i="5" s="1"/>
  <c r="F68" i="5"/>
  <c r="F69" i="5"/>
  <c r="F70" i="5"/>
  <c r="F71" i="5"/>
  <c r="F72" i="5"/>
  <c r="F73" i="5"/>
  <c r="F74" i="5"/>
  <c r="F75" i="5"/>
  <c r="F76" i="5"/>
  <c r="F77" i="5"/>
  <c r="F62" i="5"/>
  <c r="F53" i="5"/>
  <c r="F54" i="5"/>
  <c r="F55" i="5"/>
  <c r="F56" i="5"/>
  <c r="F57" i="5"/>
  <c r="F58" i="5"/>
  <c r="F59" i="5"/>
  <c r="I59" i="5" s="1"/>
  <c r="F60" i="5"/>
  <c r="F61" i="5"/>
  <c r="I75" i="5" s="1"/>
  <c r="F52" i="5"/>
  <c r="D83" i="5"/>
  <c r="D85" i="5" s="1"/>
  <c r="J58" i="5" l="1"/>
  <c r="I78" i="5"/>
  <c r="L24" i="5"/>
  <c r="N24" i="5" s="1"/>
  <c r="C36" i="5"/>
  <c r="F17" i="5"/>
  <c r="F18" i="5"/>
  <c r="F19" i="5"/>
  <c r="F20" i="5"/>
  <c r="F21" i="5"/>
  <c r="I27" i="5" s="1"/>
  <c r="F22" i="5"/>
  <c r="F23" i="5"/>
  <c r="F24" i="5"/>
  <c r="F25" i="5"/>
  <c r="F26" i="5"/>
  <c r="F27" i="5"/>
  <c r="F28" i="5"/>
  <c r="F29" i="5"/>
  <c r="F30" i="5"/>
  <c r="F16" i="5"/>
  <c r="F7" i="5"/>
  <c r="F8" i="5"/>
  <c r="F9" i="5"/>
  <c r="F10" i="5"/>
  <c r="F11" i="5"/>
  <c r="F12" i="5"/>
  <c r="F13" i="5"/>
  <c r="F14" i="5"/>
  <c r="L27" i="5" s="1"/>
  <c r="F15" i="5"/>
  <c r="F6" i="5"/>
  <c r="D36" i="5"/>
  <c r="D39" i="5" s="1"/>
  <c r="D41" i="5" s="1"/>
  <c r="D15" i="2"/>
  <c r="D37" i="2" l="1"/>
  <c r="D43" i="2" s="1"/>
  <c r="D43" i="5" s="1"/>
  <c r="I12" i="5"/>
  <c r="L30" i="5"/>
  <c r="C31" i="2"/>
  <c r="C37" i="2" s="1"/>
  <c r="C43" i="2" s="1"/>
  <c r="D87" i="5" l="1"/>
  <c r="F31" i="4"/>
  <c r="F34" i="4" s="1"/>
  <c r="F42" i="4" s="1"/>
  <c r="G39" i="4"/>
  <c r="G15" i="4"/>
  <c r="G38" i="4"/>
  <c r="G37" i="4"/>
  <c r="D27" i="4"/>
  <c r="D42" i="4" s="1"/>
  <c r="E27" i="4"/>
  <c r="E42" i="4" s="1"/>
  <c r="C27" i="4"/>
  <c r="C42" i="4" s="1"/>
  <c r="D48" i="3"/>
  <c r="D51" i="3" s="1"/>
  <c r="D56" i="3" s="1"/>
  <c r="C48" i="3"/>
  <c r="D38" i="3"/>
  <c r="D24" i="3"/>
  <c r="C24" i="3"/>
  <c r="D47" i="1"/>
  <c r="D57" i="1"/>
  <c r="C57" i="1"/>
  <c r="D33" i="1"/>
  <c r="D21" i="1"/>
  <c r="C21" i="1"/>
  <c r="C51" i="3" l="1"/>
  <c r="C56" i="3" s="1"/>
  <c r="G20" i="4"/>
  <c r="G27" i="4" s="1"/>
  <c r="D73" i="1"/>
  <c r="D36" i="1"/>
  <c r="D37" i="1" s="1"/>
  <c r="G31" i="4"/>
  <c r="G34" i="4" s="1"/>
  <c r="C36" i="1"/>
  <c r="C37" i="1" s="1"/>
  <c r="G42" i="4" l="1"/>
</calcChain>
</file>

<file path=xl/sharedStrings.xml><?xml version="1.0" encoding="utf-8"?>
<sst xmlns="http://schemas.openxmlformats.org/spreadsheetml/2006/main" count="266" uniqueCount="175">
  <si>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</si>
  <si>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</si>
  <si>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</si>
  <si>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</si>
  <si>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</si>
  <si>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Гудвил</t>
  </si>
  <si>
    <t>Прочие долгосрочные финансовые активы</t>
  </si>
  <si>
    <t>Долгосрочная дебиторская задолженность</t>
  </si>
  <si>
    <t>Прочие долгосрочные активы</t>
  </si>
  <si>
    <t>Итого долгосрочные активы</t>
  </si>
  <si>
    <t>Краткосрочные активы</t>
  </si>
  <si>
    <t>Товарно-материальные запасы</t>
  </si>
  <si>
    <t>Дебиторская задолженность покупателей и заказчиков и прочих дебиторов</t>
  </si>
  <si>
    <t>Предоплата поставщикам</t>
  </si>
  <si>
    <t>Прочие краткосрочные активы</t>
  </si>
  <si>
    <t>Денежные средства и их эквиваленты</t>
  </si>
  <si>
    <t>Итого краткосрочные активы</t>
  </si>
  <si>
    <t>ИТОГО АКТИВЫ</t>
  </si>
  <si>
    <t>КАПИТАЛ</t>
  </si>
  <si>
    <t>Дополнительно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</si>
  <si>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</si>
  <si>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</si>
  <si>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</si>
  <si>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</si>
  <si>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</si>
  <si>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Обязательства по отложенному подоходному налогу</t>
  </si>
  <si>
    <t>Резервы под обязательства по ликвидации активов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</si>
  <si>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</si>
  <si>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</si>
  <si>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</si>
  <si>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>Кредиторская задолженность поставщикам и подрядчикам</t>
  </si>
  <si>
    <t>Прочая кредиторская задолженность</t>
  </si>
  <si>
    <t>Итого краткосрочные обязательства</t>
  </si>
  <si>
    <t>ИТОГО ОБЯЗАТЕЛЬСТВА</t>
  </si>
  <si>
    <t>ИТОГО ОБЯЗАТЕЛЬСТВА И КАПИТАЛ</t>
  </si>
  <si>
    <t>Выручка от продаж</t>
  </si>
  <si>
    <t>Себестоимость продаж</t>
  </si>
  <si>
    <t>Валовая прибыль</t>
  </si>
  <si>
    <t>Прочие операционные доходы</t>
  </si>
  <si>
    <t>Расходы по продажам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</si>
  <si>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</si>
  <si>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</si>
  <si>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</si>
  <si>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</si>
  <si>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подоходного налога</t>
  </si>
  <si>
    <t>Расходы по подоходному налогу</t>
  </si>
  <si>
    <t>Прибыль за год</t>
  </si>
  <si>
    <t>Прочий совокупный доход</t>
  </si>
  <si>
    <t>-</t>
  </si>
  <si>
    <t>Итого совокупный доход за год</t>
  </si>
  <si>
    <t>Прибыль на простую акцию, базовая и разводненная в тенге</t>
  </si>
  <si>
    <t>Прибыль на привилегированную акцию, базовая и разводненная в тенге</t>
  </si>
  <si>
    <t>Движение денежных средств от операционной деятельности</t>
  </si>
  <si>
    <t>Реализация товаров, работ и услуг</t>
  </si>
  <si>
    <t>Авансы полученные</t>
  </si>
  <si>
    <t>Платежи поставщикам за товары и услуги</t>
  </si>
  <si>
    <t>Авансы выданные</t>
  </si>
  <si>
    <t>Выплаты по заработной плате</t>
  </si>
  <si>
    <t>Проценты, полученные по депозитам</t>
  </si>
  <si>
    <t>Выплаты по подоходному налогу</t>
  </si>
  <si>
    <t>Другие платежи в бюджет</t>
  </si>
  <si>
    <t>Прочие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</si>
  <si>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</si>
  <si>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</si>
  <si>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Реализация основных средств, нематериальных активов</t>
  </si>
  <si>
    <t>Приобретение нематериальных активов</t>
  </si>
  <si>
    <t>Приобретение основных средств</t>
  </si>
  <si>
    <t>Приобретение контроля над дочерними организациями</t>
  </si>
  <si>
    <t xml:space="preserve">Прочие </t>
  </si>
  <si>
    <t>Чистая сумма денежных средств, использованных в инвестиционной деятельности</t>
  </si>
  <si>
    <t>Движение денежных средств от финансовой деятельности</t>
  </si>
  <si>
    <t>Получение займа</t>
  </si>
  <si>
    <t>Выплата дивидендов</t>
  </si>
  <si>
    <t>Чистая сумма денежных средств, использованных в финансовой деятельности</t>
  </si>
  <si>
    <t>Денежные средства и их эквиваленты на начало года</t>
  </si>
  <si>
    <t>Влияние изменений курса иностранной валюты на остатки денежных средств в иностранной валюте</t>
  </si>
  <si>
    <t>Денежные средства и их эквиваленты на конец периода</t>
  </si>
  <si>
    <t>Акцио-нерный капитал</t>
  </si>
  <si>
    <t>Дополни-тельно оплачен-ный капитал</t>
  </si>
  <si>
    <t>Нераспре-деленная прибыль</t>
  </si>
  <si>
    <t>Итого капитал</t>
  </si>
  <si>
    <t>Остаток на</t>
  </si>
  <si>
    <t>Прочий совокупный доход за год</t>
  </si>
  <si>
    <t>Дивиденды объявленные</t>
  </si>
  <si>
    <t>Прибыль за период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</si>
  <si>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</si>
  <si>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 xml:space="preserve">ПРОМЕЖУТОЧНЫЙ СОКРАЩЁННЫЙ КОНСОЛИДИРОВАННЫЙ ОТЧЕТ О ФИНАНСОВОМ ПОЛОЖЕНИИ </t>
  </si>
  <si>
    <t>(в тыс. тенге)</t>
  </si>
  <si>
    <t xml:space="preserve">ПРОМЕЖУТОЧНЫЙ СОКРАЩЁННЫЙ КОНСОЛИДИРОВАННЫЙ ОТЧЕТ </t>
  </si>
  <si>
    <t xml:space="preserve">Промежуточная сокращенная консолидированная </t>
  </si>
  <si>
    <t>финансовая отчетность (неаудированная)</t>
  </si>
  <si>
    <t>(неаудировано)</t>
  </si>
  <si>
    <t>ПРОМЕЖУТОЧНЫЙ СОКРАЩЁННЫЙ КОНСОЛИДИРОВАННЫЙ ОТЧЕТ О СОВОКУПНОМ ДОХОДЕ</t>
  </si>
  <si>
    <t>О ДВИЖЕНИИ ДЕНЕЖНЫХ СРЕДСТВ</t>
  </si>
  <si>
    <t>ОБ ИЗМЕНЕНИЯХ В СОБСТВЕННОМ КАПИТАЛЕ</t>
  </si>
  <si>
    <t>(аудировано)</t>
  </si>
  <si>
    <t>АО "Jusan Mobile"</t>
  </si>
  <si>
    <t>Прочие операции</t>
  </si>
  <si>
    <t>Погашение займа</t>
  </si>
  <si>
    <t>Анализ счета 5411  за 3 квартал 2020 г.</t>
  </si>
  <si>
    <t>Счет</t>
  </si>
  <si>
    <t>Кор. Счет</t>
  </si>
  <si>
    <t>Дебет</t>
  </si>
  <si>
    <t>Кредит</t>
  </si>
  <si>
    <t>5411</t>
  </si>
  <si>
    <t>Начальное сальдо</t>
  </si>
  <si>
    <t>6000</t>
  </si>
  <si>
    <t>6010</t>
  </si>
  <si>
    <t>6100</t>
  </si>
  <si>
    <t>6110</t>
  </si>
  <si>
    <t>6120</t>
  </si>
  <si>
    <t>6160</t>
  </si>
  <si>
    <t>6200</t>
  </si>
  <si>
    <t>6210</t>
  </si>
  <si>
    <t>6250</t>
  </si>
  <si>
    <t>6280</t>
  </si>
  <si>
    <t>7000</t>
  </si>
  <si>
    <t>7010</t>
  </si>
  <si>
    <t>7100</t>
  </si>
  <si>
    <t>7110</t>
  </si>
  <si>
    <t>7200</t>
  </si>
  <si>
    <t>7210</t>
  </si>
  <si>
    <t>7300</t>
  </si>
  <si>
    <t>7310</t>
  </si>
  <si>
    <t>7400</t>
  </si>
  <si>
    <t>7410</t>
  </si>
  <si>
    <t>7430</t>
  </si>
  <si>
    <t>7440</t>
  </si>
  <si>
    <t>7470</t>
  </si>
  <si>
    <t>7700</t>
  </si>
  <si>
    <t>7710</t>
  </si>
  <si>
    <t>Оборот</t>
  </si>
  <si>
    <t>Конечное сальдо</t>
  </si>
  <si>
    <t>Анализ счета 5411  за 3 квартал 2021 г.</t>
  </si>
  <si>
    <t>6300</t>
  </si>
  <si>
    <t>6310</t>
  </si>
  <si>
    <t>7500</t>
  </si>
  <si>
    <t>7510</t>
  </si>
  <si>
    <t>Место печати</t>
  </si>
  <si>
    <t>На 31 декабря 2024г.</t>
  </si>
  <si>
    <t>1 января 2024 г.</t>
  </si>
  <si>
    <t>Изменения в доле участия в дочерних организациях, не приводящей к потере контроля</t>
  </si>
  <si>
    <t>На 30 июня 2025г.</t>
  </si>
  <si>
    <t>3</t>
  </si>
  <si>
    <t>4</t>
  </si>
  <si>
    <t>5</t>
  </si>
  <si>
    <t>6</t>
  </si>
  <si>
    <t>7</t>
  </si>
  <si>
    <t>8</t>
  </si>
  <si>
    <t>10</t>
  </si>
  <si>
    <t>9</t>
  </si>
  <si>
    <t>За 6 месяцев, закончившиеся 30 июня 2025 года</t>
  </si>
  <si>
    <t>За 6 месяцев, закончившиеся 30 июня 2024 года</t>
  </si>
  <si>
    <t>11</t>
  </si>
  <si>
    <t>12</t>
  </si>
  <si>
    <t>13</t>
  </si>
  <si>
    <t>Реализация долговых инструментов других организаций</t>
  </si>
  <si>
    <t>Приобретение других долгосрочных активов</t>
  </si>
  <si>
    <t>1 января 2025 г.</t>
  </si>
  <si>
    <t>Прочие операции с собственниками</t>
  </si>
  <si>
    <t>Главный бухгалтер</t>
  </si>
  <si>
    <t>30 июня 2025г. (неаудировано)</t>
  </si>
  <si>
    <t>По состоянию за 6 месяцев, закончившиеся 30 июня 2025 года</t>
  </si>
  <si>
    <t>Кудайбергенов А.К.</t>
  </si>
  <si>
    <t>Еспенбетова Э.О.</t>
  </si>
  <si>
    <t>Предоплата по корпоративному подоходному налогу</t>
  </si>
  <si>
    <t>Долгосрочные финансовые обязательства, оцениваемые по амортизированной стоимости</t>
  </si>
  <si>
    <t>Текущие налоговые обязательства по подоходному налогу</t>
  </si>
  <si>
    <t>Краткосрочные финансовые обязательства, оцениваемые по амортизированной стоимости</t>
  </si>
  <si>
    <t>Уставный (акционерный) капитал</t>
  </si>
  <si>
    <t>Главный финансовый директор - член Правления</t>
  </si>
  <si>
    <t>Займы связанным сторонам</t>
  </si>
  <si>
    <t>Чистое увеличение/уменьшение денежных средств</t>
  </si>
  <si>
    <t>Прочие операционные расходы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</si>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</sst>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&quot; &quot;;\(#,##0\);_-* &quot;-&quot;?;_-@_-"/>
  </numFmts>
  <fonts count="17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b/>
      <sz val="12"/>
      <name val="Arial"/>
      <family val="2"/>
      <charset val="204"/>
    </font>
    <font>
      <sz val="9"/>
      <color indexed="21"/>
      <name val="Arial"/>
      <family val="2"/>
      <charset val="204"/>
    </font>
    <font>
      <sz val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54">
    <xf numFmtId="0" fontId="0" fillId="0" borderId="0" xfId="0"/>
    <xf numFmtId="0" fontId="2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wrapText="1" inden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 inden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wrapText="1"/>
    </xf>
    <xf numFmtId="0" fontId="4" fillId="0" borderId="0" xfId="0" applyFont="1"/>
    <xf numFmtId="0" fontId="2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0" fillId="0" borderId="0" xfId="0" applyFill="1"/>
    <xf numFmtId="3" fontId="0" fillId="0" borderId="0" xfId="0" applyNumberFormat="1" applyFill="1"/>
    <xf numFmtId="3" fontId="3" fillId="0" borderId="0" xfId="0" applyNumberFormat="1" applyFont="1" applyFill="1" applyAlignment="1">
      <alignment horizontal="center" wrapText="1"/>
    </xf>
    <xf numFmtId="3" fontId="2" fillId="0" borderId="0" xfId="0" applyNumberFormat="1" applyFont="1" applyFill="1" applyAlignment="1">
      <alignment horizontal="center" wrapText="1"/>
    </xf>
    <xf numFmtId="4" fontId="2" fillId="0" borderId="0" xfId="0" applyNumberFormat="1" applyFont="1" applyFill="1" applyAlignment="1">
      <alignment horizontal="center" wrapText="1"/>
    </xf>
    <xf numFmtId="0" fontId="5" fillId="0" borderId="0" xfId="0" applyFont="1" applyAlignment="1"/>
    <xf numFmtId="0" fontId="6" fillId="0" borderId="0" xfId="0" applyFont="1" applyAlignment="1">
      <alignment horizontal="justify"/>
    </xf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8" fillId="0" borderId="0" xfId="0" applyFont="1"/>
    <xf numFmtId="0" fontId="5" fillId="0" borderId="3" xfId="0" applyFont="1" applyBorder="1" applyAlignment="1"/>
    <xf numFmtId="0" fontId="0" fillId="0" borderId="3" xfId="0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3" xfId="0" applyFont="1" applyBorder="1"/>
    <xf numFmtId="0" fontId="3" fillId="0" borderId="0" xfId="0" applyFont="1" applyAlignment="1">
      <alignment horizontal="center" wrapText="1"/>
    </xf>
    <xf numFmtId="3" fontId="3" fillId="0" borderId="0" xfId="0" applyNumberFormat="1" applyFont="1" applyFill="1" applyAlignment="1">
      <alignment horizontal="right"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 wrapText="1" indent="1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/>
    <xf numFmtId="3" fontId="3" fillId="0" borderId="0" xfId="0" applyNumberFormat="1" applyFont="1" applyFill="1" applyAlignment="1">
      <alignment wrapText="1"/>
    </xf>
    <xf numFmtId="4" fontId="2" fillId="0" borderId="2" xfId="0" applyNumberFormat="1" applyFont="1" applyFill="1" applyBorder="1" applyAlignment="1">
      <alignment horizontal="center" wrapText="1"/>
    </xf>
    <xf numFmtId="4" fontId="0" fillId="0" borderId="0" xfId="0" applyNumberFormat="1"/>
    <xf numFmtId="0" fontId="0" fillId="0" borderId="3" xfId="0" applyFill="1" applyBorder="1"/>
    <xf numFmtId="0" fontId="0" fillId="0" borderId="0" xfId="0" applyFill="1" applyBorder="1"/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3" fontId="0" fillId="0" borderId="0" xfId="0" applyNumberFormat="1"/>
    <xf numFmtId="3" fontId="0" fillId="3" borderId="0" xfId="0" applyNumberFormat="1" applyFill="1"/>
    <xf numFmtId="0" fontId="11" fillId="0" borderId="0" xfId="1"/>
    <xf numFmtId="0" fontId="15" fillId="5" borderId="5" xfId="1" applyNumberFormat="1" applyFont="1" applyFill="1" applyBorder="1" applyAlignment="1">
      <alignment vertical="top" wrapText="1"/>
    </xf>
    <xf numFmtId="0" fontId="15" fillId="5" borderId="4" xfId="1" applyNumberFormat="1" applyFont="1" applyFill="1" applyBorder="1" applyAlignment="1">
      <alignment vertical="top"/>
    </xf>
    <xf numFmtId="0" fontId="15" fillId="5" borderId="4" xfId="1" applyNumberFormat="1" applyFont="1" applyFill="1" applyBorder="1" applyAlignment="1">
      <alignment vertical="top" wrapText="1"/>
    </xf>
    <xf numFmtId="0" fontId="15" fillId="5" borderId="4" xfId="1" applyNumberFormat="1" applyFont="1" applyFill="1" applyBorder="1" applyAlignment="1">
      <alignment horizontal="right" vertical="top" wrapText="1"/>
    </xf>
    <xf numFmtId="4" fontId="15" fillId="5" borderId="4" xfId="1" applyNumberFormat="1" applyFont="1" applyFill="1" applyBorder="1" applyAlignment="1">
      <alignment horizontal="right" vertical="top" wrapText="1"/>
    </xf>
    <xf numFmtId="0" fontId="12" fillId="0" borderId="4" xfId="1" applyNumberFormat="1" applyFont="1" applyBorder="1" applyAlignment="1">
      <alignment vertical="top"/>
    </xf>
    <xf numFmtId="0" fontId="12" fillId="0" borderId="4" xfId="1" applyNumberFormat="1" applyFont="1" applyBorder="1" applyAlignment="1">
      <alignment horizontal="right" vertical="top" wrapText="1"/>
    </xf>
    <xf numFmtId="4" fontId="12" fillId="0" borderId="4" xfId="1" applyNumberFormat="1" applyFont="1" applyBorder="1" applyAlignment="1">
      <alignment horizontal="right" vertical="top" wrapText="1"/>
    </xf>
    <xf numFmtId="0" fontId="12" fillId="0" borderId="4" xfId="1" applyNumberFormat="1" applyFont="1" applyBorder="1" applyAlignment="1">
      <alignment vertical="top" indent="4"/>
    </xf>
    <xf numFmtId="4" fontId="13" fillId="0" borderId="4" xfId="1" applyNumberFormat="1" applyFont="1" applyBorder="1" applyAlignment="1">
      <alignment horizontal="right" vertical="top" wrapText="1"/>
    </xf>
    <xf numFmtId="0" fontId="12" fillId="4" borderId="4" xfId="1" applyNumberFormat="1" applyFont="1" applyFill="1" applyBorder="1" applyAlignment="1">
      <alignment vertical="top" indent="2"/>
    </xf>
    <xf numFmtId="0" fontId="12" fillId="4" borderId="4" xfId="1" applyNumberFormat="1" applyFont="1" applyFill="1" applyBorder="1" applyAlignment="1">
      <alignment vertical="top"/>
    </xf>
    <xf numFmtId="0" fontId="12" fillId="4" borderId="4" xfId="1" applyNumberFormat="1" applyFont="1" applyFill="1" applyBorder="1" applyAlignment="1">
      <alignment horizontal="right" vertical="top" wrapText="1"/>
    </xf>
    <xf numFmtId="4" fontId="12" fillId="4" borderId="4" xfId="1" applyNumberFormat="1" applyFont="1" applyFill="1" applyBorder="1" applyAlignment="1">
      <alignment horizontal="right" vertical="top" wrapText="1"/>
    </xf>
    <xf numFmtId="0" fontId="12" fillId="3" borderId="4" xfId="1" applyNumberFormat="1" applyFont="1" applyFill="1" applyBorder="1" applyAlignment="1">
      <alignment vertical="top" indent="2"/>
    </xf>
    <xf numFmtId="0" fontId="12" fillId="3" borderId="4" xfId="1" applyNumberFormat="1" applyFont="1" applyFill="1" applyBorder="1" applyAlignment="1">
      <alignment vertical="top"/>
    </xf>
    <xf numFmtId="4" fontId="12" fillId="3" borderId="4" xfId="1" applyNumberFormat="1" applyFont="1" applyFill="1" applyBorder="1" applyAlignment="1">
      <alignment horizontal="right" vertical="top" wrapText="1"/>
    </xf>
    <xf numFmtId="0" fontId="12" fillId="3" borderId="4" xfId="1" applyNumberFormat="1" applyFont="1" applyFill="1" applyBorder="1" applyAlignment="1">
      <alignment horizontal="right" vertical="top" wrapText="1"/>
    </xf>
    <xf numFmtId="0" fontId="12" fillId="6" borderId="4" xfId="1" applyNumberFormat="1" applyFont="1" applyFill="1" applyBorder="1" applyAlignment="1">
      <alignment vertical="top" indent="4"/>
    </xf>
    <xf numFmtId="0" fontId="12" fillId="6" borderId="4" xfId="1" applyNumberFormat="1" applyFont="1" applyFill="1" applyBorder="1" applyAlignment="1">
      <alignment vertical="top"/>
    </xf>
    <xf numFmtId="0" fontId="12" fillId="6" borderId="4" xfId="1" applyNumberFormat="1" applyFont="1" applyFill="1" applyBorder="1" applyAlignment="1">
      <alignment horizontal="right" vertical="top" wrapText="1"/>
    </xf>
    <xf numFmtId="4" fontId="12" fillId="6" borderId="4" xfId="1" applyNumberFormat="1" applyFont="1" applyFill="1" applyBorder="1" applyAlignment="1">
      <alignment horizontal="right" vertical="top" wrapText="1"/>
    </xf>
    <xf numFmtId="0" fontId="0" fillId="6" borderId="0" xfId="0" applyFill="1"/>
    <xf numFmtId="3" fontId="0" fillId="6" borderId="0" xfId="0" applyNumberFormat="1" applyFill="1"/>
    <xf numFmtId="0" fontId="12" fillId="7" borderId="4" xfId="1" applyNumberFormat="1" applyFont="1" applyFill="1" applyBorder="1" applyAlignment="1">
      <alignment vertical="top" indent="4"/>
    </xf>
    <xf numFmtId="0" fontId="12" fillId="7" borderId="4" xfId="1" applyNumberFormat="1" applyFont="1" applyFill="1" applyBorder="1" applyAlignment="1">
      <alignment vertical="top"/>
    </xf>
    <xf numFmtId="0" fontId="12" fillId="7" borderId="4" xfId="1" applyNumberFormat="1" applyFont="1" applyFill="1" applyBorder="1" applyAlignment="1">
      <alignment horizontal="right" vertical="top" wrapText="1"/>
    </xf>
    <xf numFmtId="4" fontId="12" fillId="7" borderId="4" xfId="1" applyNumberFormat="1" applyFont="1" applyFill="1" applyBorder="1" applyAlignment="1">
      <alignment horizontal="right" vertical="top" wrapText="1"/>
    </xf>
    <xf numFmtId="0" fontId="0" fillId="7" borderId="0" xfId="0" applyFill="1"/>
    <xf numFmtId="3" fontId="0" fillId="7" borderId="0" xfId="0" applyNumberFormat="1" applyFill="1"/>
    <xf numFmtId="164" fontId="9" fillId="0" borderId="0" xfId="0" applyNumberFormat="1" applyFont="1" applyFill="1" applyAlignment="1">
      <alignment horizontal="center"/>
    </xf>
    <xf numFmtId="0" fontId="9" fillId="0" borderId="0" xfId="0" applyFont="1"/>
    <xf numFmtId="49" fontId="3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7" fillId="0" borderId="0" xfId="0" applyNumberFormat="1" applyFont="1"/>
    <xf numFmtId="49" fontId="0" fillId="0" borderId="0" xfId="0" applyNumberFormat="1"/>
    <xf numFmtId="49" fontId="0" fillId="0" borderId="3" xfId="0" applyNumberFormat="1" applyBorder="1"/>
    <xf numFmtId="49" fontId="0" fillId="0" borderId="0" xfId="0" applyNumberFormat="1" applyBorder="1"/>
    <xf numFmtId="49" fontId="3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 indent="1"/>
    </xf>
    <xf numFmtId="49" fontId="16" fillId="0" borderId="1" xfId="0" applyNumberFormat="1" applyFont="1" applyBorder="1"/>
    <xf numFmtId="0" fontId="0" fillId="0" borderId="1" xfId="0" applyBorder="1"/>
    <xf numFmtId="49" fontId="16" fillId="0" borderId="1" xfId="0" applyNumberFormat="1" applyFont="1" applyFill="1" applyBorder="1"/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 indent="1"/>
    </xf>
    <xf numFmtId="0" fontId="3" fillId="0" borderId="0" xfId="0" applyFont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 indent="1"/>
    </xf>
    <xf numFmtId="0" fontId="2" fillId="0" borderId="1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9" fontId="9" fillId="0" borderId="6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3" fontId="2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wrapText="1"/>
    </xf>
    <xf numFmtId="0" fontId="14" fillId="0" borderId="0" xfId="1" applyNumberFormat="1" applyFont="1" applyAlignment="1">
      <alignment horizontal="left" wrapText="1"/>
    </xf>
    <xf numFmtId="0" fontId="14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zoomScale="115" zoomScaleNormal="115" workbookViewId="0">
      <selection activeCell="D61" sqref="D61"/>
    </sheetView>
  </sheetViews>
  <sheetFormatPr defaultRowHeight="15" x14ac:dyDescent="0.25"/>
  <cols>
    <col min="1" max="1" width="44.42578125" customWidth="1"/>
    <col min="2" max="2" width="12.42578125" customWidth="1"/>
    <col min="3" max="3" width="15.85546875" style="47" customWidth="1"/>
    <col min="4" max="4" width="17.5703125" style="47" customWidth="1"/>
    <col min="7" max="7" width="14.140625" customWidth="1"/>
  </cols>
  <sheetData>
    <row r="1" spans="1:4" x14ac:dyDescent="0.25">
      <c r="A1" s="55"/>
      <c r="B1" s="55"/>
      <c r="C1" s="56"/>
      <c r="D1" s="57" t="s">
        <v>89</v>
      </c>
    </row>
    <row r="2" spans="1:4" x14ac:dyDescent="0.25">
      <c r="A2" s="58" t="s">
        <v>96</v>
      </c>
      <c r="B2" s="55"/>
      <c r="C2" s="56"/>
      <c r="D2" s="57" t="s">
        <v>90</v>
      </c>
    </row>
    <row r="4" spans="1:4" x14ac:dyDescent="0.25">
      <c r="A4" s="52" t="s">
        <v>86</v>
      </c>
      <c r="C4"/>
      <c r="D4"/>
    </row>
    <row r="5" spans="1:4" x14ac:dyDescent="0.25">
      <c r="A5" s="52"/>
      <c r="C5"/>
      <c r="D5"/>
    </row>
    <row r="6" spans="1:4" x14ac:dyDescent="0.25">
      <c r="A6" s="59" t="s">
        <v>162</v>
      </c>
      <c r="B6" s="60"/>
      <c r="C6" s="60"/>
      <c r="D6" s="60"/>
    </row>
    <row r="7" spans="1:4" x14ac:dyDescent="0.25">
      <c r="C7"/>
      <c r="D7"/>
    </row>
    <row r="8" spans="1:4" x14ac:dyDescent="0.25">
      <c r="A8" s="138" t="s">
        <v>87</v>
      </c>
      <c r="B8" s="30"/>
      <c r="C8" s="38" t="s">
        <v>142</v>
      </c>
      <c r="D8" s="38" t="s">
        <v>139</v>
      </c>
    </row>
    <row r="9" spans="1:4" ht="15.75" thickBot="1" x14ac:dyDescent="0.3">
      <c r="A9" s="139"/>
      <c r="B9" s="28" t="s">
        <v>0</v>
      </c>
      <c r="C9" s="39" t="s">
        <v>91</v>
      </c>
      <c r="D9" s="39" t="s">
        <v>95</v>
      </c>
    </row>
    <row r="10" spans="1:4" x14ac:dyDescent="0.25">
      <c r="A10" s="1"/>
      <c r="B10" s="5"/>
      <c r="C10" s="40"/>
      <c r="D10" s="40"/>
    </row>
    <row r="11" spans="1:4" x14ac:dyDescent="0.25">
      <c r="A11" s="1" t="s">
        <v>1</v>
      </c>
      <c r="B11" s="5"/>
      <c r="C11" s="40"/>
      <c r="D11" s="40"/>
    </row>
    <row r="12" spans="1:4" x14ac:dyDescent="0.25">
      <c r="A12" s="1" t="s">
        <v>2</v>
      </c>
      <c r="B12" s="5"/>
      <c r="C12" s="40"/>
      <c r="D12" s="40"/>
    </row>
    <row r="13" spans="1:4" x14ac:dyDescent="0.25">
      <c r="A13" s="7" t="s">
        <v>3</v>
      </c>
      <c r="B13" s="117" t="s">
        <v>143</v>
      </c>
      <c r="C13" s="41">
        <v>13163063</v>
      </c>
      <c r="D13" s="41">
        <v>13196003</v>
      </c>
    </row>
    <row r="14" spans="1:4" x14ac:dyDescent="0.25">
      <c r="A14" s="7" t="s">
        <v>4</v>
      </c>
      <c r="B14" s="117" t="s">
        <v>144</v>
      </c>
      <c r="C14" s="41">
        <v>90967</v>
      </c>
      <c r="D14" s="41">
        <v>104746</v>
      </c>
    </row>
    <row r="15" spans="1:4" x14ac:dyDescent="0.25">
      <c r="A15" s="7" t="s">
        <v>5</v>
      </c>
      <c r="B15" s="117"/>
      <c r="C15" s="41">
        <v>123298</v>
      </c>
      <c r="D15" s="41">
        <v>123298</v>
      </c>
    </row>
    <row r="16" spans="1:4" x14ac:dyDescent="0.25">
      <c r="A16" s="7" t="s">
        <v>6</v>
      </c>
      <c r="B16" s="117"/>
      <c r="C16" s="41">
        <v>3295611</v>
      </c>
      <c r="D16" s="41">
        <v>0</v>
      </c>
    </row>
    <row r="17" spans="1:7" x14ac:dyDescent="0.25">
      <c r="A17" s="7" t="s">
        <v>7</v>
      </c>
      <c r="B17" s="117"/>
      <c r="C17" s="41">
        <v>0</v>
      </c>
      <c r="D17" s="41">
        <v>994726</v>
      </c>
    </row>
    <row r="18" spans="1:7" x14ac:dyDescent="0.25">
      <c r="A18" s="7" t="s">
        <v>8</v>
      </c>
      <c r="B18" s="117"/>
      <c r="C18" s="41">
        <v>3089387</v>
      </c>
      <c r="D18" s="41">
        <v>3089387</v>
      </c>
    </row>
    <row r="19" spans="1:7" ht="15.75" thickBot="1" x14ac:dyDescent="0.3">
      <c r="A19" s="8"/>
      <c r="B19" s="118"/>
      <c r="C19" s="42"/>
      <c r="D19" s="42"/>
    </row>
    <row r="20" spans="1:7" x14ac:dyDescent="0.25">
      <c r="A20" s="7"/>
      <c r="B20" s="5"/>
      <c r="C20" s="41"/>
      <c r="D20" s="41"/>
    </row>
    <row r="21" spans="1:7" x14ac:dyDescent="0.25">
      <c r="A21" s="1" t="s">
        <v>9</v>
      </c>
      <c r="B21" s="3"/>
      <c r="C21" s="43">
        <f>SUM(C13:C18)</f>
        <v>19762326</v>
      </c>
      <c r="D21" s="43">
        <f>SUM(D13:D18)</f>
        <v>17508160</v>
      </c>
    </row>
    <row r="22" spans="1:7" ht="15.75" thickBot="1" x14ac:dyDescent="0.3">
      <c r="A22" s="2"/>
      <c r="B22" s="4"/>
      <c r="C22" s="44"/>
      <c r="D22" s="44"/>
    </row>
    <row r="23" spans="1:7" x14ac:dyDescent="0.25">
      <c r="A23" s="1"/>
      <c r="B23" s="3"/>
      <c r="C23" s="43"/>
      <c r="D23" s="43"/>
    </row>
    <row r="24" spans="1:7" x14ac:dyDescent="0.25">
      <c r="A24" s="1" t="s">
        <v>10</v>
      </c>
      <c r="B24" s="5"/>
      <c r="C24" s="41"/>
      <c r="D24" s="41"/>
    </row>
    <row r="25" spans="1:7" x14ac:dyDescent="0.25">
      <c r="A25" s="7" t="s">
        <v>11</v>
      </c>
      <c r="B25" s="117" t="s">
        <v>145</v>
      </c>
      <c r="C25" s="41">
        <v>2110320</v>
      </c>
      <c r="D25" s="41">
        <v>2180634</v>
      </c>
    </row>
    <row r="26" spans="1:7" ht="23.25" x14ac:dyDescent="0.25">
      <c r="A26" s="7" t="s">
        <v>12</v>
      </c>
      <c r="B26" s="117" t="s">
        <v>146</v>
      </c>
      <c r="C26" s="41">
        <v>3303391</v>
      </c>
      <c r="D26" s="41">
        <v>3608212</v>
      </c>
    </row>
    <row r="27" spans="1:7" x14ac:dyDescent="0.25">
      <c r="A27" s="7" t="s">
        <v>13</v>
      </c>
      <c r="B27" s="117"/>
      <c r="C27" s="41">
        <v>7717274</v>
      </c>
      <c r="D27" s="41">
        <v>844309</v>
      </c>
    </row>
    <row r="28" spans="1:7" x14ac:dyDescent="0.25">
      <c r="A28" s="7" t="s">
        <v>165</v>
      </c>
      <c r="B28" s="117"/>
      <c r="C28" s="41">
        <v>246723</v>
      </c>
      <c r="D28" s="41">
        <v>151200</v>
      </c>
    </row>
    <row r="29" spans="1:7" x14ac:dyDescent="0.25">
      <c r="A29" s="7" t="s">
        <v>14</v>
      </c>
      <c r="B29" s="117"/>
      <c r="C29" s="41">
        <v>1600762</v>
      </c>
      <c r="D29" s="41">
        <v>1424818</v>
      </c>
    </row>
    <row r="30" spans="1:7" x14ac:dyDescent="0.25">
      <c r="A30" s="7" t="s">
        <v>15</v>
      </c>
      <c r="B30" s="117" t="s">
        <v>147</v>
      </c>
      <c r="C30" s="41">
        <v>1827263</v>
      </c>
      <c r="D30" s="41">
        <v>8167517</v>
      </c>
      <c r="G30" s="82"/>
    </row>
    <row r="31" spans="1:7" ht="15.75" thickBot="1" x14ac:dyDescent="0.3">
      <c r="A31" s="8"/>
      <c r="B31" s="9"/>
      <c r="C31" s="42"/>
      <c r="D31" s="42"/>
    </row>
    <row r="32" spans="1:7" x14ac:dyDescent="0.25">
      <c r="A32" s="7"/>
      <c r="B32" s="5"/>
      <c r="C32" s="41"/>
      <c r="D32" s="41"/>
    </row>
    <row r="33" spans="1:7" x14ac:dyDescent="0.25">
      <c r="A33" s="1" t="s">
        <v>16</v>
      </c>
      <c r="B33" s="3"/>
      <c r="C33" s="43">
        <f>SUM(C25:C30)</f>
        <v>16805733</v>
      </c>
      <c r="D33" s="43">
        <f>SUM(D25:D30)</f>
        <v>16376690</v>
      </c>
    </row>
    <row r="34" spans="1:7" ht="15.75" thickBot="1" x14ac:dyDescent="0.3">
      <c r="A34" s="2"/>
      <c r="B34" s="4"/>
      <c r="C34" s="44"/>
      <c r="D34" s="44"/>
    </row>
    <row r="35" spans="1:7" x14ac:dyDescent="0.25">
      <c r="A35" s="1"/>
      <c r="B35" s="3"/>
      <c r="C35" s="43"/>
      <c r="D35" s="43"/>
    </row>
    <row r="36" spans="1:7" x14ac:dyDescent="0.25">
      <c r="A36" s="1" t="s">
        <v>17</v>
      </c>
      <c r="B36" s="3"/>
      <c r="C36" s="43">
        <f>C21+C33</f>
        <v>36568059</v>
      </c>
      <c r="D36" s="43">
        <f>D21+D33</f>
        <v>33884850</v>
      </c>
    </row>
    <row r="37" spans="1:7" ht="15.75" thickBot="1" x14ac:dyDescent="0.3">
      <c r="A37" s="10"/>
      <c r="B37" s="11"/>
      <c r="C37" s="45">
        <f>C36-36568059</f>
        <v>0</v>
      </c>
      <c r="D37" s="45">
        <f>D36-33884850</f>
        <v>0</v>
      </c>
    </row>
    <row r="38" spans="1:7" ht="15.75" thickTop="1" x14ac:dyDescent="0.25">
      <c r="A38" s="1"/>
      <c r="B38" s="3"/>
      <c r="C38" s="43"/>
      <c r="D38" s="43"/>
    </row>
    <row r="39" spans="1:7" x14ac:dyDescent="0.25">
      <c r="A39" s="1" t="s">
        <v>23</v>
      </c>
      <c r="B39" s="5"/>
      <c r="C39" s="41"/>
      <c r="D39" s="41"/>
    </row>
    <row r="40" spans="1:7" x14ac:dyDescent="0.25">
      <c r="A40" s="7" t="s">
        <v>24</v>
      </c>
      <c r="B40" s="5"/>
      <c r="C40" s="41"/>
      <c r="D40" s="41"/>
    </row>
    <row r="41" spans="1:7" ht="24.75" customHeight="1" x14ac:dyDescent="0.25">
      <c r="A41" s="7" t="s">
        <v>166</v>
      </c>
      <c r="B41" s="117"/>
      <c r="C41" s="41">
        <v>4125950</v>
      </c>
      <c r="D41" s="41">
        <v>1764</v>
      </c>
      <c r="F41" s="82"/>
      <c r="G41" s="82"/>
    </row>
    <row r="42" spans="1:7" x14ac:dyDescent="0.25">
      <c r="A42" s="7" t="s">
        <v>25</v>
      </c>
      <c r="B42" s="117"/>
      <c r="C42" s="41">
        <v>1297888</v>
      </c>
      <c r="D42" s="41">
        <v>1297888</v>
      </c>
      <c r="F42" s="82"/>
      <c r="G42" s="82"/>
    </row>
    <row r="43" spans="1:7" x14ac:dyDescent="0.25">
      <c r="A43" s="7" t="s">
        <v>26</v>
      </c>
      <c r="B43" s="117"/>
      <c r="C43" s="41">
        <v>10810</v>
      </c>
      <c r="D43" s="41">
        <v>10810</v>
      </c>
    </row>
    <row r="44" spans="1:7" x14ac:dyDescent="0.25">
      <c r="A44" s="7" t="s">
        <v>27</v>
      </c>
      <c r="B44" s="117"/>
      <c r="C44" s="41">
        <v>3855846</v>
      </c>
      <c r="D44" s="41">
        <v>4583197</v>
      </c>
    </row>
    <row r="45" spans="1:7" ht="15.75" thickBot="1" x14ac:dyDescent="0.3">
      <c r="A45" s="8"/>
      <c r="B45" s="9"/>
      <c r="C45" s="42"/>
      <c r="D45" s="42"/>
    </row>
    <row r="46" spans="1:7" x14ac:dyDescent="0.25">
      <c r="A46" s="7"/>
      <c r="B46" s="5"/>
      <c r="C46" s="41"/>
      <c r="D46" s="41"/>
    </row>
    <row r="47" spans="1:7" x14ac:dyDescent="0.25">
      <c r="A47" s="1" t="s">
        <v>28</v>
      </c>
      <c r="B47" s="3"/>
      <c r="C47" s="43">
        <f>SUM(C41:C44)</f>
        <v>9290494</v>
      </c>
      <c r="D47" s="43">
        <f>SUM(D41:D44)</f>
        <v>5893659</v>
      </c>
      <c r="F47" s="82"/>
      <c r="G47" s="82"/>
    </row>
    <row r="48" spans="1:7" ht="15.75" thickBot="1" x14ac:dyDescent="0.3">
      <c r="A48" s="2"/>
      <c r="B48" s="9"/>
      <c r="C48" s="42"/>
      <c r="D48" s="42"/>
    </row>
    <row r="49" spans="1:7" x14ac:dyDescent="0.25">
      <c r="A49" s="1"/>
      <c r="B49" s="5"/>
      <c r="C49" s="41"/>
      <c r="D49" s="41"/>
    </row>
    <row r="50" spans="1:7" x14ac:dyDescent="0.25">
      <c r="A50" s="1" t="s">
        <v>29</v>
      </c>
      <c r="B50" s="14"/>
      <c r="C50" s="73"/>
      <c r="D50" s="73"/>
    </row>
    <row r="51" spans="1:7" ht="23.25" x14ac:dyDescent="0.25">
      <c r="A51" s="7" t="s">
        <v>168</v>
      </c>
      <c r="B51" s="117"/>
      <c r="C51" s="73">
        <v>152633</v>
      </c>
      <c r="D51" s="69">
        <v>0</v>
      </c>
    </row>
    <row r="52" spans="1:7" x14ac:dyDescent="0.25">
      <c r="A52" s="7" t="s">
        <v>30</v>
      </c>
      <c r="B52" s="117" t="s">
        <v>149</v>
      </c>
      <c r="C52" s="41">
        <v>1636908</v>
      </c>
      <c r="D52" s="41">
        <v>1875361</v>
      </c>
      <c r="G52" s="82"/>
    </row>
    <row r="53" spans="1:7" x14ac:dyDescent="0.25">
      <c r="A53" s="7" t="s">
        <v>167</v>
      </c>
      <c r="B53" s="117"/>
      <c r="C53" s="41">
        <v>33710</v>
      </c>
      <c r="D53" s="41">
        <v>45259</v>
      </c>
    </row>
    <row r="54" spans="1:7" x14ac:dyDescent="0.25">
      <c r="A54" s="7" t="s">
        <v>31</v>
      </c>
      <c r="B54" s="117" t="s">
        <v>149</v>
      </c>
      <c r="C54" s="41">
        <v>1894596</v>
      </c>
      <c r="D54" s="41">
        <v>2500376</v>
      </c>
    </row>
    <row r="55" spans="1:7" ht="15.75" thickBot="1" x14ac:dyDescent="0.3">
      <c r="A55" s="8"/>
      <c r="B55" s="9"/>
      <c r="C55" s="42"/>
      <c r="D55" s="42"/>
    </row>
    <row r="56" spans="1:7" x14ac:dyDescent="0.25">
      <c r="A56" s="7"/>
      <c r="B56" s="5"/>
      <c r="C56" s="41"/>
      <c r="D56" s="41"/>
    </row>
    <row r="57" spans="1:7" x14ac:dyDescent="0.25">
      <c r="A57" s="1" t="s">
        <v>32</v>
      </c>
      <c r="B57" s="5"/>
      <c r="C57" s="43">
        <f>SUM(C50:C54)</f>
        <v>3717847</v>
      </c>
      <c r="D57" s="43">
        <f>SUM(D50:D54)</f>
        <v>4420996</v>
      </c>
    </row>
    <row r="58" spans="1:7" ht="15.75" thickBot="1" x14ac:dyDescent="0.3">
      <c r="A58" s="2"/>
      <c r="B58" s="9"/>
      <c r="C58" s="44"/>
      <c r="D58" s="44"/>
    </row>
    <row r="59" spans="1:7" x14ac:dyDescent="0.25">
      <c r="A59" s="1"/>
      <c r="B59" s="5"/>
      <c r="C59" s="43"/>
      <c r="D59" s="43"/>
    </row>
    <row r="60" spans="1:7" x14ac:dyDescent="0.25">
      <c r="A60" s="1" t="s">
        <v>33</v>
      </c>
      <c r="B60" s="5"/>
      <c r="C60" s="43">
        <f>C47+C57</f>
        <v>13008341</v>
      </c>
      <c r="D60" s="43">
        <f>D47+D57</f>
        <v>10314655</v>
      </c>
    </row>
    <row r="61" spans="1:7" ht="15.75" thickBot="1" x14ac:dyDescent="0.3">
      <c r="A61" s="10"/>
      <c r="B61" s="12"/>
      <c r="C61" s="45"/>
      <c r="D61" s="45"/>
    </row>
    <row r="62" spans="1:7" ht="15.75" thickTop="1" x14ac:dyDescent="0.25">
      <c r="A62" s="133"/>
      <c r="B62" s="134"/>
      <c r="C62" s="135"/>
      <c r="D62" s="135"/>
    </row>
    <row r="63" spans="1:7" x14ac:dyDescent="0.25">
      <c r="A63" s="1" t="s">
        <v>18</v>
      </c>
      <c r="B63" s="5"/>
      <c r="C63" s="41"/>
      <c r="D63" s="41"/>
    </row>
    <row r="64" spans="1:7" x14ac:dyDescent="0.25">
      <c r="A64" s="7" t="s">
        <v>169</v>
      </c>
      <c r="B64" s="117" t="s">
        <v>148</v>
      </c>
      <c r="C64" s="41">
        <v>46658</v>
      </c>
      <c r="D64" s="41">
        <v>46658</v>
      </c>
    </row>
    <row r="65" spans="1:7" x14ac:dyDescent="0.25">
      <c r="A65" s="7" t="s">
        <v>19</v>
      </c>
      <c r="B65" s="117" t="s">
        <v>148</v>
      </c>
      <c r="C65" s="41">
        <v>7009</v>
      </c>
      <c r="D65" s="41">
        <v>7009</v>
      </c>
    </row>
    <row r="66" spans="1:7" x14ac:dyDescent="0.25">
      <c r="A66" s="7" t="s">
        <v>20</v>
      </c>
      <c r="B66" s="117" t="s">
        <v>150</v>
      </c>
      <c r="C66" s="41">
        <v>7455</v>
      </c>
      <c r="D66" s="41">
        <v>7455</v>
      </c>
      <c r="F66" s="66"/>
    </row>
    <row r="67" spans="1:7" x14ac:dyDescent="0.25">
      <c r="A67" s="7" t="s">
        <v>21</v>
      </c>
      <c r="B67" s="5"/>
      <c r="C67" s="41">
        <v>23498596</v>
      </c>
      <c r="D67" s="41">
        <v>23509073</v>
      </c>
      <c r="G67" s="82"/>
    </row>
    <row r="68" spans="1:7" ht="15.75" thickBot="1" x14ac:dyDescent="0.3">
      <c r="A68" s="8"/>
      <c r="B68" s="9"/>
      <c r="C68" s="42"/>
      <c r="D68" s="42"/>
    </row>
    <row r="69" spans="1:7" x14ac:dyDescent="0.25">
      <c r="A69" s="7"/>
      <c r="B69" s="5"/>
      <c r="C69" s="41"/>
      <c r="D69" s="41"/>
    </row>
    <row r="70" spans="1:7" x14ac:dyDescent="0.25">
      <c r="A70" s="1" t="s">
        <v>22</v>
      </c>
      <c r="B70" s="3"/>
      <c r="C70" s="43">
        <f>SUM(C64:C67)</f>
        <v>23559718</v>
      </c>
      <c r="D70" s="43">
        <f>SUM(D64:D67)</f>
        <v>23570195</v>
      </c>
    </row>
    <row r="71" spans="1:7" ht="15.75" thickBot="1" x14ac:dyDescent="0.3">
      <c r="A71" s="136"/>
      <c r="B71" s="137"/>
      <c r="C71" s="44"/>
      <c r="D71" s="44"/>
    </row>
    <row r="72" spans="1:7" x14ac:dyDescent="0.25">
      <c r="A72" s="1"/>
      <c r="B72" s="5"/>
      <c r="C72" s="43"/>
      <c r="D72" s="43"/>
    </row>
    <row r="73" spans="1:7" x14ac:dyDescent="0.25">
      <c r="A73" s="1" t="s">
        <v>34</v>
      </c>
      <c r="B73" s="5"/>
      <c r="C73" s="43">
        <f>C60+C70</f>
        <v>36568059</v>
      </c>
      <c r="D73" s="43">
        <f>D60+D70</f>
        <v>33884850</v>
      </c>
    </row>
    <row r="74" spans="1:7" ht="15.75" thickBot="1" x14ac:dyDescent="0.3">
      <c r="A74" s="10"/>
      <c r="B74" s="12"/>
      <c r="C74" s="46"/>
      <c r="D74" s="46"/>
    </row>
    <row r="75" spans="1:7" ht="15.75" thickTop="1" x14ac:dyDescent="0.25">
      <c r="C75" s="48"/>
      <c r="D75" s="48"/>
    </row>
    <row r="76" spans="1:7" x14ac:dyDescent="0.25">
      <c r="C76" s="48"/>
      <c r="D76" s="48"/>
    </row>
    <row r="77" spans="1:7" ht="15.75" thickBot="1" x14ac:dyDescent="0.3">
      <c r="A77" s="116" t="s">
        <v>170</v>
      </c>
      <c r="B77" s="128"/>
      <c r="C77" s="129"/>
      <c r="D77"/>
    </row>
    <row r="78" spans="1:7" x14ac:dyDescent="0.25">
      <c r="A78" s="116"/>
      <c r="B78" s="140" t="s">
        <v>163</v>
      </c>
      <c r="C78" s="140"/>
      <c r="D78"/>
    </row>
    <row r="79" spans="1:7" x14ac:dyDescent="0.25">
      <c r="C79"/>
      <c r="D79"/>
    </row>
    <row r="80" spans="1:7" ht="15.75" thickBot="1" x14ac:dyDescent="0.3">
      <c r="A80" s="116" t="s">
        <v>160</v>
      </c>
      <c r="B80" s="130"/>
      <c r="C80" s="129"/>
      <c r="D80"/>
    </row>
    <row r="81" spans="1:4" x14ac:dyDescent="0.25">
      <c r="B81" s="140" t="s">
        <v>164</v>
      </c>
      <c r="C81" s="140"/>
      <c r="D81"/>
    </row>
    <row r="82" spans="1:4" x14ac:dyDescent="0.25">
      <c r="A82" s="116" t="s">
        <v>138</v>
      </c>
      <c r="C82"/>
      <c r="D82"/>
    </row>
  </sheetData>
  <mergeCells count="3">
    <mergeCell ref="A8:A9"/>
    <mergeCell ref="B78:C78"/>
    <mergeCell ref="B81:C8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1"/>
  <sheetViews>
    <sheetView tabSelected="1" topLeftCell="A9" zoomScale="130" zoomScaleNormal="130" workbookViewId="0">
      <selection activeCell="M15" sqref="M15"/>
    </sheetView>
  </sheetViews>
  <sheetFormatPr defaultRowHeight="15" x14ac:dyDescent="0.25"/>
  <cols>
    <col min="1" max="1" width="45" customWidth="1"/>
    <col min="2" max="2" width="14.5703125" style="120" customWidth="1"/>
    <col min="3" max="4" width="18.28515625" style="47" customWidth="1"/>
    <col min="5" max="5" width="9.140625" style="37"/>
  </cols>
  <sheetData>
    <row r="1" spans="1:12" x14ac:dyDescent="0.25">
      <c r="A1" s="55"/>
      <c r="B1" s="119"/>
      <c r="C1" s="56"/>
      <c r="D1" s="57" t="s">
        <v>89</v>
      </c>
      <c r="E1"/>
    </row>
    <row r="2" spans="1:12" x14ac:dyDescent="0.25">
      <c r="A2" s="58" t="s">
        <v>96</v>
      </c>
      <c r="B2" s="119"/>
      <c r="C2" s="56"/>
      <c r="D2" s="57" t="s">
        <v>90</v>
      </c>
      <c r="E2"/>
    </row>
    <row r="3" spans="1:12" x14ac:dyDescent="0.25">
      <c r="A3" s="58"/>
      <c r="B3" s="119"/>
      <c r="C3" s="56"/>
      <c r="D3" s="56"/>
      <c r="E3"/>
    </row>
    <row r="4" spans="1:12" x14ac:dyDescent="0.25">
      <c r="A4" s="52" t="s">
        <v>92</v>
      </c>
      <c r="E4"/>
    </row>
    <row r="5" spans="1:12" x14ac:dyDescent="0.25">
      <c r="A5" s="52"/>
      <c r="E5"/>
    </row>
    <row r="6" spans="1:12" x14ac:dyDescent="0.25">
      <c r="A6" s="59" t="s">
        <v>162</v>
      </c>
      <c r="B6" s="121"/>
      <c r="C6" s="76"/>
      <c r="D6" s="76"/>
      <c r="E6"/>
    </row>
    <row r="7" spans="1:12" x14ac:dyDescent="0.25">
      <c r="B7" s="122"/>
      <c r="C7" s="77"/>
      <c r="D7" s="77"/>
    </row>
    <row r="8" spans="1:12" ht="31.5" x14ac:dyDescent="0.25">
      <c r="A8" s="13"/>
      <c r="B8" s="141" t="s">
        <v>0</v>
      </c>
      <c r="C8" s="63" t="s">
        <v>151</v>
      </c>
      <c r="D8" s="63" t="s">
        <v>152</v>
      </c>
    </row>
    <row r="9" spans="1:12" ht="15.75" thickBot="1" x14ac:dyDescent="0.3">
      <c r="A9" s="62" t="s">
        <v>87</v>
      </c>
      <c r="B9" s="142"/>
      <c r="C9" s="39" t="s">
        <v>91</v>
      </c>
      <c r="D9" s="39" t="s">
        <v>95</v>
      </c>
      <c r="L9" t="s">
        <v>174</v>
      </c>
    </row>
    <row r="10" spans="1:12" x14ac:dyDescent="0.25">
      <c r="A10" s="7"/>
      <c r="B10" s="117"/>
      <c r="C10" s="78"/>
      <c r="D10" s="78"/>
    </row>
    <row r="11" spans="1:12" x14ac:dyDescent="0.25">
      <c r="A11" s="7" t="s">
        <v>35</v>
      </c>
      <c r="B11" s="117" t="s">
        <v>153</v>
      </c>
      <c r="C11" s="49">
        <v>9569525</v>
      </c>
      <c r="D11" s="49">
        <v>9221822</v>
      </c>
    </row>
    <row r="12" spans="1:12" x14ac:dyDescent="0.25">
      <c r="A12" s="7" t="s">
        <v>36</v>
      </c>
      <c r="B12" s="117" t="s">
        <v>154</v>
      </c>
      <c r="C12" s="115">
        <v>-6986722</v>
      </c>
      <c r="D12" s="115">
        <v>-6641612</v>
      </c>
    </row>
    <row r="13" spans="1:12" ht="14.25" customHeight="1" thickBot="1" x14ac:dyDescent="0.3">
      <c r="A13" s="8"/>
      <c r="B13" s="118"/>
      <c r="C13" s="79"/>
      <c r="D13" s="79"/>
    </row>
    <row r="14" spans="1:12" ht="12.75" customHeight="1" x14ac:dyDescent="0.25">
      <c r="A14" s="7"/>
      <c r="B14" s="117"/>
      <c r="C14" s="78"/>
      <c r="D14" s="78"/>
    </row>
    <row r="15" spans="1:12" ht="13.5" customHeight="1" x14ac:dyDescent="0.25">
      <c r="A15" s="1" t="s">
        <v>37</v>
      </c>
      <c r="B15" s="117"/>
      <c r="C15" s="50">
        <f>SUM(C11:C13)</f>
        <v>2582803</v>
      </c>
      <c r="D15" s="50">
        <f>SUM(D11:D13)</f>
        <v>2580210</v>
      </c>
    </row>
    <row r="16" spans="1:12" ht="11.25" customHeight="1" thickBot="1" x14ac:dyDescent="0.3">
      <c r="A16" s="2"/>
      <c r="B16" s="118"/>
      <c r="C16" s="79"/>
      <c r="D16" s="79"/>
    </row>
    <row r="17" spans="1:4" x14ac:dyDescent="0.25">
      <c r="A17" s="1"/>
      <c r="B17" s="117"/>
      <c r="C17" s="78"/>
      <c r="D17" s="78"/>
    </row>
    <row r="18" spans="1:4" x14ac:dyDescent="0.25">
      <c r="A18" s="7" t="s">
        <v>39</v>
      </c>
      <c r="B18" s="117"/>
      <c r="C18" s="115">
        <v>-741407</v>
      </c>
      <c r="D18" s="115">
        <v>-642659</v>
      </c>
    </row>
    <row r="19" spans="1:4" x14ac:dyDescent="0.25">
      <c r="A19" s="7" t="s">
        <v>40</v>
      </c>
      <c r="B19" s="117" t="s">
        <v>155</v>
      </c>
      <c r="C19" s="115">
        <v>-1666444</v>
      </c>
      <c r="D19" s="115">
        <v>-1578755</v>
      </c>
    </row>
    <row r="20" spans="1:4" ht="24.75" customHeight="1" x14ac:dyDescent="0.25">
      <c r="A20" s="7" t="s">
        <v>38</v>
      </c>
      <c r="B20" s="117"/>
      <c r="C20" s="49">
        <v>174963</v>
      </c>
      <c r="D20" s="49">
        <v>31399</v>
      </c>
    </row>
    <row r="21" spans="1:4" x14ac:dyDescent="0.25">
      <c r="A21" s="7" t="s">
        <v>173</v>
      </c>
      <c r="B21" s="117"/>
      <c r="C21" s="115">
        <v>-238446</v>
      </c>
      <c r="D21" s="115">
        <v>-16770</v>
      </c>
    </row>
    <row r="22" spans="1:4" ht="12.75" customHeight="1" thickBot="1" x14ac:dyDescent="0.3">
      <c r="A22" s="8"/>
      <c r="B22" s="118"/>
      <c r="C22" s="79"/>
      <c r="D22" s="79"/>
    </row>
    <row r="23" spans="1:4" ht="11.25" customHeight="1" x14ac:dyDescent="0.25">
      <c r="A23" s="7"/>
      <c r="B23" s="117"/>
      <c r="C23" s="78"/>
      <c r="D23" s="78"/>
    </row>
    <row r="24" spans="1:4" x14ac:dyDescent="0.25">
      <c r="A24" s="1" t="s">
        <v>41</v>
      </c>
      <c r="B24" s="117"/>
      <c r="C24" s="50">
        <f>SUM(C15:C21)</f>
        <v>111469</v>
      </c>
      <c r="D24" s="50">
        <f>SUM(D15:D21)</f>
        <v>373425</v>
      </c>
    </row>
    <row r="25" spans="1:4" ht="12.75" customHeight="1" thickBot="1" x14ac:dyDescent="0.3">
      <c r="A25" s="2"/>
      <c r="B25" s="118"/>
      <c r="C25" s="79"/>
      <c r="D25" s="79"/>
    </row>
    <row r="26" spans="1:4" ht="10.5" customHeight="1" x14ac:dyDescent="0.25">
      <c r="A26" s="1"/>
      <c r="B26" s="117"/>
      <c r="C26" s="78"/>
      <c r="D26" s="78"/>
    </row>
    <row r="27" spans="1:4" x14ac:dyDescent="0.25">
      <c r="A27" s="7" t="s">
        <v>42</v>
      </c>
      <c r="B27" s="117"/>
      <c r="C27" s="49">
        <v>617943</v>
      </c>
      <c r="D27" s="49">
        <v>452712</v>
      </c>
    </row>
    <row r="28" spans="1:4" x14ac:dyDescent="0.25">
      <c r="A28" s="7" t="s">
        <v>43</v>
      </c>
      <c r="B28" s="117"/>
      <c r="C28" s="115">
        <v>-233411</v>
      </c>
      <c r="D28" s="115">
        <v>-6261</v>
      </c>
    </row>
    <row r="29" spans="1:4" ht="13.5" customHeight="1" thickBot="1" x14ac:dyDescent="0.3">
      <c r="A29" s="8"/>
      <c r="B29" s="118"/>
      <c r="C29" s="79"/>
      <c r="D29" s="79"/>
    </row>
    <row r="30" spans="1:4" ht="12.75" customHeight="1" x14ac:dyDescent="0.25">
      <c r="A30" s="7"/>
      <c r="B30" s="117"/>
      <c r="C30" s="78"/>
      <c r="D30" s="78"/>
    </row>
    <row r="31" spans="1:4" x14ac:dyDescent="0.25">
      <c r="A31" s="1" t="s">
        <v>44</v>
      </c>
      <c r="B31" s="117"/>
      <c r="C31" s="50">
        <f>SUM(C24:C28)</f>
        <v>496001</v>
      </c>
      <c r="D31" s="50">
        <f>SUM(D24:D28)</f>
        <v>819876</v>
      </c>
    </row>
    <row r="32" spans="1:4" ht="12.75" customHeight="1" thickBot="1" x14ac:dyDescent="0.3">
      <c r="A32" s="2"/>
      <c r="B32" s="118"/>
      <c r="C32" s="79"/>
      <c r="D32" s="79"/>
    </row>
    <row r="33" spans="1:4" ht="12" customHeight="1" x14ac:dyDescent="0.25">
      <c r="A33" s="1"/>
      <c r="B33" s="117"/>
      <c r="C33" s="78"/>
      <c r="D33" s="78"/>
    </row>
    <row r="34" spans="1:4" ht="10.5" customHeight="1" x14ac:dyDescent="0.25">
      <c r="A34" s="7" t="s">
        <v>45</v>
      </c>
      <c r="B34" s="117"/>
      <c r="C34" s="115">
        <v>-108436</v>
      </c>
      <c r="D34" s="115">
        <v>-404487</v>
      </c>
    </row>
    <row r="35" spans="1:4" ht="11.25" customHeight="1" thickBot="1" x14ac:dyDescent="0.3">
      <c r="A35" s="8"/>
      <c r="B35" s="118"/>
      <c r="C35" s="79"/>
      <c r="D35" s="79"/>
    </row>
    <row r="36" spans="1:4" ht="12.75" customHeight="1" x14ac:dyDescent="0.25">
      <c r="A36" s="7"/>
      <c r="B36" s="117"/>
      <c r="C36" s="78"/>
      <c r="D36" s="78"/>
    </row>
    <row r="37" spans="1:4" ht="12.75" customHeight="1" x14ac:dyDescent="0.25">
      <c r="A37" s="1" t="s">
        <v>46</v>
      </c>
      <c r="B37" s="117"/>
      <c r="C37" s="50">
        <f>C31+C34</f>
        <v>387565</v>
      </c>
      <c r="D37" s="50">
        <f>D31+D34</f>
        <v>415389</v>
      </c>
    </row>
    <row r="38" spans="1:4" ht="12" customHeight="1" thickBot="1" x14ac:dyDescent="0.3">
      <c r="A38" s="2"/>
      <c r="B38" s="118"/>
      <c r="C38" s="79"/>
      <c r="D38" s="79"/>
    </row>
    <row r="39" spans="1:4" ht="12" customHeight="1" x14ac:dyDescent="0.25">
      <c r="A39" s="1"/>
      <c r="B39" s="117"/>
      <c r="C39" s="78"/>
      <c r="D39" s="78"/>
    </row>
    <row r="40" spans="1:4" ht="13.5" customHeight="1" x14ac:dyDescent="0.25">
      <c r="A40" s="7" t="s">
        <v>47</v>
      </c>
      <c r="B40" s="117"/>
      <c r="C40" s="78"/>
      <c r="D40" s="78"/>
    </row>
    <row r="41" spans="1:4" ht="9" customHeight="1" thickBot="1" x14ac:dyDescent="0.3">
      <c r="A41" s="8"/>
      <c r="B41" s="118"/>
      <c r="C41" s="79"/>
      <c r="D41" s="79"/>
    </row>
    <row r="42" spans="1:4" ht="13.5" customHeight="1" x14ac:dyDescent="0.25">
      <c r="A42" s="7"/>
      <c r="B42" s="117"/>
      <c r="C42" s="78"/>
      <c r="D42" s="78"/>
    </row>
    <row r="43" spans="1:4" ht="13.5" customHeight="1" x14ac:dyDescent="0.25">
      <c r="A43" s="1" t="s">
        <v>49</v>
      </c>
      <c r="B43" s="117"/>
      <c r="C43" s="50">
        <f>C37</f>
        <v>387565</v>
      </c>
      <c r="D43" s="50">
        <f>D37</f>
        <v>415389</v>
      </c>
    </row>
    <row r="44" spans="1:4" ht="11.25" customHeight="1" thickBot="1" x14ac:dyDescent="0.3">
      <c r="A44" s="10"/>
      <c r="B44" s="123"/>
      <c r="C44" s="80"/>
      <c r="D44" s="80"/>
    </row>
    <row r="45" spans="1:4" ht="11.25" customHeight="1" thickTop="1" x14ac:dyDescent="0.25">
      <c r="A45" s="1"/>
      <c r="B45" s="117"/>
      <c r="C45" s="78"/>
      <c r="D45" s="78"/>
    </row>
    <row r="46" spans="1:4" ht="24" customHeight="1" x14ac:dyDescent="0.25">
      <c r="A46" s="1" t="s">
        <v>50</v>
      </c>
      <c r="B46" s="124"/>
      <c r="C46" s="51"/>
      <c r="D46" s="51"/>
    </row>
    <row r="47" spans="1:4" ht="11.25" customHeight="1" thickBot="1" x14ac:dyDescent="0.3">
      <c r="A47" s="10"/>
      <c r="B47" s="125"/>
      <c r="C47" s="74"/>
      <c r="D47" s="74"/>
    </row>
    <row r="48" spans="1:4" ht="15.75" thickTop="1" x14ac:dyDescent="0.25">
      <c r="A48" s="1"/>
      <c r="B48" s="124"/>
      <c r="C48" s="51"/>
      <c r="D48" s="51"/>
    </row>
    <row r="49" spans="1:5" ht="22.5" x14ac:dyDescent="0.25">
      <c r="A49" s="1" t="s">
        <v>51</v>
      </c>
      <c r="B49" s="124"/>
      <c r="C49" s="51"/>
      <c r="D49" s="51"/>
    </row>
    <row r="50" spans="1:5" ht="12" customHeight="1" thickBot="1" x14ac:dyDescent="0.3">
      <c r="A50" s="10"/>
      <c r="B50" s="125"/>
      <c r="C50" s="81"/>
      <c r="D50" s="81"/>
    </row>
    <row r="51" spans="1:5" ht="15.75" thickTop="1" x14ac:dyDescent="0.25"/>
    <row r="52" spans="1:5" ht="18.75" customHeight="1" x14ac:dyDescent="0.25"/>
    <row r="53" spans="1:5" ht="15.75" thickBot="1" x14ac:dyDescent="0.3">
      <c r="A53" s="116" t="s">
        <v>170</v>
      </c>
      <c r="B53" s="128"/>
      <c r="C53" s="129"/>
      <c r="D53"/>
      <c r="E53"/>
    </row>
    <row r="54" spans="1:5" x14ac:dyDescent="0.25">
      <c r="A54" s="116"/>
      <c r="B54" s="140" t="s">
        <v>163</v>
      </c>
      <c r="C54" s="140"/>
      <c r="D54"/>
      <c r="E54"/>
    </row>
    <row r="55" spans="1:5" x14ac:dyDescent="0.25">
      <c r="B55"/>
      <c r="C55"/>
      <c r="D55"/>
      <c r="E55"/>
    </row>
    <row r="56" spans="1:5" ht="15.75" thickBot="1" x14ac:dyDescent="0.3">
      <c r="A56" s="116" t="s">
        <v>160</v>
      </c>
      <c r="B56" s="130"/>
      <c r="C56" s="129"/>
      <c r="D56"/>
      <c r="E56"/>
    </row>
    <row r="57" spans="1:5" x14ac:dyDescent="0.25">
      <c r="B57" s="140" t="s">
        <v>164</v>
      </c>
      <c r="C57" s="140"/>
      <c r="D57"/>
      <c r="E57"/>
    </row>
    <row r="58" spans="1:5" x14ac:dyDescent="0.25">
      <c r="A58" s="116" t="s">
        <v>138</v>
      </c>
      <c r="B58"/>
      <c r="C58"/>
      <c r="D58"/>
      <c r="E58"/>
    </row>
    <row r="59" spans="1:5" x14ac:dyDescent="0.25">
      <c r="B59"/>
      <c r="C59"/>
      <c r="D59"/>
      <c r="E59"/>
    </row>
    <row r="60" spans="1:5" x14ac:dyDescent="0.25">
      <c r="B60"/>
      <c r="C60"/>
      <c r="D60"/>
      <c r="E60"/>
    </row>
    <row r="61" spans="1:5" x14ac:dyDescent="0.25">
      <c r="B61"/>
      <c r="C61"/>
      <c r="D61"/>
      <c r="E61"/>
    </row>
  </sheetData>
  <mergeCells count="3">
    <mergeCell ref="B8:B9"/>
    <mergeCell ref="B54:C54"/>
    <mergeCell ref="B57:C5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5"/>
  <sheetViews>
    <sheetView zoomScale="142" zoomScaleNormal="142" workbookViewId="0">
      <selection activeCell="L28" sqref="L28"/>
    </sheetView>
  </sheetViews>
  <sheetFormatPr defaultRowHeight="15" x14ac:dyDescent="0.25"/>
  <cols>
    <col min="1" max="1" width="39.28515625" customWidth="1"/>
    <col min="2" max="2" width="13.28515625" customWidth="1"/>
    <col min="3" max="3" width="18.140625" customWidth="1"/>
    <col min="4" max="4" width="17.42578125" customWidth="1"/>
  </cols>
  <sheetData>
    <row r="1" spans="1:4" x14ac:dyDescent="0.25">
      <c r="A1" s="55"/>
      <c r="B1" s="55"/>
      <c r="C1" s="56"/>
      <c r="D1" s="57" t="s">
        <v>89</v>
      </c>
    </row>
    <row r="2" spans="1:4" x14ac:dyDescent="0.25">
      <c r="A2" s="58" t="s">
        <v>96</v>
      </c>
      <c r="B2" s="55"/>
      <c r="C2" s="56"/>
      <c r="D2" s="57" t="s">
        <v>90</v>
      </c>
    </row>
    <row r="3" spans="1:4" x14ac:dyDescent="0.25">
      <c r="A3" s="58"/>
      <c r="B3" s="55"/>
      <c r="C3" s="56"/>
      <c r="D3" s="57"/>
    </row>
    <row r="4" spans="1:4" x14ac:dyDescent="0.25">
      <c r="A4" s="52" t="s">
        <v>88</v>
      </c>
    </row>
    <row r="5" spans="1:4" x14ac:dyDescent="0.25">
      <c r="A5" s="52" t="s">
        <v>93</v>
      </c>
    </row>
    <row r="6" spans="1:4" x14ac:dyDescent="0.25">
      <c r="A6" s="52"/>
    </row>
    <row r="7" spans="1:4" x14ac:dyDescent="0.25">
      <c r="A7" s="59" t="s">
        <v>162</v>
      </c>
      <c r="B7" s="60"/>
      <c r="C7" s="60"/>
      <c r="D7" s="60"/>
    </row>
    <row r="8" spans="1:4" x14ac:dyDescent="0.25">
      <c r="A8" s="53"/>
    </row>
    <row r="9" spans="1:4" ht="31.5" x14ac:dyDescent="0.25">
      <c r="A9" s="138" t="s">
        <v>87</v>
      </c>
      <c r="B9" s="143" t="s">
        <v>0</v>
      </c>
      <c r="C9" s="63" t="s">
        <v>151</v>
      </c>
      <c r="D9" s="63" t="s">
        <v>152</v>
      </c>
    </row>
    <row r="10" spans="1:4" ht="15.75" thickBot="1" x14ac:dyDescent="0.3">
      <c r="A10" s="139"/>
      <c r="B10" s="144"/>
      <c r="C10" s="39" t="s">
        <v>91</v>
      </c>
      <c r="D10" s="39" t="s">
        <v>95</v>
      </c>
    </row>
    <row r="11" spans="1:4" x14ac:dyDescent="0.25">
      <c r="A11" s="7"/>
      <c r="B11" s="3"/>
      <c r="C11" s="13"/>
      <c r="D11" s="13"/>
    </row>
    <row r="12" spans="1:4" ht="22.5" x14ac:dyDescent="0.25">
      <c r="A12" s="1" t="s">
        <v>52</v>
      </c>
      <c r="B12" s="5"/>
      <c r="C12" s="14"/>
      <c r="D12" s="14"/>
    </row>
    <row r="13" spans="1:4" x14ac:dyDescent="0.25">
      <c r="A13" s="7" t="s">
        <v>53</v>
      </c>
      <c r="B13" s="5"/>
      <c r="C13" s="49">
        <v>9873154</v>
      </c>
      <c r="D13" s="31">
        <v>8342735</v>
      </c>
    </row>
    <row r="14" spans="1:4" x14ac:dyDescent="0.25">
      <c r="A14" s="7" t="s">
        <v>54</v>
      </c>
      <c r="B14" s="5"/>
      <c r="C14" s="49">
        <v>62390</v>
      </c>
      <c r="D14" s="31">
        <v>469703</v>
      </c>
    </row>
    <row r="15" spans="1:4" x14ac:dyDescent="0.25">
      <c r="A15" s="7" t="s">
        <v>55</v>
      </c>
      <c r="B15" s="5"/>
      <c r="C15" s="115">
        <v>-4455839</v>
      </c>
      <c r="D15" s="69">
        <v>-3213477</v>
      </c>
    </row>
    <row r="16" spans="1:4" x14ac:dyDescent="0.25">
      <c r="A16" s="7" t="s">
        <v>56</v>
      </c>
      <c r="B16" s="5"/>
      <c r="C16" s="115">
        <v>-885261</v>
      </c>
      <c r="D16" s="69">
        <v>-876606</v>
      </c>
    </row>
    <row r="17" spans="1:4" x14ac:dyDescent="0.25">
      <c r="A17" s="7" t="s">
        <v>57</v>
      </c>
      <c r="B17" s="5"/>
      <c r="C17" s="115">
        <v>-2320199</v>
      </c>
      <c r="D17" s="69">
        <v>-2169075</v>
      </c>
    </row>
    <row r="18" spans="1:4" x14ac:dyDescent="0.25">
      <c r="A18" s="7" t="s">
        <v>58</v>
      </c>
      <c r="B18" s="5"/>
      <c r="C18" s="49">
        <v>202836</v>
      </c>
      <c r="D18" s="31">
        <v>208105</v>
      </c>
    </row>
    <row r="19" spans="1:4" x14ac:dyDescent="0.25">
      <c r="A19" s="7" t="s">
        <v>59</v>
      </c>
      <c r="B19" s="5"/>
      <c r="C19" s="115">
        <v>-1350900</v>
      </c>
      <c r="D19" s="69">
        <v>-368664</v>
      </c>
    </row>
    <row r="20" spans="1:4" x14ac:dyDescent="0.25">
      <c r="A20" s="7" t="s">
        <v>60</v>
      </c>
      <c r="B20" s="5"/>
      <c r="C20" s="115">
        <v>0</v>
      </c>
      <c r="D20" s="69">
        <v>-1341003</v>
      </c>
    </row>
    <row r="21" spans="1:4" x14ac:dyDescent="0.25">
      <c r="A21" s="7" t="s">
        <v>61</v>
      </c>
      <c r="B21" s="5"/>
      <c r="C21" s="69">
        <v>-757405</v>
      </c>
      <c r="D21" s="69">
        <v>-595439</v>
      </c>
    </row>
    <row r="22" spans="1:4" ht="15.75" thickBot="1" x14ac:dyDescent="0.3">
      <c r="A22" s="8"/>
      <c r="B22" s="9"/>
      <c r="C22" s="32"/>
      <c r="D22" s="32"/>
    </row>
    <row r="23" spans="1:4" x14ac:dyDescent="0.25">
      <c r="A23" s="7"/>
      <c r="B23" s="5"/>
      <c r="C23" s="31"/>
      <c r="D23" s="31"/>
    </row>
    <row r="24" spans="1:4" ht="22.5" x14ac:dyDescent="0.25">
      <c r="A24" s="1" t="s">
        <v>62</v>
      </c>
      <c r="B24" s="15"/>
      <c r="C24" s="33">
        <f>SUM(C13:C23)</f>
        <v>368776</v>
      </c>
      <c r="D24" s="33">
        <f>SUM(D13:D23)</f>
        <v>456279</v>
      </c>
    </row>
    <row r="25" spans="1:4" ht="15.75" thickBot="1" x14ac:dyDescent="0.3">
      <c r="A25" s="2"/>
      <c r="B25" s="16"/>
      <c r="C25" s="34"/>
      <c r="D25" s="34"/>
    </row>
    <row r="26" spans="1:4" x14ac:dyDescent="0.25">
      <c r="A26" s="1"/>
      <c r="B26" s="15"/>
      <c r="C26" s="33"/>
      <c r="D26" s="33"/>
    </row>
    <row r="27" spans="1:4" ht="22.5" x14ac:dyDescent="0.25">
      <c r="A27" s="1" t="s">
        <v>63</v>
      </c>
      <c r="B27" s="5"/>
      <c r="C27" s="31"/>
      <c r="D27" s="31"/>
    </row>
    <row r="28" spans="1:4" ht="23.25" x14ac:dyDescent="0.25">
      <c r="A28" s="7" t="s">
        <v>64</v>
      </c>
      <c r="B28" s="5"/>
      <c r="C28" s="69">
        <v>0</v>
      </c>
      <c r="D28" s="69">
        <v>0</v>
      </c>
    </row>
    <row r="29" spans="1:4" ht="23.25" x14ac:dyDescent="0.25">
      <c r="A29" s="7" t="s">
        <v>156</v>
      </c>
      <c r="B29" s="126"/>
      <c r="C29" s="31">
        <v>700000</v>
      </c>
      <c r="D29" s="69">
        <v>0</v>
      </c>
    </row>
    <row r="30" spans="1:4" x14ac:dyDescent="0.25">
      <c r="A30" s="7" t="s">
        <v>65</v>
      </c>
      <c r="B30" s="5"/>
      <c r="C30" s="69">
        <v>-365</v>
      </c>
      <c r="D30" s="69">
        <v>0</v>
      </c>
    </row>
    <row r="31" spans="1:4" x14ac:dyDescent="0.25">
      <c r="A31" s="7" t="s">
        <v>66</v>
      </c>
      <c r="B31" s="5"/>
      <c r="C31" s="69">
        <v>-331054</v>
      </c>
      <c r="D31" s="69">
        <v>-135689</v>
      </c>
    </row>
    <row r="32" spans="1:4" x14ac:dyDescent="0.25">
      <c r="A32" s="127" t="s">
        <v>157</v>
      </c>
      <c r="B32" s="126"/>
      <c r="C32" s="69">
        <v>-7100000</v>
      </c>
      <c r="D32" s="69">
        <v>0</v>
      </c>
    </row>
    <row r="33" spans="1:4" x14ac:dyDescent="0.25">
      <c r="A33" s="7" t="s">
        <v>171</v>
      </c>
      <c r="B33" s="65"/>
      <c r="C33" s="69">
        <v>-4204061</v>
      </c>
      <c r="D33" s="69"/>
    </row>
    <row r="34" spans="1:4" ht="23.25" x14ac:dyDescent="0.25">
      <c r="A34" s="7" t="s">
        <v>67</v>
      </c>
      <c r="B34" s="5"/>
      <c r="C34" s="69"/>
      <c r="D34" s="69"/>
    </row>
    <row r="35" spans="1:4" x14ac:dyDescent="0.25">
      <c r="A35" s="7" t="s">
        <v>68</v>
      </c>
      <c r="B35" s="5"/>
      <c r="C35" s="31">
        <v>4159499</v>
      </c>
      <c r="D35" s="31"/>
    </row>
    <row r="36" spans="1:4" ht="15.75" thickBot="1" x14ac:dyDescent="0.3">
      <c r="A36" s="8"/>
      <c r="B36" s="9"/>
      <c r="C36" s="32"/>
      <c r="D36" s="32"/>
    </row>
    <row r="37" spans="1:4" x14ac:dyDescent="0.25">
      <c r="A37" s="7"/>
      <c r="B37" s="5"/>
      <c r="C37" s="31"/>
      <c r="D37" s="31"/>
    </row>
    <row r="38" spans="1:4" ht="33" x14ac:dyDescent="0.25">
      <c r="A38" s="1" t="s">
        <v>69</v>
      </c>
      <c r="B38" s="15"/>
      <c r="C38" s="70">
        <f>SUM(C28:C37)</f>
        <v>-6775981</v>
      </c>
      <c r="D38" s="70">
        <f>SUM(D28:D37)</f>
        <v>-135689</v>
      </c>
    </row>
    <row r="39" spans="1:4" ht="15.75" thickBot="1" x14ac:dyDescent="0.3">
      <c r="A39" s="2"/>
      <c r="B39" s="16"/>
      <c r="C39" s="34"/>
      <c r="D39" s="34"/>
    </row>
    <row r="40" spans="1:4" x14ac:dyDescent="0.25">
      <c r="A40" s="1"/>
      <c r="B40" s="15"/>
      <c r="C40" s="33"/>
      <c r="D40" s="33"/>
    </row>
    <row r="41" spans="1:4" ht="22.5" x14ac:dyDescent="0.25">
      <c r="A41" s="1" t="s">
        <v>70</v>
      </c>
      <c r="B41" s="5"/>
      <c r="C41" s="31"/>
      <c r="D41" s="31"/>
    </row>
    <row r="42" spans="1:4" x14ac:dyDescent="0.25">
      <c r="A42" s="7" t="s">
        <v>71</v>
      </c>
      <c r="B42" s="5"/>
      <c r="C42" s="31">
        <v>152633</v>
      </c>
      <c r="D42" s="31"/>
    </row>
    <row r="43" spans="1:4" x14ac:dyDescent="0.25">
      <c r="A43" s="7" t="s">
        <v>72</v>
      </c>
      <c r="B43" s="117"/>
      <c r="C43" s="69">
        <v>-5857</v>
      </c>
      <c r="D43" s="69">
        <v>-308033</v>
      </c>
    </row>
    <row r="44" spans="1:4" x14ac:dyDescent="0.25">
      <c r="A44" s="7" t="s">
        <v>98</v>
      </c>
      <c r="B44" s="65"/>
      <c r="C44" s="69"/>
      <c r="D44" s="69"/>
    </row>
    <row r="45" spans="1:4" x14ac:dyDescent="0.25">
      <c r="A45" s="7" t="s">
        <v>61</v>
      </c>
      <c r="B45" s="5"/>
      <c r="C45" s="31">
        <v>5857</v>
      </c>
      <c r="D45" s="69">
        <v>0</v>
      </c>
    </row>
    <row r="46" spans="1:4" ht="15.75" thickBot="1" x14ac:dyDescent="0.3">
      <c r="A46" s="8"/>
      <c r="B46" s="9"/>
      <c r="C46" s="32"/>
      <c r="D46" s="32"/>
    </row>
    <row r="47" spans="1:4" x14ac:dyDescent="0.25">
      <c r="A47" s="7"/>
      <c r="B47" s="5"/>
      <c r="C47" s="31"/>
      <c r="D47" s="31"/>
    </row>
    <row r="48" spans="1:4" ht="22.5" x14ac:dyDescent="0.25">
      <c r="A48" s="1" t="s">
        <v>73</v>
      </c>
      <c r="B48" s="5"/>
      <c r="C48" s="33">
        <f>SUM(C42:C47)</f>
        <v>152633</v>
      </c>
      <c r="D48" s="70">
        <f>SUM(D42:D47)</f>
        <v>-308033</v>
      </c>
    </row>
    <row r="49" spans="1:4" ht="15.75" thickBot="1" x14ac:dyDescent="0.3">
      <c r="A49" s="2"/>
      <c r="B49" s="9"/>
      <c r="C49" s="34"/>
      <c r="D49" s="34"/>
    </row>
    <row r="50" spans="1:4" x14ac:dyDescent="0.25">
      <c r="A50" s="1"/>
      <c r="B50" s="5"/>
      <c r="C50" s="33"/>
      <c r="D50" s="33"/>
    </row>
    <row r="51" spans="1:4" x14ac:dyDescent="0.25">
      <c r="A51" s="7" t="s">
        <v>172</v>
      </c>
      <c r="B51" s="5"/>
      <c r="C51" s="69">
        <f>C24+C38+C48</f>
        <v>-6254572</v>
      </c>
      <c r="D51" s="31">
        <f>D24+D38+D48</f>
        <v>12557</v>
      </c>
    </row>
    <row r="52" spans="1:4" ht="23.25" x14ac:dyDescent="0.25">
      <c r="A52" s="7" t="s">
        <v>74</v>
      </c>
      <c r="B52" s="5"/>
      <c r="C52" s="31">
        <v>8167517</v>
      </c>
      <c r="D52" s="31">
        <v>7411255</v>
      </c>
    </row>
    <row r="53" spans="1:4" ht="23.25" x14ac:dyDescent="0.25">
      <c r="A53" s="7" t="s">
        <v>75</v>
      </c>
      <c r="B53" s="15"/>
      <c r="C53" s="69">
        <v>-85682</v>
      </c>
      <c r="D53" s="31">
        <v>188101</v>
      </c>
    </row>
    <row r="54" spans="1:4" ht="15.75" thickBot="1" x14ac:dyDescent="0.3">
      <c r="A54" s="8"/>
      <c r="B54" s="16"/>
      <c r="C54" s="32"/>
      <c r="D54" s="32"/>
    </row>
    <row r="55" spans="1:4" x14ac:dyDescent="0.25">
      <c r="A55" s="7"/>
      <c r="B55" s="15"/>
      <c r="C55" s="31"/>
      <c r="D55" s="31"/>
    </row>
    <row r="56" spans="1:4" ht="22.5" x14ac:dyDescent="0.25">
      <c r="A56" s="1" t="s">
        <v>76</v>
      </c>
      <c r="B56" s="35"/>
      <c r="C56" s="31">
        <f>C51+C52+C53</f>
        <v>1827263</v>
      </c>
      <c r="D56" s="31">
        <f>D51+D52+D53</f>
        <v>7611913</v>
      </c>
    </row>
    <row r="57" spans="1:4" ht="15.75" thickBot="1" x14ac:dyDescent="0.3">
      <c r="A57" s="10"/>
      <c r="B57" s="17"/>
      <c r="C57" s="26"/>
      <c r="D57" s="26"/>
    </row>
    <row r="58" spans="1:4" ht="15.75" thickTop="1" x14ac:dyDescent="0.25">
      <c r="C58" s="82"/>
    </row>
    <row r="60" spans="1:4" ht="15.75" thickBot="1" x14ac:dyDescent="0.3">
      <c r="A60" s="116" t="s">
        <v>170</v>
      </c>
      <c r="B60" s="128"/>
      <c r="C60" s="129"/>
    </row>
    <row r="61" spans="1:4" x14ac:dyDescent="0.25">
      <c r="A61" s="116"/>
      <c r="B61" s="140" t="s">
        <v>163</v>
      </c>
      <c r="C61" s="140"/>
    </row>
    <row r="63" spans="1:4" ht="15.75" thickBot="1" x14ac:dyDescent="0.3">
      <c r="A63" s="116" t="s">
        <v>160</v>
      </c>
      <c r="B63" s="130"/>
      <c r="C63" s="129"/>
    </row>
    <row r="64" spans="1:4" x14ac:dyDescent="0.25">
      <c r="B64" s="140" t="s">
        <v>164</v>
      </c>
      <c r="C64" s="140"/>
    </row>
    <row r="65" spans="1:1" x14ac:dyDescent="0.25">
      <c r="A65" s="116" t="s">
        <v>138</v>
      </c>
    </row>
  </sheetData>
  <mergeCells count="4">
    <mergeCell ref="A9:A10"/>
    <mergeCell ref="B9:B10"/>
    <mergeCell ref="B61:C61"/>
    <mergeCell ref="B64:C6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2"/>
  <sheetViews>
    <sheetView topLeftCell="A25" zoomScale="136" zoomScaleNormal="136" workbookViewId="0">
      <selection activeCell="C14" sqref="C14"/>
    </sheetView>
  </sheetViews>
  <sheetFormatPr defaultRowHeight="15" x14ac:dyDescent="0.25"/>
  <cols>
    <col min="1" max="1" width="34.42578125" customWidth="1"/>
    <col min="2" max="2" width="10.5703125" customWidth="1"/>
    <col min="3" max="5" width="9.28515625" bestFit="1" customWidth="1"/>
    <col min="6" max="6" width="10.85546875" bestFit="1" customWidth="1"/>
    <col min="7" max="7" width="14" customWidth="1"/>
  </cols>
  <sheetData>
    <row r="1" spans="1:7" x14ac:dyDescent="0.25">
      <c r="A1" s="55"/>
      <c r="B1" s="55"/>
      <c r="C1" s="56"/>
      <c r="G1" s="57" t="s">
        <v>89</v>
      </c>
    </row>
    <row r="2" spans="1:7" x14ac:dyDescent="0.25">
      <c r="A2" s="58" t="s">
        <v>96</v>
      </c>
      <c r="B2" s="55"/>
      <c r="C2" s="56"/>
      <c r="G2" s="57" t="s">
        <v>90</v>
      </c>
    </row>
    <row r="3" spans="1:7" x14ac:dyDescent="0.25">
      <c r="A3" s="58"/>
      <c r="B3" s="55"/>
      <c r="C3" s="56"/>
      <c r="G3" s="57"/>
    </row>
    <row r="4" spans="1:7" x14ac:dyDescent="0.25">
      <c r="A4" s="52" t="s">
        <v>88</v>
      </c>
    </row>
    <row r="5" spans="1:7" x14ac:dyDescent="0.25">
      <c r="A5" s="52" t="s">
        <v>94</v>
      </c>
    </row>
    <row r="6" spans="1:7" x14ac:dyDescent="0.25">
      <c r="A6" s="52"/>
    </row>
    <row r="7" spans="1:7" x14ac:dyDescent="0.25">
      <c r="A7" s="59" t="s">
        <v>162</v>
      </c>
      <c r="B7" s="64"/>
      <c r="C7" s="64"/>
      <c r="D7" s="64"/>
      <c r="E7" s="64"/>
      <c r="F7" s="64"/>
      <c r="G7" s="64"/>
    </row>
    <row r="8" spans="1:7" x14ac:dyDescent="0.25">
      <c r="A8" s="54"/>
    </row>
    <row r="9" spans="1:7" ht="53.25" thickBot="1" x14ac:dyDescent="0.3">
      <c r="A9" s="61" t="s">
        <v>87</v>
      </c>
      <c r="B9" s="4" t="s">
        <v>0</v>
      </c>
      <c r="C9" s="29" t="s">
        <v>77</v>
      </c>
      <c r="D9" s="29" t="s">
        <v>78</v>
      </c>
      <c r="E9" s="29" t="s">
        <v>20</v>
      </c>
      <c r="F9" s="29" t="s">
        <v>79</v>
      </c>
      <c r="G9" s="29" t="s">
        <v>80</v>
      </c>
    </row>
    <row r="10" spans="1:7" x14ac:dyDescent="0.25">
      <c r="A10" s="18"/>
      <c r="B10" s="5"/>
      <c r="C10" s="6"/>
      <c r="D10" s="6"/>
      <c r="E10" s="6"/>
      <c r="F10" s="14"/>
      <c r="G10" s="14"/>
    </row>
    <row r="11" spans="1:7" x14ac:dyDescent="0.25">
      <c r="A11" s="18" t="s">
        <v>81</v>
      </c>
      <c r="B11" s="146"/>
      <c r="C11" s="145">
        <v>46658</v>
      </c>
      <c r="D11" s="145">
        <v>7009</v>
      </c>
      <c r="E11" s="145">
        <v>7455</v>
      </c>
      <c r="F11" s="145">
        <v>22744492</v>
      </c>
      <c r="G11" s="145">
        <f>SUM(C11:F12)</f>
        <v>22805614</v>
      </c>
    </row>
    <row r="12" spans="1:7" x14ac:dyDescent="0.25">
      <c r="A12" s="18" t="s">
        <v>140</v>
      </c>
      <c r="B12" s="146"/>
      <c r="C12" s="145"/>
      <c r="D12" s="145"/>
      <c r="E12" s="145"/>
      <c r="F12" s="145"/>
      <c r="G12" s="145"/>
    </row>
    <row r="13" spans="1:7" ht="15.75" thickBot="1" x14ac:dyDescent="0.3">
      <c r="A13" s="19"/>
      <c r="B13" s="9"/>
      <c r="C13" s="25"/>
      <c r="D13" s="25"/>
      <c r="E13" s="25"/>
      <c r="F13" s="25"/>
      <c r="G13" s="25"/>
    </row>
    <row r="14" spans="1:7" x14ac:dyDescent="0.25">
      <c r="A14" s="18"/>
      <c r="B14" s="5"/>
      <c r="C14" s="24"/>
      <c r="D14" s="24"/>
      <c r="E14" s="24"/>
      <c r="F14" s="24"/>
      <c r="G14" s="24"/>
    </row>
    <row r="15" spans="1:7" x14ac:dyDescent="0.25">
      <c r="A15" s="18" t="s">
        <v>46</v>
      </c>
      <c r="B15" s="5"/>
      <c r="C15" s="24" t="s">
        <v>48</v>
      </c>
      <c r="D15" s="24" t="s">
        <v>48</v>
      </c>
      <c r="E15" s="24" t="s">
        <v>48</v>
      </c>
      <c r="F15" s="24">
        <v>1071514</v>
      </c>
      <c r="G15" s="24">
        <f>SUM(C15:F15)</f>
        <v>1071514</v>
      </c>
    </row>
    <row r="16" spans="1:7" x14ac:dyDescent="0.25">
      <c r="A16" s="18" t="s">
        <v>82</v>
      </c>
      <c r="B16" s="5"/>
      <c r="C16" s="24" t="s">
        <v>48</v>
      </c>
      <c r="D16" s="24" t="s">
        <v>48</v>
      </c>
      <c r="E16" s="24" t="s">
        <v>48</v>
      </c>
      <c r="F16" s="24" t="s">
        <v>48</v>
      </c>
      <c r="G16" s="24" t="s">
        <v>48</v>
      </c>
    </row>
    <row r="17" spans="1:14" x14ac:dyDescent="0.25">
      <c r="A17" s="149"/>
      <c r="B17" s="146"/>
      <c r="C17" s="145"/>
      <c r="D17" s="145"/>
      <c r="E17" s="145"/>
      <c r="F17" s="145"/>
      <c r="G17" s="145"/>
    </row>
    <row r="18" spans="1:14" ht="15.75" thickBot="1" x14ac:dyDescent="0.3">
      <c r="A18" s="150"/>
      <c r="B18" s="151"/>
      <c r="C18" s="148"/>
      <c r="D18" s="148"/>
      <c r="E18" s="148"/>
      <c r="F18" s="148"/>
      <c r="G18" s="148"/>
    </row>
    <row r="19" spans="1:14" x14ac:dyDescent="0.25">
      <c r="A19" s="18"/>
      <c r="B19" s="5"/>
      <c r="C19" s="24"/>
      <c r="D19" s="24"/>
      <c r="E19" s="24"/>
      <c r="F19" s="24"/>
      <c r="G19" s="24"/>
    </row>
    <row r="20" spans="1:14" x14ac:dyDescent="0.25">
      <c r="A20" s="18" t="s">
        <v>49</v>
      </c>
      <c r="B20" s="5"/>
      <c r="C20" s="24"/>
      <c r="D20" s="24"/>
      <c r="E20" s="24"/>
      <c r="F20" s="24">
        <f>SUM(F15:F19)</f>
        <v>1071514</v>
      </c>
      <c r="G20" s="36">
        <f>SUM(B20:F20)</f>
        <v>1071514</v>
      </c>
    </row>
    <row r="21" spans="1:14" ht="15.75" thickBot="1" x14ac:dyDescent="0.3">
      <c r="A21" s="19"/>
      <c r="B21" s="9"/>
      <c r="C21" s="25"/>
      <c r="D21" s="25"/>
      <c r="E21" s="25"/>
      <c r="F21" s="25"/>
      <c r="G21" s="25"/>
    </row>
    <row r="22" spans="1:14" x14ac:dyDescent="0.25">
      <c r="A22" s="18"/>
      <c r="B22" s="5"/>
      <c r="C22" s="24"/>
      <c r="D22" s="24"/>
      <c r="E22" s="24"/>
      <c r="F22" s="24"/>
      <c r="G22" s="24"/>
    </row>
    <row r="23" spans="1:14" x14ac:dyDescent="0.25">
      <c r="A23" s="132" t="s">
        <v>72</v>
      </c>
      <c r="B23" s="117"/>
      <c r="C23" s="131" t="s">
        <v>48</v>
      </c>
      <c r="D23" s="131" t="s">
        <v>48</v>
      </c>
      <c r="E23" s="131" t="s">
        <v>48</v>
      </c>
      <c r="F23" s="72">
        <v>-308033</v>
      </c>
      <c r="G23" s="71">
        <f>SUM(C23:F23)</f>
        <v>-308033</v>
      </c>
    </row>
    <row r="24" spans="1:14" x14ac:dyDescent="0.25">
      <c r="A24" s="132" t="s">
        <v>159</v>
      </c>
      <c r="B24" s="117"/>
      <c r="C24" s="131"/>
      <c r="D24" s="131"/>
      <c r="E24" s="131"/>
      <c r="F24" s="72"/>
      <c r="G24" s="71">
        <f>SUM(C24:F24)</f>
        <v>0</v>
      </c>
    </row>
    <row r="25" spans="1:14" ht="22.5" customHeight="1" x14ac:dyDescent="0.25">
      <c r="A25" s="132" t="s">
        <v>141</v>
      </c>
      <c r="B25" s="117"/>
      <c r="C25" s="131"/>
      <c r="D25" s="131"/>
      <c r="E25" s="131"/>
      <c r="F25" s="72">
        <v>1100</v>
      </c>
      <c r="G25" s="71">
        <f t="shared" ref="G25" si="0">SUM(C25:F25)</f>
        <v>1100</v>
      </c>
    </row>
    <row r="26" spans="1:14" x14ac:dyDescent="0.25">
      <c r="A26" s="18"/>
      <c r="B26" s="5"/>
      <c r="C26" s="24"/>
      <c r="D26" s="24"/>
      <c r="E26" s="24"/>
      <c r="F26" s="24"/>
      <c r="G26" s="24"/>
    </row>
    <row r="27" spans="1:14" x14ac:dyDescent="0.25">
      <c r="A27" s="20" t="s">
        <v>81</v>
      </c>
      <c r="B27" s="143"/>
      <c r="C27" s="147">
        <f>C11</f>
        <v>46658</v>
      </c>
      <c r="D27" s="147">
        <f t="shared" ref="D27:E27" si="1">D11</f>
        <v>7009</v>
      </c>
      <c r="E27" s="147">
        <f t="shared" si="1"/>
        <v>7455</v>
      </c>
      <c r="F27" s="147">
        <f>F11+F20+F23+F24+F25</f>
        <v>23509073</v>
      </c>
      <c r="G27" s="147">
        <f>G11+G20+G23+G24+G25</f>
        <v>23570195</v>
      </c>
      <c r="J27" s="147"/>
      <c r="K27" s="147"/>
      <c r="L27" s="147"/>
      <c r="M27" s="147"/>
      <c r="N27" s="147"/>
    </row>
    <row r="28" spans="1:14" x14ac:dyDescent="0.25">
      <c r="A28" s="20" t="s">
        <v>158</v>
      </c>
      <c r="B28" s="143"/>
      <c r="C28" s="147"/>
      <c r="D28" s="147"/>
      <c r="E28" s="147"/>
      <c r="F28" s="147"/>
      <c r="G28" s="147"/>
      <c r="J28" s="147"/>
      <c r="K28" s="147"/>
      <c r="L28" s="147"/>
      <c r="M28" s="147"/>
      <c r="N28" s="147"/>
    </row>
    <row r="29" spans="1:14" ht="15.75" thickBot="1" x14ac:dyDescent="0.3">
      <c r="A29" s="21"/>
      <c r="B29" s="12"/>
      <c r="C29" s="27"/>
      <c r="D29" s="27"/>
      <c r="E29" s="27"/>
      <c r="F29" s="27"/>
      <c r="G29" s="27"/>
    </row>
    <row r="30" spans="1:14" ht="15.75" thickTop="1" x14ac:dyDescent="0.25">
      <c r="A30" s="18"/>
      <c r="B30" s="5"/>
      <c r="C30" s="24"/>
      <c r="D30" s="24"/>
      <c r="E30" s="24"/>
      <c r="F30" s="24"/>
      <c r="G30" s="24"/>
    </row>
    <row r="31" spans="1:14" x14ac:dyDescent="0.25">
      <c r="A31" s="18" t="s">
        <v>84</v>
      </c>
      <c r="B31" s="5"/>
      <c r="C31" s="24"/>
      <c r="D31" s="24"/>
      <c r="E31" s="24"/>
      <c r="F31" s="72">
        <f>ф2!C43</f>
        <v>387565</v>
      </c>
      <c r="G31" s="72">
        <f>SUM(C31:F31)</f>
        <v>387565</v>
      </c>
    </row>
    <row r="32" spans="1:14" x14ac:dyDescent="0.25">
      <c r="A32" s="18" t="s">
        <v>82</v>
      </c>
      <c r="B32" s="5"/>
      <c r="C32" s="24"/>
      <c r="D32" s="24"/>
      <c r="E32" s="24"/>
      <c r="F32" s="24"/>
      <c r="G32" s="24"/>
    </row>
    <row r="33" spans="1:14" x14ac:dyDescent="0.25">
      <c r="A33" s="18"/>
      <c r="B33" s="5"/>
      <c r="C33" s="24"/>
      <c r="D33" s="24"/>
      <c r="E33" s="24"/>
      <c r="F33" s="24"/>
      <c r="G33" s="24"/>
    </row>
    <row r="34" spans="1:14" x14ac:dyDescent="0.25">
      <c r="A34" s="18" t="s">
        <v>49</v>
      </c>
      <c r="B34" s="5"/>
      <c r="C34" s="24"/>
      <c r="D34" s="24"/>
      <c r="E34" s="24"/>
      <c r="F34" s="72">
        <f>SUM(F31:F33)</f>
        <v>387565</v>
      </c>
      <c r="G34" s="72">
        <f>SUM(G31:G33)</f>
        <v>387565</v>
      </c>
    </row>
    <row r="35" spans="1:14" ht="15.75" thickBot="1" x14ac:dyDescent="0.3">
      <c r="A35" s="19"/>
      <c r="B35" s="9"/>
      <c r="C35" s="25"/>
      <c r="D35" s="25"/>
      <c r="E35" s="25"/>
      <c r="F35" s="25"/>
      <c r="G35" s="25"/>
    </row>
    <row r="36" spans="1:14" x14ac:dyDescent="0.25">
      <c r="A36" s="18"/>
      <c r="B36" s="5"/>
      <c r="C36" s="24"/>
      <c r="D36" s="24"/>
      <c r="E36" s="24"/>
      <c r="F36" s="24"/>
      <c r="G36" s="24"/>
    </row>
    <row r="37" spans="1:14" x14ac:dyDescent="0.25">
      <c r="A37" s="18" t="s">
        <v>83</v>
      </c>
      <c r="B37" s="117"/>
      <c r="C37" s="24"/>
      <c r="D37" s="24"/>
      <c r="E37" s="24"/>
      <c r="F37" s="72"/>
      <c r="G37" s="72">
        <f>SUM(C37:F37)</f>
        <v>0</v>
      </c>
    </row>
    <row r="38" spans="1:14" ht="45" x14ac:dyDescent="0.25">
      <c r="A38" s="18" t="s">
        <v>85</v>
      </c>
      <c r="B38" s="5"/>
      <c r="C38" s="24"/>
      <c r="D38" s="24"/>
      <c r="E38" s="24"/>
      <c r="F38" s="72"/>
      <c r="G38" s="72">
        <f>SUM(C38:F38)</f>
        <v>0</v>
      </c>
    </row>
    <row r="39" spans="1:14" x14ac:dyDescent="0.25">
      <c r="A39" s="68" t="s">
        <v>97</v>
      </c>
      <c r="B39" s="65"/>
      <c r="C39" s="67"/>
      <c r="D39" s="67"/>
      <c r="E39" s="67"/>
      <c r="F39" s="72">
        <v>-398042</v>
      </c>
      <c r="G39" s="72">
        <f>SUM(B39:F39)</f>
        <v>-398042</v>
      </c>
    </row>
    <row r="40" spans="1:14" ht="15.75" thickBot="1" x14ac:dyDescent="0.3">
      <c r="A40" s="19"/>
      <c r="B40" s="9"/>
      <c r="C40" s="25"/>
      <c r="D40" s="25"/>
      <c r="E40" s="25"/>
      <c r="F40" s="25"/>
      <c r="G40" s="25"/>
    </row>
    <row r="41" spans="1:14" x14ac:dyDescent="0.25">
      <c r="A41" s="18"/>
      <c r="B41" s="5"/>
      <c r="C41" s="24"/>
      <c r="D41" s="24"/>
      <c r="E41" s="24"/>
      <c r="F41" s="24"/>
      <c r="G41" s="24"/>
    </row>
    <row r="42" spans="1:14" x14ac:dyDescent="0.25">
      <c r="A42" s="20" t="s">
        <v>81</v>
      </c>
      <c r="B42" s="143"/>
      <c r="C42" s="147">
        <f>C27+C34+C37+C38</f>
        <v>46658</v>
      </c>
      <c r="D42" s="147">
        <f>D27+D34+D37+D38</f>
        <v>7009</v>
      </c>
      <c r="E42" s="147">
        <f>E27+E34+E37+E38</f>
        <v>7455</v>
      </c>
      <c r="F42" s="147">
        <f>F27+F34+F37+F38+F39</f>
        <v>23498596</v>
      </c>
      <c r="G42" s="147">
        <f>G27+G34+G37+G38+G39</f>
        <v>23559718</v>
      </c>
      <c r="J42" s="147"/>
      <c r="K42" s="147"/>
      <c r="L42" s="147"/>
      <c r="M42" s="147"/>
      <c r="N42" s="147"/>
    </row>
    <row r="43" spans="1:14" x14ac:dyDescent="0.25">
      <c r="A43" s="20" t="s">
        <v>161</v>
      </c>
      <c r="B43" s="143"/>
      <c r="C43" s="147"/>
      <c r="D43" s="147"/>
      <c r="E43" s="147"/>
      <c r="F43" s="147"/>
      <c r="G43" s="147"/>
      <c r="J43" s="147"/>
      <c r="K43" s="147"/>
      <c r="L43" s="147"/>
      <c r="M43" s="147"/>
      <c r="N43" s="147"/>
    </row>
    <row r="44" spans="1:14" ht="15.75" thickBot="1" x14ac:dyDescent="0.3">
      <c r="A44" s="21"/>
      <c r="B44" s="12"/>
      <c r="C44" s="22"/>
      <c r="D44" s="22"/>
      <c r="E44" s="22"/>
      <c r="F44" s="23"/>
      <c r="G44" s="23"/>
    </row>
    <row r="45" spans="1:14" ht="15.75" thickTop="1" x14ac:dyDescent="0.25">
      <c r="I45" s="82"/>
    </row>
    <row r="46" spans="1:14" x14ac:dyDescent="0.25">
      <c r="I46" s="82"/>
    </row>
    <row r="47" spans="1:14" ht="15.75" thickBot="1" x14ac:dyDescent="0.3">
      <c r="A47" s="116" t="s">
        <v>170</v>
      </c>
      <c r="B47" s="128"/>
      <c r="C47" s="129"/>
      <c r="D47" s="129"/>
    </row>
    <row r="48" spans="1:14" x14ac:dyDescent="0.25">
      <c r="A48" s="116"/>
      <c r="B48" s="140" t="s">
        <v>163</v>
      </c>
      <c r="C48" s="140"/>
      <c r="D48" s="140"/>
    </row>
    <row r="50" spans="1:4" ht="15.75" thickBot="1" x14ac:dyDescent="0.3">
      <c r="A50" s="116" t="s">
        <v>160</v>
      </c>
      <c r="B50" s="130"/>
      <c r="C50" s="129"/>
      <c r="D50" s="129"/>
    </row>
    <row r="51" spans="1:4" x14ac:dyDescent="0.25">
      <c r="B51" s="140" t="s">
        <v>164</v>
      </c>
      <c r="C51" s="140"/>
      <c r="D51" s="140"/>
    </row>
    <row r="52" spans="1:4" x14ac:dyDescent="0.25">
      <c r="A52" s="116" t="s">
        <v>138</v>
      </c>
    </row>
  </sheetData>
  <mergeCells count="37">
    <mergeCell ref="J42:J43"/>
    <mergeCell ref="K42:K43"/>
    <mergeCell ref="L42:L43"/>
    <mergeCell ref="M42:M43"/>
    <mergeCell ref="N42:N43"/>
    <mergeCell ref="J27:J28"/>
    <mergeCell ref="K27:K28"/>
    <mergeCell ref="L27:L28"/>
    <mergeCell ref="M27:M28"/>
    <mergeCell ref="N27:N28"/>
    <mergeCell ref="F17:F18"/>
    <mergeCell ref="B42:B43"/>
    <mergeCell ref="C42:C43"/>
    <mergeCell ref="D42:D43"/>
    <mergeCell ref="E42:E43"/>
    <mergeCell ref="F42:F43"/>
    <mergeCell ref="A17:A18"/>
    <mergeCell ref="B17:B18"/>
    <mergeCell ref="C17:C18"/>
    <mergeCell ref="D17:D18"/>
    <mergeCell ref="E17:E18"/>
    <mergeCell ref="B48:D48"/>
    <mergeCell ref="B51:D51"/>
    <mergeCell ref="G11:G12"/>
    <mergeCell ref="B11:B12"/>
    <mergeCell ref="C11:C12"/>
    <mergeCell ref="D11:D12"/>
    <mergeCell ref="E11:E12"/>
    <mergeCell ref="F11:F12"/>
    <mergeCell ref="G42:G43"/>
    <mergeCell ref="G17:G18"/>
    <mergeCell ref="B27:B28"/>
    <mergeCell ref="C27:C28"/>
    <mergeCell ref="D27:D28"/>
    <mergeCell ref="E27:E28"/>
    <mergeCell ref="F27:F28"/>
    <mergeCell ref="G27:G2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7"/>
  <sheetViews>
    <sheetView topLeftCell="A52" workbookViewId="0">
      <selection activeCell="F62" sqref="F62"/>
    </sheetView>
  </sheetViews>
  <sheetFormatPr defaultRowHeight="15" x14ac:dyDescent="0.25"/>
  <cols>
    <col min="3" max="3" width="17.42578125" customWidth="1"/>
    <col min="4" max="4" width="24.28515625" customWidth="1"/>
    <col min="6" max="6" width="13.5703125" bestFit="1" customWidth="1"/>
    <col min="12" max="12" width="11.42578125" bestFit="1" customWidth="1"/>
  </cols>
  <sheetData>
    <row r="1" spans="1:9" ht="15.75" customHeight="1" x14ac:dyDescent="0.25">
      <c r="A1" s="152" t="s">
        <v>99</v>
      </c>
      <c r="B1" s="152"/>
      <c r="C1" s="152"/>
      <c r="D1" s="152"/>
    </row>
    <row r="2" spans="1:9" x14ac:dyDescent="0.25">
      <c r="A2" s="84"/>
      <c r="B2" s="84"/>
      <c r="C2" s="84"/>
      <c r="D2" s="84"/>
    </row>
    <row r="3" spans="1:9" x14ac:dyDescent="0.25">
      <c r="A3" s="84"/>
      <c r="B3" s="84"/>
      <c r="C3" s="84"/>
      <c r="D3" s="84"/>
    </row>
    <row r="4" spans="1:9" x14ac:dyDescent="0.25">
      <c r="A4" s="85" t="s">
        <v>100</v>
      </c>
      <c r="B4" s="85" t="s">
        <v>101</v>
      </c>
      <c r="C4" s="85" t="s">
        <v>102</v>
      </c>
      <c r="D4" s="85" t="s">
        <v>103</v>
      </c>
    </row>
    <row r="5" spans="1:9" ht="24" x14ac:dyDescent="0.25">
      <c r="A5" s="86" t="s">
        <v>104</v>
      </c>
      <c r="B5" s="87" t="s">
        <v>105</v>
      </c>
      <c r="C5" s="88"/>
      <c r="D5" s="89">
        <v>823540509.86000001</v>
      </c>
    </row>
    <row r="6" spans="1:9" x14ac:dyDescent="0.25">
      <c r="A6" s="95"/>
      <c r="B6" s="96" t="s">
        <v>106</v>
      </c>
      <c r="C6" s="97"/>
      <c r="D6" s="98">
        <v>3710836034.1400003</v>
      </c>
      <c r="F6" s="82">
        <f>D6/1000</f>
        <v>3710836.0341400001</v>
      </c>
    </row>
    <row r="7" spans="1:9" x14ac:dyDescent="0.25">
      <c r="A7" s="93"/>
      <c r="B7" s="90" t="s">
        <v>107</v>
      </c>
      <c r="C7" s="91"/>
      <c r="D7" s="92">
        <v>3710836034.1400003</v>
      </c>
      <c r="F7" s="82">
        <f t="shared" ref="F7:F15" si="0">D7/1000</f>
        <v>3710836.0341400001</v>
      </c>
    </row>
    <row r="8" spans="1:9" x14ac:dyDescent="0.25">
      <c r="A8" s="95"/>
      <c r="B8" s="96" t="s">
        <v>108</v>
      </c>
      <c r="C8" s="97"/>
      <c r="D8" s="98">
        <v>113736550.87</v>
      </c>
      <c r="F8" s="82">
        <f t="shared" si="0"/>
        <v>113736.55087000001</v>
      </c>
    </row>
    <row r="9" spans="1:9" x14ac:dyDescent="0.25">
      <c r="A9" s="93"/>
      <c r="B9" s="90" t="s">
        <v>109</v>
      </c>
      <c r="C9" s="91"/>
      <c r="D9" s="92">
        <v>13662578.869999999</v>
      </c>
      <c r="F9" s="82">
        <f t="shared" si="0"/>
        <v>13662.578869999999</v>
      </c>
    </row>
    <row r="10" spans="1:9" x14ac:dyDescent="0.25">
      <c r="A10" s="93"/>
      <c r="B10" s="90" t="s">
        <v>110</v>
      </c>
      <c r="C10" s="91"/>
      <c r="D10" s="92">
        <v>100000000</v>
      </c>
      <c r="F10" s="82">
        <f t="shared" si="0"/>
        <v>100000</v>
      </c>
    </row>
    <row r="11" spans="1:9" x14ac:dyDescent="0.25">
      <c r="A11" s="93"/>
      <c r="B11" s="90" t="s">
        <v>111</v>
      </c>
      <c r="C11" s="91"/>
      <c r="D11" s="92">
        <v>73972</v>
      </c>
      <c r="F11" s="82">
        <f t="shared" si="0"/>
        <v>73.971999999999994</v>
      </c>
    </row>
    <row r="12" spans="1:9" x14ac:dyDescent="0.25">
      <c r="A12" s="95"/>
      <c r="B12" s="96" t="s">
        <v>112</v>
      </c>
      <c r="C12" s="97"/>
      <c r="D12" s="98">
        <v>382581319.85000002</v>
      </c>
      <c r="F12" s="82">
        <f t="shared" si="0"/>
        <v>382581.31985000003</v>
      </c>
      <c r="I12" s="82">
        <f>F12-F14</f>
        <v>16036.42736999999</v>
      </c>
    </row>
    <row r="13" spans="1:9" x14ac:dyDescent="0.25">
      <c r="A13" s="93"/>
      <c r="B13" s="90" t="s">
        <v>113</v>
      </c>
      <c r="C13" s="91"/>
      <c r="D13" s="92">
        <v>3571428.58</v>
      </c>
      <c r="F13" s="82">
        <f t="shared" si="0"/>
        <v>3571.4285800000002</v>
      </c>
    </row>
    <row r="14" spans="1:9" x14ac:dyDescent="0.25">
      <c r="A14" s="103"/>
      <c r="B14" s="104" t="s">
        <v>114</v>
      </c>
      <c r="C14" s="105"/>
      <c r="D14" s="106">
        <v>366544892.48000002</v>
      </c>
      <c r="E14" s="107"/>
      <c r="F14" s="108">
        <f t="shared" si="0"/>
        <v>366544.89248000004</v>
      </c>
    </row>
    <row r="15" spans="1:9" x14ac:dyDescent="0.25">
      <c r="A15" s="93"/>
      <c r="B15" s="90" t="s">
        <v>115</v>
      </c>
      <c r="C15" s="91"/>
      <c r="D15" s="92">
        <v>12464998.789999999</v>
      </c>
      <c r="F15" s="82">
        <f t="shared" si="0"/>
        <v>12464.99879</v>
      </c>
    </row>
    <row r="16" spans="1:9" x14ac:dyDescent="0.25">
      <c r="A16" s="99"/>
      <c r="B16" s="100" t="s">
        <v>116</v>
      </c>
      <c r="C16" s="101">
        <v>2700103098.9699998</v>
      </c>
      <c r="D16" s="102"/>
      <c r="F16" s="48">
        <f>C16/1000</f>
        <v>2700103.0989699997</v>
      </c>
    </row>
    <row r="17" spans="1:14" x14ac:dyDescent="0.25">
      <c r="A17" s="93"/>
      <c r="B17" s="90" t="s">
        <v>117</v>
      </c>
      <c r="C17" s="92">
        <v>2700103098.9699998</v>
      </c>
      <c r="D17" s="91"/>
      <c r="F17" s="82">
        <f t="shared" ref="F17:F30" si="1">C17/1000</f>
        <v>2700103.0989699997</v>
      </c>
    </row>
    <row r="18" spans="1:14" x14ac:dyDescent="0.25">
      <c r="A18" s="99"/>
      <c r="B18" s="100" t="s">
        <v>118</v>
      </c>
      <c r="C18" s="101">
        <v>168212881.74000001</v>
      </c>
      <c r="D18" s="102"/>
      <c r="F18" s="82">
        <f t="shared" si="1"/>
        <v>168212.88174000001</v>
      </c>
    </row>
    <row r="19" spans="1:14" x14ac:dyDescent="0.25">
      <c r="A19" s="93"/>
      <c r="B19" s="90" t="s">
        <v>119</v>
      </c>
      <c r="C19" s="92">
        <v>168212881.74000001</v>
      </c>
      <c r="D19" s="91"/>
      <c r="F19" s="82">
        <f t="shared" si="1"/>
        <v>168212.88174000001</v>
      </c>
    </row>
    <row r="20" spans="1:14" x14ac:dyDescent="0.25">
      <c r="A20" s="99"/>
      <c r="B20" s="100" t="s">
        <v>120</v>
      </c>
      <c r="C20" s="101">
        <v>390387757.63999999</v>
      </c>
      <c r="D20" s="102"/>
      <c r="F20" s="82">
        <f t="shared" si="1"/>
        <v>390387.75763999997</v>
      </c>
    </row>
    <row r="21" spans="1:14" x14ac:dyDescent="0.25">
      <c r="A21" s="93"/>
      <c r="B21" s="90" t="s">
        <v>121</v>
      </c>
      <c r="C21" s="92">
        <v>390387757.63999999</v>
      </c>
      <c r="D21" s="91"/>
      <c r="F21" s="83">
        <f t="shared" si="1"/>
        <v>390387.75763999997</v>
      </c>
    </row>
    <row r="22" spans="1:14" x14ac:dyDescent="0.25">
      <c r="A22" s="99"/>
      <c r="B22" s="100" t="s">
        <v>122</v>
      </c>
      <c r="C22" s="101">
        <v>5555638.6699999999</v>
      </c>
      <c r="D22" s="102"/>
      <c r="F22" s="82">
        <f t="shared" si="1"/>
        <v>5555.6386700000003</v>
      </c>
    </row>
    <row r="23" spans="1:14" x14ac:dyDescent="0.25">
      <c r="A23" s="93"/>
      <c r="B23" s="90" t="s">
        <v>123</v>
      </c>
      <c r="C23" s="92">
        <v>5555638.6699999999</v>
      </c>
      <c r="D23" s="91"/>
      <c r="F23" s="82">
        <f t="shared" si="1"/>
        <v>5555.6386700000003</v>
      </c>
    </row>
    <row r="24" spans="1:14" x14ac:dyDescent="0.25">
      <c r="A24" s="99"/>
      <c r="B24" s="100" t="s">
        <v>124</v>
      </c>
      <c r="C24" s="101">
        <v>204993583.24000001</v>
      </c>
      <c r="D24" s="102"/>
      <c r="F24" s="82">
        <f t="shared" si="1"/>
        <v>204993.58324000001</v>
      </c>
      <c r="L24" s="75">
        <f>C24-C26-C27</f>
        <v>3248242.5600000131</v>
      </c>
      <c r="N24">
        <f>L24/1000</f>
        <v>3248.2425600000129</v>
      </c>
    </row>
    <row r="25" spans="1:14" x14ac:dyDescent="0.25">
      <c r="A25" s="93"/>
      <c r="B25" s="90" t="s">
        <v>125</v>
      </c>
      <c r="C25" s="92">
        <v>2604349.94</v>
      </c>
      <c r="D25" s="91"/>
      <c r="F25" s="82">
        <f t="shared" si="1"/>
        <v>2604.3499400000001</v>
      </c>
    </row>
    <row r="26" spans="1:14" x14ac:dyDescent="0.25">
      <c r="A26" s="103"/>
      <c r="B26" s="104" t="s">
        <v>126</v>
      </c>
      <c r="C26" s="106">
        <v>204555812.66</v>
      </c>
      <c r="D26" s="105"/>
      <c r="E26" s="107"/>
      <c r="F26" s="108">
        <f t="shared" si="1"/>
        <v>204555.81266</v>
      </c>
    </row>
    <row r="27" spans="1:14" x14ac:dyDescent="0.25">
      <c r="A27" s="93"/>
      <c r="B27" s="90" t="s">
        <v>127</v>
      </c>
      <c r="C27" s="94">
        <v>-2810471.98</v>
      </c>
      <c r="D27" s="91"/>
      <c r="F27" s="83">
        <f t="shared" si="1"/>
        <v>-2810.4719799999998</v>
      </c>
      <c r="I27" s="82">
        <f>F21+F27</f>
        <v>387577.28565999999</v>
      </c>
      <c r="L27" s="82">
        <f>F14-F26</f>
        <v>161989.07982000004</v>
      </c>
    </row>
    <row r="28" spans="1:14" x14ac:dyDescent="0.25">
      <c r="A28" s="93"/>
      <c r="B28" s="90" t="s">
        <v>128</v>
      </c>
      <c r="C28" s="92">
        <v>643892.62</v>
      </c>
      <c r="D28" s="91"/>
      <c r="F28" s="82">
        <f t="shared" si="1"/>
        <v>643.89261999999997</v>
      </c>
    </row>
    <row r="29" spans="1:14" x14ac:dyDescent="0.25">
      <c r="A29" s="99"/>
      <c r="B29" s="100" t="s">
        <v>129</v>
      </c>
      <c r="C29" s="101">
        <v>81441509.840000004</v>
      </c>
      <c r="D29" s="102"/>
      <c r="F29" s="82">
        <f t="shared" si="1"/>
        <v>81441.509839999999</v>
      </c>
    </row>
    <row r="30" spans="1:14" x14ac:dyDescent="0.25">
      <c r="A30" s="93"/>
      <c r="B30" s="90" t="s">
        <v>130</v>
      </c>
      <c r="C30" s="92">
        <v>81441509.840000004</v>
      </c>
      <c r="D30" s="91"/>
      <c r="F30" s="82">
        <f t="shared" si="1"/>
        <v>81441.509839999999</v>
      </c>
      <c r="L30" s="82">
        <f>L27+I12</f>
        <v>178025.50719000003</v>
      </c>
    </row>
    <row r="31" spans="1:14" x14ac:dyDescent="0.25">
      <c r="A31" s="86"/>
      <c r="B31" s="87" t="s">
        <v>131</v>
      </c>
      <c r="C31" s="89">
        <v>3550694470.0999999</v>
      </c>
      <c r="D31" s="89">
        <v>4207153904.8600001</v>
      </c>
    </row>
    <row r="32" spans="1:14" ht="24" x14ac:dyDescent="0.25">
      <c r="A32" s="86"/>
      <c r="B32" s="87" t="s">
        <v>132</v>
      </c>
      <c r="C32" s="88"/>
      <c r="D32" s="89">
        <v>1479999944.6199999</v>
      </c>
    </row>
    <row r="36" spans="1:4" x14ac:dyDescent="0.25">
      <c r="C36" s="75">
        <f>C16+C18+C20+C22+C24+C29</f>
        <v>3550694470.1000004</v>
      </c>
      <c r="D36" s="75">
        <f>D6+D8+D12</f>
        <v>4207153904.8600001</v>
      </c>
    </row>
    <row r="39" spans="1:4" x14ac:dyDescent="0.25">
      <c r="D39" s="75">
        <f>D36-C36</f>
        <v>656459434.75999975</v>
      </c>
    </row>
    <row r="41" spans="1:4" x14ac:dyDescent="0.25">
      <c r="D41" s="75">
        <f>D39/1000</f>
        <v>656459.43475999974</v>
      </c>
    </row>
    <row r="43" spans="1:4" x14ac:dyDescent="0.25">
      <c r="D43" s="75">
        <f>D41-ф2!D43</f>
        <v>241070.43475999974</v>
      </c>
    </row>
    <row r="47" spans="1:4" ht="30.75" customHeight="1" x14ac:dyDescent="0.25">
      <c r="A47" s="153" t="s">
        <v>133</v>
      </c>
      <c r="B47" s="153"/>
      <c r="C47" s="153"/>
      <c r="D47" s="153"/>
    </row>
    <row r="48" spans="1:4" x14ac:dyDescent="0.25">
      <c r="A48" s="84"/>
      <c r="B48" s="84"/>
      <c r="C48" s="84"/>
      <c r="D48" s="84"/>
    </row>
    <row r="49" spans="1:10" x14ac:dyDescent="0.25">
      <c r="A49" s="84"/>
      <c r="B49" s="84"/>
      <c r="C49" s="84"/>
      <c r="D49" s="84"/>
    </row>
    <row r="50" spans="1:10" x14ac:dyDescent="0.25">
      <c r="A50" s="85" t="s">
        <v>100</v>
      </c>
      <c r="B50" s="85" t="s">
        <v>101</v>
      </c>
      <c r="C50" s="85" t="s">
        <v>102</v>
      </c>
      <c r="D50" s="85" t="s">
        <v>103</v>
      </c>
    </row>
    <row r="51" spans="1:10" ht="24" x14ac:dyDescent="0.25">
      <c r="A51" s="86" t="s">
        <v>104</v>
      </c>
      <c r="B51" s="87" t="s">
        <v>105</v>
      </c>
      <c r="C51" s="89">
        <v>794696114.39999998</v>
      </c>
      <c r="D51" s="88"/>
    </row>
    <row r="52" spans="1:10" x14ac:dyDescent="0.25">
      <c r="A52" s="95"/>
      <c r="B52" s="96" t="s">
        <v>106</v>
      </c>
      <c r="C52" s="97"/>
      <c r="D52" s="98">
        <v>3802715228.2599998</v>
      </c>
      <c r="F52" s="82">
        <f>D52/1000</f>
        <v>3802715.2282599998</v>
      </c>
    </row>
    <row r="53" spans="1:10" x14ac:dyDescent="0.25">
      <c r="A53" s="93"/>
      <c r="B53" s="90" t="s">
        <v>107</v>
      </c>
      <c r="C53" s="91"/>
      <c r="D53" s="92">
        <v>3802715228.2599998</v>
      </c>
      <c r="F53" s="82">
        <f t="shared" ref="F53:F61" si="2">D53/1000</f>
        <v>3802715.2282599998</v>
      </c>
    </row>
    <row r="54" spans="1:10" x14ac:dyDescent="0.25">
      <c r="A54" s="95"/>
      <c r="B54" s="96" t="s">
        <v>108</v>
      </c>
      <c r="C54" s="97"/>
      <c r="D54" s="98">
        <v>7368332.8799999999</v>
      </c>
      <c r="F54" s="82">
        <f t="shared" si="2"/>
        <v>7368.3328799999999</v>
      </c>
    </row>
    <row r="55" spans="1:10" x14ac:dyDescent="0.25">
      <c r="A55" s="93"/>
      <c r="B55" s="90" t="s">
        <v>109</v>
      </c>
      <c r="C55" s="91"/>
      <c r="D55" s="92">
        <v>7074947.9900000002</v>
      </c>
      <c r="F55" s="82">
        <f t="shared" si="2"/>
        <v>7074.9479900000006</v>
      </c>
    </row>
    <row r="56" spans="1:10" x14ac:dyDescent="0.25">
      <c r="A56" s="93"/>
      <c r="B56" s="90" t="s">
        <v>111</v>
      </c>
      <c r="C56" s="91"/>
      <c r="D56" s="92">
        <v>293384.89</v>
      </c>
      <c r="F56" s="82">
        <f t="shared" si="2"/>
        <v>293.38489000000004</v>
      </c>
    </row>
    <row r="57" spans="1:10" x14ac:dyDescent="0.25">
      <c r="A57" s="95"/>
      <c r="B57" s="96" t="s">
        <v>112</v>
      </c>
      <c r="C57" s="97"/>
      <c r="D57" s="98">
        <v>73485508.239999995</v>
      </c>
      <c r="F57" s="82">
        <f t="shared" si="2"/>
        <v>73485.508239999996</v>
      </c>
    </row>
    <row r="58" spans="1:10" x14ac:dyDescent="0.25">
      <c r="A58" s="103"/>
      <c r="B58" s="104" t="s">
        <v>114</v>
      </c>
      <c r="C58" s="105"/>
      <c r="D58" s="106">
        <v>63326213.859999999</v>
      </c>
      <c r="E58" s="107"/>
      <c r="F58" s="108">
        <f t="shared" si="2"/>
        <v>63326.213859999996</v>
      </c>
      <c r="J58" s="114">
        <f>F71-F58</f>
        <v>18424.909800000001</v>
      </c>
    </row>
    <row r="59" spans="1:10" x14ac:dyDescent="0.25">
      <c r="A59" s="93"/>
      <c r="B59" s="90" t="s">
        <v>115</v>
      </c>
      <c r="C59" s="91"/>
      <c r="D59" s="92">
        <v>10159294.380000001</v>
      </c>
      <c r="F59" s="82">
        <f t="shared" si="2"/>
        <v>10159.294380000001</v>
      </c>
      <c r="I59" s="82">
        <f>F59+F60</f>
        <v>1432056.0512699999</v>
      </c>
    </row>
    <row r="60" spans="1:10" x14ac:dyDescent="0.25">
      <c r="A60" s="95"/>
      <c r="B60" s="96" t="s">
        <v>134</v>
      </c>
      <c r="C60" s="97"/>
      <c r="D60" s="98">
        <v>1421896756.8899999</v>
      </c>
      <c r="F60" s="82">
        <f t="shared" si="2"/>
        <v>1421896.7568899998</v>
      </c>
    </row>
    <row r="61" spans="1:10" x14ac:dyDescent="0.25">
      <c r="A61" s="109"/>
      <c r="B61" s="110" t="s">
        <v>135</v>
      </c>
      <c r="C61" s="111"/>
      <c r="D61" s="112">
        <v>1421896756.8899999</v>
      </c>
      <c r="E61" s="113"/>
      <c r="F61" s="114">
        <f t="shared" si="2"/>
        <v>1421896.7568899998</v>
      </c>
    </row>
    <row r="62" spans="1:10" x14ac:dyDescent="0.25">
      <c r="A62" s="99"/>
      <c r="B62" s="100" t="s">
        <v>116</v>
      </c>
      <c r="C62" s="101">
        <v>2796589314.5900002</v>
      </c>
      <c r="D62" s="102"/>
      <c r="F62" s="82">
        <f>C62/1000</f>
        <v>2796589.3145900001</v>
      </c>
    </row>
    <row r="63" spans="1:10" x14ac:dyDescent="0.25">
      <c r="A63" s="93"/>
      <c r="B63" s="90" t="s">
        <v>117</v>
      </c>
      <c r="C63" s="92">
        <v>2796589314.5900002</v>
      </c>
      <c r="D63" s="91"/>
      <c r="F63" s="82">
        <f t="shared" ref="F63:F77" si="3">C63/1000</f>
        <v>2796589.3145900001</v>
      </c>
    </row>
    <row r="64" spans="1:10" x14ac:dyDescent="0.25">
      <c r="A64" s="99"/>
      <c r="B64" s="100" t="s">
        <v>118</v>
      </c>
      <c r="C64" s="101">
        <v>158300358.74000001</v>
      </c>
      <c r="D64" s="102"/>
      <c r="F64" s="82">
        <f t="shared" si="3"/>
        <v>158300.35874</v>
      </c>
    </row>
    <row r="65" spans="1:9" x14ac:dyDescent="0.25">
      <c r="A65" s="93"/>
      <c r="B65" s="90" t="s">
        <v>119</v>
      </c>
      <c r="C65" s="92">
        <v>158300358.74000001</v>
      </c>
      <c r="D65" s="91"/>
      <c r="F65" s="82">
        <f t="shared" si="3"/>
        <v>158300.35874</v>
      </c>
    </row>
    <row r="66" spans="1:9" x14ac:dyDescent="0.25">
      <c r="A66" s="99"/>
      <c r="B66" s="100" t="s">
        <v>120</v>
      </c>
      <c r="C66" s="101">
        <v>689856532.72000003</v>
      </c>
      <c r="D66" s="102"/>
      <c r="F66" s="82">
        <f t="shared" si="3"/>
        <v>689856.53272000002</v>
      </c>
    </row>
    <row r="67" spans="1:9" x14ac:dyDescent="0.25">
      <c r="A67" s="93"/>
      <c r="B67" s="90" t="s">
        <v>121</v>
      </c>
      <c r="C67" s="92">
        <v>689856532.72000003</v>
      </c>
      <c r="D67" s="91"/>
      <c r="F67" s="82">
        <f t="shared" si="3"/>
        <v>689856.53272000002</v>
      </c>
    </row>
    <row r="68" spans="1:9" x14ac:dyDescent="0.25">
      <c r="A68" s="99"/>
      <c r="B68" s="100" t="s">
        <v>122</v>
      </c>
      <c r="C68" s="101">
        <v>293384.89</v>
      </c>
      <c r="D68" s="102"/>
      <c r="F68" s="82">
        <f t="shared" si="3"/>
        <v>293.38489000000004</v>
      </c>
    </row>
    <row r="69" spans="1:9" x14ac:dyDescent="0.25">
      <c r="A69" s="93"/>
      <c r="B69" s="90" t="s">
        <v>123</v>
      </c>
      <c r="C69" s="92">
        <v>293384.89</v>
      </c>
      <c r="D69" s="91"/>
      <c r="F69" s="82">
        <f t="shared" si="3"/>
        <v>293.38489000000004</v>
      </c>
    </row>
    <row r="70" spans="1:9" x14ac:dyDescent="0.25">
      <c r="A70" s="99"/>
      <c r="B70" s="100" t="s">
        <v>124</v>
      </c>
      <c r="C70" s="101">
        <v>82893985.209999993</v>
      </c>
      <c r="D70" s="102"/>
      <c r="F70" s="82">
        <f t="shared" si="3"/>
        <v>82893.985209999999</v>
      </c>
    </row>
    <row r="71" spans="1:9" x14ac:dyDescent="0.25">
      <c r="A71" s="103"/>
      <c r="B71" s="104" t="s">
        <v>126</v>
      </c>
      <c r="C71" s="106">
        <v>81751123.659999996</v>
      </c>
      <c r="D71" s="105"/>
      <c r="E71" s="107"/>
      <c r="F71" s="108">
        <f t="shared" si="3"/>
        <v>81751.123659999997</v>
      </c>
    </row>
    <row r="72" spans="1:9" x14ac:dyDescent="0.25">
      <c r="A72" s="93"/>
      <c r="B72" s="90" t="s">
        <v>127</v>
      </c>
      <c r="C72" s="94">
        <v>-318625.53999999998</v>
      </c>
      <c r="D72" s="91"/>
      <c r="F72" s="82">
        <f t="shared" si="3"/>
        <v>-318.62554</v>
      </c>
    </row>
    <row r="73" spans="1:9" x14ac:dyDescent="0.25">
      <c r="A73" s="93"/>
      <c r="B73" s="90" t="s">
        <v>128</v>
      </c>
      <c r="C73" s="92">
        <v>1461487.09</v>
      </c>
      <c r="D73" s="91"/>
      <c r="F73" s="82">
        <f t="shared" si="3"/>
        <v>1461.4870900000001</v>
      </c>
    </row>
    <row r="74" spans="1:9" x14ac:dyDescent="0.25">
      <c r="A74" s="99"/>
      <c r="B74" s="100" t="s">
        <v>136</v>
      </c>
      <c r="C74" s="101">
        <v>966292006.42999995</v>
      </c>
      <c r="D74" s="102"/>
      <c r="F74" s="82">
        <f t="shared" si="3"/>
        <v>966292.00642999995</v>
      </c>
    </row>
    <row r="75" spans="1:9" x14ac:dyDescent="0.25">
      <c r="A75" s="109"/>
      <c r="B75" s="110" t="s">
        <v>137</v>
      </c>
      <c r="C75" s="112">
        <v>966292006.42999995</v>
      </c>
      <c r="D75" s="111"/>
      <c r="E75" s="113"/>
      <c r="F75" s="114">
        <f t="shared" si="3"/>
        <v>966292.00642999995</v>
      </c>
      <c r="I75" s="82">
        <f>F61-F75</f>
        <v>455604.75045999989</v>
      </c>
    </row>
    <row r="76" spans="1:9" x14ac:dyDescent="0.25">
      <c r="A76" s="99"/>
      <c r="B76" s="100" t="s">
        <v>129</v>
      </c>
      <c r="C76" s="101">
        <v>69439012.950000003</v>
      </c>
      <c r="D76" s="102"/>
      <c r="F76" s="82">
        <f t="shared" si="3"/>
        <v>69439.012950000004</v>
      </c>
    </row>
    <row r="77" spans="1:9" x14ac:dyDescent="0.25">
      <c r="A77" s="93"/>
      <c r="B77" s="90" t="s">
        <v>130</v>
      </c>
      <c r="C77" s="92">
        <v>69439012.950000003</v>
      </c>
      <c r="D77" s="91"/>
      <c r="F77" s="82">
        <f t="shared" si="3"/>
        <v>69439.012950000004</v>
      </c>
    </row>
    <row r="78" spans="1:9" x14ac:dyDescent="0.25">
      <c r="A78" s="86"/>
      <c r="B78" s="87" t="s">
        <v>131</v>
      </c>
      <c r="C78" s="89">
        <v>4763664595.5300007</v>
      </c>
      <c r="D78" s="89">
        <v>5305465826.2700005</v>
      </c>
      <c r="I78" s="82">
        <f>F73+F74+J58</f>
        <v>986178.40331999992</v>
      </c>
    </row>
    <row r="79" spans="1:9" ht="24" x14ac:dyDescent="0.25">
      <c r="A79" s="86"/>
      <c r="B79" s="87" t="s">
        <v>132</v>
      </c>
      <c r="C79" s="89">
        <v>252894883.66</v>
      </c>
      <c r="D79" s="88"/>
    </row>
    <row r="81" spans="3:9" x14ac:dyDescent="0.25">
      <c r="C81" s="75">
        <f>C62+C64+C66+C68+C70+C74+C76</f>
        <v>4763664595.5299997</v>
      </c>
      <c r="D81" s="75">
        <f>D52+D54+D57+D60</f>
        <v>5305465826.2699995</v>
      </c>
    </row>
    <row r="83" spans="3:9" x14ac:dyDescent="0.25">
      <c r="D83" s="75">
        <f>D81-C81</f>
        <v>541801230.73999977</v>
      </c>
      <c r="I83" s="82">
        <f>F67+F72</f>
        <v>689537.90717999998</v>
      </c>
    </row>
    <row r="84" spans="3:9" x14ac:dyDescent="0.25">
      <c r="F84" s="75"/>
    </row>
    <row r="85" spans="3:9" x14ac:dyDescent="0.25">
      <c r="D85" s="82">
        <f>D83/1000</f>
        <v>541801.2307399998</v>
      </c>
    </row>
    <row r="87" spans="3:9" x14ac:dyDescent="0.25">
      <c r="D87" s="82">
        <f>D85-ф2!C43</f>
        <v>154236.2307399998</v>
      </c>
    </row>
  </sheetData>
  <mergeCells count="2">
    <mergeCell ref="A1:D1"/>
    <mergeCell ref="A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ф1</vt:lpstr>
      <vt:lpstr>ф2</vt:lpstr>
      <vt:lpstr>ф3</vt:lpstr>
      <vt:lpstr>ф4</vt:lpstr>
      <vt:lpstr>Лист1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2025-08-12T05:44:22Z</dcterms:modified>
</cp:coreProperties>
</file>