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EXPORT &amp; STRUCTURED FINANCING\04-КиОД_ЕАБР (КАЗАХСТАН)\98-ВЭС\00-ОБЛИГАЦИИ\23-ПДО\Мониторинг 2 кв 2025\"/>
    </mc:Choice>
  </mc:AlternateContent>
  <bookViews>
    <workbookView xWindow="0" yWindow="0" windowWidth="20430" windowHeight="6060" activeTab="3"/>
  </bookViews>
  <sheets>
    <sheet name="Баланс " sheetId="5" r:id="rId1"/>
    <sheet name="ОСД" sheetId="4" r:id="rId2"/>
    <sheet name="ОДДС" sheetId="2" r:id="rId3"/>
    <sheet name="ОИК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C9" i="3"/>
  <c r="C8" i="3"/>
  <c r="E8" i="3"/>
  <c r="D47" i="2"/>
  <c r="D7" i="2"/>
  <c r="D7" i="4"/>
  <c r="D12" i="4"/>
  <c r="D16" i="4" s="1"/>
  <c r="C47" i="2" l="1"/>
  <c r="C45" i="2"/>
  <c r="C46" i="5" l="1"/>
  <c r="C30" i="5"/>
  <c r="C7" i="5"/>
  <c r="C31" i="2"/>
  <c r="D16" i="2"/>
  <c r="D11" i="2"/>
  <c r="D19" i="2" s="1"/>
  <c r="D45" i="2" s="1"/>
  <c r="C15" i="4" l="1"/>
  <c r="C11" i="4"/>
  <c r="C10" i="4"/>
  <c r="C9" i="4" l="1"/>
  <c r="C6" i="4"/>
  <c r="B9" i="3" l="1"/>
  <c r="E5" i="3" l="1"/>
  <c r="E7" i="3" l="1"/>
  <c r="D47" i="5" l="1"/>
  <c r="D31" i="5"/>
  <c r="C24" i="5"/>
  <c r="C14" i="5"/>
  <c r="C25" i="5" l="1"/>
  <c r="D11" i="3"/>
  <c r="D16" i="3" s="1"/>
  <c r="B11" i="3"/>
  <c r="C29" i="2"/>
  <c r="C33" i="2" s="1"/>
  <c r="D36" i="2"/>
  <c r="D39" i="2"/>
  <c r="D29" i="2"/>
  <c r="D33" i="2" s="1"/>
  <c r="C39" i="2"/>
  <c r="C42" i="2" s="1"/>
  <c r="B16" i="3" l="1"/>
  <c r="E11" i="3"/>
  <c r="E9" i="3"/>
  <c r="D42" i="2"/>
  <c r="C11" i="2"/>
  <c r="C7" i="2"/>
  <c r="C7" i="4"/>
  <c r="C12" i="4" s="1"/>
  <c r="C16" i="4" s="1"/>
  <c r="C19" i="4" s="1"/>
  <c r="C22" i="4" s="1"/>
  <c r="C13" i="3" s="1"/>
  <c r="E13" i="3" s="1"/>
  <c r="E15" i="3" s="1"/>
  <c r="C47" i="5"/>
  <c r="C39" i="5"/>
  <c r="C31" i="5"/>
  <c r="C16" i="3" l="1"/>
  <c r="E16" i="3" s="1"/>
  <c r="C15" i="3"/>
  <c r="C19" i="2"/>
  <c r="C48" i="5"/>
  <c r="C49" i="5" s="1"/>
  <c r="D14" i="5"/>
  <c r="D24" i="5"/>
  <c r="D25" i="5" l="1"/>
</calcChain>
</file>

<file path=xl/sharedStrings.xml><?xml version="1.0" encoding="utf-8"?>
<sst xmlns="http://schemas.openxmlformats.org/spreadsheetml/2006/main" count="140" uniqueCount="118">
  <si>
    <r>
      <rPr>
        <sz val="9"/>
        <rFont val="Arial"/>
        <family val="2"/>
      </rPr>
      <t>Нематериальные активы</t>
    </r>
  </si>
  <si>
    <r>
      <rPr>
        <sz val="9"/>
        <rFont val="Arial"/>
        <family val="2"/>
      </rPr>
      <t>Активы права пользования</t>
    </r>
  </si>
  <si>
    <r>
      <rPr>
        <sz val="9"/>
        <rFont val="Arial"/>
        <family val="2"/>
      </rPr>
      <t>НДС к возмещению, долгосрочная  часть</t>
    </r>
  </si>
  <si>
    <r>
      <rPr>
        <sz val="9"/>
        <rFont val="Arial"/>
        <family val="2"/>
      </rPr>
      <t>Запасы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</si>
  <si>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</si>
  <si>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Задолженность по субсидиям от Даму, краткосрочная  часть</t>
    </r>
  </si>
  <si>
    <r>
      <rPr>
        <sz val="9"/>
        <rFont val="Arial"/>
        <family val="2"/>
      </rPr>
      <t>НДС к возмещению</t>
    </r>
  </si>
  <si>
    <r>
      <rPr>
        <sz val="9"/>
        <rFont val="Arial"/>
        <family val="2"/>
      </rPr>
      <t>Предоплата по прочим налогам и другим платежам в бюджет</t>
    </r>
  </si>
  <si>
    <r>
      <rPr>
        <sz val="9"/>
        <rFont val="Arial"/>
        <family val="2"/>
      </rPr>
      <t>Прочие текущие активы</t>
    </r>
  </si>
  <si>
    <r>
      <rPr>
        <sz val="9"/>
        <rFont val="Arial"/>
        <family val="2"/>
      </rPr>
      <t>Дополнительно оплаченный капитал</t>
    </r>
  </si>
  <si>
    <r>
      <rPr>
        <sz val="9"/>
        <rFont val="Arial"/>
        <family val="2"/>
      </rPr>
      <t>Накопленный убыток</t>
    </r>
  </si>
  <si>
    <r>
      <rPr>
        <sz val="9"/>
        <rFont val="Arial"/>
        <family val="2"/>
      </rPr>
      <t>Доходы будущих периодов по субсидиям от Даму, долгосрочная часть</t>
    </r>
  </si>
  <si>
    <r>
      <rPr>
        <sz val="9"/>
        <rFont val="Arial"/>
        <family val="2"/>
      </rPr>
      <t>Обязательства  по аренде, долгосрочная часть</t>
    </r>
  </si>
  <si>
    <r>
      <rPr>
        <sz val="9"/>
        <rFont val="Arial"/>
        <family val="2"/>
      </rPr>
      <t>Обязательства  по аренде, текущая часть</t>
    </r>
  </si>
  <si>
    <r>
      <rPr>
        <sz val="9"/>
        <rFont val="Arial"/>
        <family val="2"/>
      </rPr>
      <t>Обязательства  по прочим налогам и другим платежам в бюджет</t>
    </r>
  </si>
  <si>
    <r>
      <rPr>
        <sz val="9"/>
        <rFont val="Arial"/>
        <family val="2"/>
      </rPr>
      <t>Прочие текущие обязательства</t>
    </r>
  </si>
  <si>
    <r>
      <rPr>
        <i/>
        <sz val="9"/>
        <rFont val="Arial"/>
        <family val="2"/>
      </rPr>
      <t>В тыс. тенге</t>
    </r>
  </si>
  <si>
    <r>
      <rPr>
        <sz val="9"/>
        <rFont val="Arial"/>
        <family val="2"/>
      </rPr>
      <t>2.    Выбытие денежных средств, всего (в том числе)</t>
    </r>
  </si>
  <si>
    <r>
      <rPr>
        <sz val="9"/>
        <rFont val="Arial"/>
        <family val="2"/>
      </rPr>
      <t>платежи поставщикам за товары и услуги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</si>
  <si>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</si>
  <si>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выплаты по заработной плате</t>
    </r>
  </si>
  <si>
    <t>ТОО "KAZWIND ENERGY"</t>
  </si>
  <si>
    <t xml:space="preserve">Прим. </t>
  </si>
  <si>
    <r>
      <rPr>
        <i/>
        <sz val="9"/>
        <color rgb="FF111111"/>
        <rFont val="Arial"/>
        <family val="2"/>
      </rPr>
      <t xml:space="preserve">В </t>
    </r>
    <r>
      <rPr>
        <i/>
        <sz val="9"/>
        <rFont val="Arial"/>
        <family val="2"/>
      </rPr>
      <t xml:space="preserve">тыс. тенге                                                                      </t>
    </r>
  </si>
  <si>
    <t xml:space="preserve">Кредиторская задолженность                                                           </t>
  </si>
  <si>
    <t xml:space="preserve">Займы полученные,  текущая часть                                                 </t>
  </si>
  <si>
    <t xml:space="preserve">Задолженность по облигациям,  долгосрочная часть                      </t>
  </si>
  <si>
    <r>
      <rPr>
        <sz val="9"/>
        <rFont val="Arial"/>
        <family val="2"/>
      </rPr>
      <t xml:space="preserve">Денежные средства </t>
    </r>
    <r>
      <rPr>
        <sz val="9"/>
        <color rgb="FF0C0C0C"/>
        <rFont val="Arial"/>
        <family val="2"/>
      </rPr>
      <t xml:space="preserve">и </t>
    </r>
    <r>
      <rPr>
        <sz val="9"/>
        <rFont val="Arial"/>
        <family val="2"/>
      </rPr>
      <t xml:space="preserve">их эквиваленты                                             </t>
    </r>
  </si>
  <si>
    <t xml:space="preserve">Дебиторская задолженность                                                           </t>
  </si>
  <si>
    <t xml:space="preserve">Авансы под долгосрочные активы                                             </t>
  </si>
  <si>
    <t>Долгосрочные активы</t>
  </si>
  <si>
    <t>ИТОГО ОБЯЗАТЕЛЬСТВА</t>
  </si>
  <si>
    <t>ИТОГО КАПИТАЛ И ОБЯЗАТЕЛЬСТВА</t>
  </si>
  <si>
    <t>Текущие активы</t>
  </si>
  <si>
    <t xml:space="preserve">Основные средства                                                                         </t>
  </si>
  <si>
    <t xml:space="preserve">Задолженность по субсидиям от Даму, долгосрочная часть </t>
  </si>
  <si>
    <t>Денежные средства, ограниченные в
использовании, долгосрочная часть</t>
  </si>
  <si>
    <t>-</t>
  </si>
  <si>
    <t>КАПИТАЛ</t>
  </si>
  <si>
    <t xml:space="preserve">Уставный капитал                                                                           </t>
  </si>
  <si>
    <t xml:space="preserve">Займы полученные, долгосрочная часть                                        </t>
  </si>
  <si>
    <t xml:space="preserve">Долгосрочные обязательства
</t>
  </si>
  <si>
    <t xml:space="preserve">
</t>
  </si>
  <si>
    <t>ОБЯЗАТЕЛЬСТВА</t>
  </si>
  <si>
    <t>Текущие обязательства</t>
  </si>
  <si>
    <t>2024 года</t>
  </si>
  <si>
    <t xml:space="preserve">ОПЕРАЦИОННАЯ  ДЕЯТЕЛЬНОСТЬ:
</t>
  </si>
  <si>
    <t>1.    Поступление денежных средств, всего ( в том числе)</t>
  </si>
  <si>
    <t>реализация товаров</t>
  </si>
  <si>
    <t>2.    Выбытие денежных средств, всего (в том числе)</t>
  </si>
  <si>
    <t>другие платежи в бюджет</t>
  </si>
  <si>
    <t>прочие выплаты</t>
  </si>
  <si>
    <t xml:space="preserve">выплата вознаграждения по займам
</t>
  </si>
  <si>
    <t xml:space="preserve">ИНВЕСТИЦИОННАЯ ДЕЯТЕЛЬНОСТЬ:
</t>
  </si>
  <si>
    <t>реализация основных средств</t>
  </si>
  <si>
    <t>прочие поступления</t>
  </si>
  <si>
    <t xml:space="preserve">погашение  займов, предоставленных другим организациям </t>
  </si>
  <si>
    <t>реализация нематериальных активов</t>
  </si>
  <si>
    <t>приобретение  основных средств</t>
  </si>
  <si>
    <t xml:space="preserve">ФИНАНСОВАЯ ДЕЯТЕЛЬНОСТЬ:
</t>
  </si>
  <si>
    <t>реализация финансовых активов</t>
  </si>
  <si>
    <t>Чистые денежные потоки от инвестиционной деятельности</t>
  </si>
  <si>
    <t>Чистые денежные потоки от операционной деятельности</t>
  </si>
  <si>
    <t>получение займов</t>
  </si>
  <si>
    <t>2. Выбытие денежных средств, всего (в том числе)</t>
  </si>
  <si>
    <t>погашение займов</t>
  </si>
  <si>
    <t>Курсовая разница по денежным средствам и их эквивалентам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</si>
  <si>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</si>
  <si>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</si>
  <si>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</si>
  <si>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</si>
  <si>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ПРОМЕЖУТОЧНЫЙ ОТЧЕТ ОБ ИЗМЕНЕНИЯХ В КАПИТАЛЕ</t>
  </si>
  <si>
    <t>В тыс. тенге</t>
  </si>
  <si>
    <t>Уставный капитал</t>
  </si>
  <si>
    <t>Прочий капитал</t>
  </si>
  <si>
    <r>
      <rPr>
        <b/>
        <sz val="9"/>
        <rFont val="Arial"/>
        <family val="2"/>
        <charset val="204"/>
      </rPr>
      <t>Накопленный
убыток</t>
    </r>
  </si>
  <si>
    <t>Прим.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</si>
  <si>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</si>
  <si>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</si>
  <si>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</t>
  </si>
  <si>
    <t>Общие и административные расходы</t>
  </si>
  <si>
    <t>Доходы/(убытки) от курсовой разницы, нетто</t>
  </si>
  <si>
    <t>Прочие доходы/(расходы), нетто</t>
  </si>
  <si>
    <t>Операционная прибыль / (убыток)</t>
  </si>
  <si>
    <t>Доходы по финансированию</t>
  </si>
  <si>
    <t>Затраты по финансированию</t>
  </si>
  <si>
    <t>Прибыль / (убыток) до налогообложения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</si>
  <si>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</si>
  <si>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</si>
  <si>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</si>
  <si>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Расходы по корпоративному подоходному налогу</t>
  </si>
  <si>
    <r>
      <rPr>
        <b/>
        <sz val="9"/>
        <rFont val="Arial"/>
        <family val="2"/>
      </rPr>
      <t>(неаудировано)</t>
    </r>
  </si>
  <si>
    <t>АКТИВЫ</t>
  </si>
  <si>
    <t>ИТОГО АКТИВОВ</t>
  </si>
  <si>
    <t>‒</t>
  </si>
  <si>
    <t>Задолженность по облигациям,  краткосрочная часть</t>
  </si>
  <si>
    <t>ИТОГО КАПИТАЛ</t>
  </si>
  <si>
    <t xml:space="preserve"> 2025 года</t>
  </si>
  <si>
    <t>2025 года</t>
  </si>
  <si>
    <t xml:space="preserve">1 января 2024 года </t>
  </si>
  <si>
    <t>1 января 2025 года</t>
  </si>
  <si>
    <t>Итого совокупный убыток за 6 месяцев, закончившихся 30 июня 2024 года</t>
  </si>
  <si>
    <t>30 июня 2024 года</t>
  </si>
  <si>
    <t>Чистый убыток за 6 месяцев, закончившихся 30 июня 2025 года</t>
  </si>
  <si>
    <t>Итого совокупная прибыль за год, закончившийся 30 июня 2025 года</t>
  </si>
  <si>
    <t>30 июня 2025 года</t>
  </si>
  <si>
    <t>Чистая прибыль за 6 месяцев закончившихся 30 июня 2024 года</t>
  </si>
  <si>
    <t>ПРОМЕЖУТОЧНЫЙ  ОТЧЕТ О ДВИЖЕНИИ ДЕНЕЖНЫХ СРЕДСТВ
За шесть месяцев, закончившихся  30 июня 2025 года</t>
  </si>
  <si>
    <t>ПРОМЕЖУТОЧНЫЙ  ОТЧЕТ О ФИНАНСОВОМ ПОЛОЖЕНИИ
По состоянию на 30 июня 2025 года</t>
  </si>
  <si>
    <t xml:space="preserve">30 июня 2025 года
</t>
  </si>
  <si>
    <t>ПРОМЕЖУТОЧНЫЙ  ОТЧЕТ О СОВОКУПНОМ ДОХОДЕ/(УБЫТКЕ)
За шесть месяцев, закончившихся  30 июня 2025 года</t>
  </si>
  <si>
    <t>За шесть месяцев, закончившихся  30 июня 2025 года</t>
  </si>
  <si>
    <t>31 декабря</t>
  </si>
  <si>
    <t>За 6 месяцев, закончившихся 
30 июня</t>
  </si>
  <si>
    <t>За шесть месяцев, закончившихся 30 июня</t>
  </si>
  <si>
    <t>Итого</t>
  </si>
  <si>
    <t>Директор</t>
  </si>
  <si>
    <t>Исаханов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</si>
</sst>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\-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name val="Arial"/>
      <family val="2"/>
      <charset val="204"/>
    </font>
    <font>
      <i/>
      <sz val="9"/>
      <color rgb="FF111111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C0C0C"/>
      <name val="Arial"/>
      <family val="2"/>
    </font>
    <font>
      <b/>
      <sz val="9"/>
      <name val="Arial"/>
      <family val="2"/>
    </font>
    <font>
      <i/>
      <sz val="9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rgb="FF000000"/>
      <name val="Arial"/>
      <family val="2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/>
      <bottom style="thin">
        <color rgb="FF181818"/>
      </bottom>
      <diagonal/>
    </border>
    <border>
      <left/>
      <right/>
      <top style="thin">
        <color rgb="FF18181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131313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0" fontId="12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 inden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right" vertical="top" wrapText="1" indent="5"/>
    </xf>
    <xf numFmtId="0" fontId="16" fillId="0" borderId="6" xfId="0" applyFont="1" applyFill="1" applyBorder="1" applyAlignment="1">
      <alignment horizontal="right" vertical="top" wrapText="1" indent="1"/>
    </xf>
    <xf numFmtId="0" fontId="3" fillId="0" borderId="6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  <xf numFmtId="3" fontId="0" fillId="0" borderId="0" xfId="0" applyNumberForma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left" vertical="top"/>
    </xf>
    <xf numFmtId="0" fontId="12" fillId="0" borderId="0" xfId="2" applyFill="1" applyBorder="1" applyAlignment="1">
      <alignment horizontal="left" vertical="top"/>
    </xf>
    <xf numFmtId="0" fontId="11" fillId="0" borderId="1" xfId="2" applyFont="1" applyFill="1" applyBorder="1" applyAlignment="1">
      <alignment horizontal="left" vertical="top" wrapText="1"/>
    </xf>
    <xf numFmtId="0" fontId="12" fillId="0" borderId="2" xfId="2" applyFill="1" applyBorder="1" applyAlignment="1">
      <alignment horizontal="left" vertical="center" wrapText="1"/>
    </xf>
    <xf numFmtId="0" fontId="13" fillId="0" borderId="3" xfId="2" applyFont="1" applyFill="1" applyBorder="1" applyAlignment="1">
      <alignment horizontal="left" vertical="top" wrapText="1"/>
    </xf>
    <xf numFmtId="0" fontId="16" fillId="0" borderId="3" xfId="2" applyFont="1" applyFill="1" applyBorder="1" applyAlignment="1">
      <alignment horizontal="right" vertical="top" wrapText="1" indent="3"/>
    </xf>
    <xf numFmtId="0" fontId="16" fillId="0" borderId="4" xfId="2" applyFont="1" applyFill="1" applyBorder="1" applyAlignment="1">
      <alignment horizontal="left" vertical="top" wrapText="1"/>
    </xf>
    <xf numFmtId="0" fontId="14" fillId="0" borderId="4" xfId="2" applyFont="1" applyFill="1" applyBorder="1" applyAlignment="1">
      <alignment horizontal="left" vertical="top" wrapText="1"/>
    </xf>
    <xf numFmtId="0" fontId="12" fillId="0" borderId="4" xfId="2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top" wrapText="1"/>
    </xf>
    <xf numFmtId="0" fontId="12" fillId="0" borderId="0" xfId="2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center" vertical="top" wrapText="1"/>
    </xf>
    <xf numFmtId="0" fontId="16" fillId="0" borderId="2" xfId="2" applyFont="1" applyFill="1" applyBorder="1" applyAlignment="1">
      <alignment horizontal="left" vertical="top" wrapText="1"/>
    </xf>
    <xf numFmtId="0" fontId="14" fillId="0" borderId="2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0" fontId="15" fillId="0" borderId="2" xfId="2" applyFont="1" applyFill="1" applyBorder="1" applyAlignment="1">
      <alignment horizontal="center" vertical="top" wrapText="1"/>
    </xf>
    <xf numFmtId="0" fontId="16" fillId="0" borderId="0" xfId="2" applyFont="1" applyFill="1" applyBorder="1" applyAlignment="1">
      <alignment vertical="top" wrapText="1"/>
    </xf>
    <xf numFmtId="0" fontId="12" fillId="0" borderId="0" xfId="2" applyFill="1" applyBorder="1" applyAlignment="1">
      <alignment horizontal="center" vertical="top" wrapText="1"/>
    </xf>
    <xf numFmtId="0" fontId="2" fillId="0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center" vertical="center" wrapText="1"/>
    </xf>
    <xf numFmtId="3" fontId="12" fillId="0" borderId="0" xfId="2" applyNumberFormat="1" applyFill="1" applyBorder="1" applyAlignment="1">
      <alignment horizontal="left" vertical="top"/>
    </xf>
    <xf numFmtId="43" fontId="7" fillId="0" borderId="0" xfId="0" applyNumberFormat="1" applyFont="1" applyFill="1" applyBorder="1" applyAlignment="1">
      <alignment vertical="top" shrinkToFit="1"/>
    </xf>
    <xf numFmtId="3" fontId="7" fillId="0" borderId="0" xfId="0" applyNumberFormat="1" applyFont="1" applyFill="1" applyBorder="1" applyAlignment="1">
      <alignment vertical="top" shrinkToFit="1"/>
    </xf>
    <xf numFmtId="164" fontId="7" fillId="0" borderId="0" xfId="0" applyNumberFormat="1" applyFont="1" applyFill="1" applyBorder="1" applyAlignment="1">
      <alignment shrinkToFit="1"/>
    </xf>
    <xf numFmtId="43" fontId="7" fillId="0" borderId="6" xfId="0" applyNumberFormat="1" applyFont="1" applyFill="1" applyBorder="1" applyAlignment="1">
      <alignment vertical="top" shrinkToFit="1"/>
    </xf>
    <xf numFmtId="0" fontId="12" fillId="0" borderId="0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vertical="top" shrinkToFit="1"/>
    </xf>
    <xf numFmtId="43" fontId="17" fillId="0" borderId="0" xfId="0" applyNumberFormat="1" applyFont="1" applyFill="1" applyBorder="1" applyAlignment="1">
      <alignment vertical="top" shrinkToFit="1"/>
    </xf>
    <xf numFmtId="43" fontId="17" fillId="0" borderId="6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Alignment="1">
      <alignment vertical="center" wrapText="1"/>
    </xf>
    <xf numFmtId="0" fontId="14" fillId="0" borderId="6" xfId="2" applyFont="1" applyFill="1" applyBorder="1" applyAlignment="1">
      <alignment horizontal="left" vertical="top" wrapText="1"/>
    </xf>
    <xf numFmtId="0" fontId="14" fillId="0" borderId="6" xfId="2" applyFont="1" applyFill="1" applyBorder="1" applyAlignment="1">
      <alignment horizontal="center" vertical="top" wrapText="1"/>
    </xf>
    <xf numFmtId="0" fontId="12" fillId="0" borderId="7" xfId="2" applyFill="1" applyBorder="1" applyAlignment="1">
      <alignment horizontal="left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left" vertical="top" wrapText="1"/>
    </xf>
    <xf numFmtId="0" fontId="14" fillId="0" borderId="7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left" vertical="top" wrapText="1" indent="1"/>
    </xf>
    <xf numFmtId="0" fontId="14" fillId="0" borderId="0" xfId="2" applyFont="1" applyFill="1" applyBorder="1" applyAlignment="1">
      <alignment horizontal="left" vertical="top" wrapText="1" indent="1"/>
    </xf>
    <xf numFmtId="0" fontId="14" fillId="0" borderId="6" xfId="2" applyFont="1" applyFill="1" applyBorder="1" applyAlignment="1">
      <alignment vertical="top" wrapText="1"/>
    </xf>
    <xf numFmtId="0" fontId="14" fillId="0" borderId="6" xfId="2" applyFont="1" applyFill="1" applyBorder="1" applyAlignment="1">
      <alignment horizontal="left" vertical="top" wrapText="1" indent="1"/>
    </xf>
    <xf numFmtId="0" fontId="12" fillId="0" borderId="7" xfId="2" applyFont="1" applyFill="1" applyBorder="1" applyAlignment="1">
      <alignment horizontal="left" wrapText="1"/>
    </xf>
    <xf numFmtId="0" fontId="16" fillId="0" borderId="7" xfId="2" applyFont="1" applyFill="1" applyBorder="1" applyAlignment="1">
      <alignment vertical="top" wrapText="1"/>
    </xf>
    <xf numFmtId="0" fontId="16" fillId="0" borderId="7" xfId="2" applyFont="1" applyFill="1" applyBorder="1" applyAlignment="1">
      <alignment horizontal="left" vertical="top" wrapText="1" indent="1"/>
    </xf>
    <xf numFmtId="0" fontId="13" fillId="0" borderId="6" xfId="0" applyFont="1" applyFill="1" applyBorder="1" applyAlignment="1">
      <alignment horizontal="left" vertical="top" wrapText="1"/>
    </xf>
    <xf numFmtId="0" fontId="17" fillId="0" borderId="6" xfId="0" applyFont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 indent="1"/>
    </xf>
    <xf numFmtId="0" fontId="16" fillId="0" borderId="7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/>
    </xf>
    <xf numFmtId="3" fontId="6" fillId="0" borderId="7" xfId="0" applyNumberFormat="1" applyFont="1" applyFill="1" applyBorder="1" applyAlignment="1">
      <alignment vertical="top" shrinkToFit="1"/>
    </xf>
    <xf numFmtId="0" fontId="3" fillId="0" borderId="7" xfId="0" applyFont="1" applyFill="1" applyBorder="1" applyAlignment="1">
      <alignment horizontal="left" vertical="top" wrapText="1" indent="1"/>
    </xf>
    <xf numFmtId="0" fontId="17" fillId="0" borderId="7" xfId="0" applyFont="1" applyBorder="1" applyAlignment="1">
      <alignment vertical="center" wrapText="1"/>
    </xf>
    <xf numFmtId="164" fontId="17" fillId="0" borderId="6" xfId="2" applyNumberFormat="1" applyFont="1" applyFill="1" applyBorder="1" applyAlignment="1">
      <alignment horizontal="right" vertical="top" shrinkToFit="1"/>
    </xf>
    <xf numFmtId="165" fontId="17" fillId="0" borderId="0" xfId="4" applyNumberFormat="1" applyFont="1" applyAlignment="1">
      <alignment horizontal="right" vertical="center" wrapText="1"/>
    </xf>
    <xf numFmtId="165" fontId="17" fillId="0" borderId="7" xfId="0" applyNumberFormat="1" applyFont="1" applyBorder="1" applyAlignment="1">
      <alignment horizontal="right" vertical="center" wrapText="1"/>
    </xf>
    <xf numFmtId="164" fontId="17" fillId="0" borderId="0" xfId="2" applyNumberFormat="1" applyFont="1" applyFill="1" applyBorder="1" applyAlignment="1">
      <alignment horizontal="right" vertical="top" shrinkToFit="1"/>
    </xf>
    <xf numFmtId="164" fontId="15" fillId="0" borderId="6" xfId="2" applyNumberFormat="1" applyFont="1" applyFill="1" applyBorder="1" applyAlignment="1">
      <alignment horizontal="right" vertical="top" shrinkToFit="1"/>
    </xf>
    <xf numFmtId="164" fontId="15" fillId="0" borderId="0" xfId="2" applyNumberFormat="1" applyFont="1" applyFill="1" applyBorder="1" applyAlignment="1">
      <alignment horizontal="right" vertical="top" shrinkToFit="1"/>
    </xf>
    <xf numFmtId="165" fontId="15" fillId="0" borderId="0" xfId="4" applyNumberFormat="1" applyFont="1" applyAlignment="1">
      <alignment horizontal="right" vertical="center" wrapText="1"/>
    </xf>
    <xf numFmtId="165" fontId="15" fillId="0" borderId="7" xfId="0" applyNumberFormat="1" applyFont="1" applyBorder="1" applyAlignment="1">
      <alignment horizontal="right" vertical="center" wrapText="1"/>
    </xf>
    <xf numFmtId="165" fontId="17" fillId="0" borderId="6" xfId="4" applyNumberFormat="1" applyFont="1" applyBorder="1" applyAlignment="1">
      <alignment horizontal="right" vertical="center" wrapText="1"/>
    </xf>
    <xf numFmtId="165" fontId="17" fillId="0" borderId="0" xfId="4" applyNumberFormat="1" applyFont="1" applyBorder="1" applyAlignment="1">
      <alignment horizontal="right" vertical="center" wrapText="1"/>
    </xf>
    <xf numFmtId="165" fontId="17" fillId="0" borderId="6" xfId="0" applyNumberFormat="1" applyFont="1" applyBorder="1" applyAlignment="1">
      <alignment horizontal="right" vertical="center" wrapText="1"/>
    </xf>
    <xf numFmtId="165" fontId="17" fillId="0" borderId="7" xfId="4" applyNumberFormat="1" applyFont="1" applyBorder="1" applyAlignment="1">
      <alignment horizontal="right" vertical="center" wrapText="1"/>
    </xf>
    <xf numFmtId="165" fontId="0" fillId="0" borderId="0" xfId="0" applyNumberFormat="1" applyFill="1" applyBorder="1" applyAlignment="1">
      <alignment horizontal="left" vertical="top"/>
    </xf>
    <xf numFmtId="165" fontId="15" fillId="0" borderId="6" xfId="4" applyNumberFormat="1" applyFont="1" applyBorder="1" applyAlignment="1">
      <alignment horizontal="right" vertical="center" wrapText="1"/>
    </xf>
    <xf numFmtId="165" fontId="7" fillId="0" borderId="7" xfId="4" applyNumberFormat="1" applyFont="1" applyFill="1" applyBorder="1" applyAlignment="1">
      <alignment vertical="top" shrinkToFit="1"/>
    </xf>
    <xf numFmtId="165" fontId="15" fillId="0" borderId="6" xfId="0" applyNumberFormat="1" applyFont="1" applyBorder="1" applyAlignment="1">
      <alignment horizontal="right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165" fontId="15" fillId="0" borderId="7" xfId="4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5" fontId="15" fillId="0" borderId="7" xfId="0" applyNumberFormat="1" applyFont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top" wrapText="1" indent="1"/>
    </xf>
    <xf numFmtId="0" fontId="20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165" fontId="15" fillId="0" borderId="0" xfId="4" applyNumberFormat="1" applyFont="1" applyBorder="1" applyAlignment="1">
      <alignment horizontal="right" vertical="center" wrapText="1"/>
    </xf>
    <xf numFmtId="165" fontId="15" fillId="0" borderId="6" xfId="4" applyNumberFormat="1" applyFont="1" applyBorder="1" applyAlignment="1">
      <alignment horizontal="right" vertical="center" wrapText="1"/>
    </xf>
    <xf numFmtId="165" fontId="12" fillId="0" borderId="0" xfId="2" applyNumberFormat="1" applyFill="1" applyBorder="1" applyAlignment="1">
      <alignment horizontal="left" vertical="top"/>
    </xf>
    <xf numFmtId="0" fontId="15" fillId="0" borderId="0" xfId="0" applyFont="1" applyBorder="1" applyAlignment="1">
      <alignment vertical="center" wrapText="1"/>
    </xf>
    <xf numFmtId="164" fontId="12" fillId="0" borderId="0" xfId="2" applyNumberFormat="1" applyFill="1" applyBorder="1" applyAlignment="1">
      <alignment horizontal="left" vertical="top"/>
    </xf>
    <xf numFmtId="165" fontId="17" fillId="0" borderId="0" xfId="4" applyNumberFormat="1" applyFont="1" applyFill="1" applyAlignment="1">
      <alignment horizontal="right" vertical="center"/>
    </xf>
    <xf numFmtId="165" fontId="17" fillId="0" borderId="6" xfId="4" applyNumberFormat="1" applyFont="1" applyFill="1" applyBorder="1" applyAlignment="1">
      <alignment horizontal="right" vertical="center"/>
    </xf>
    <xf numFmtId="165" fontId="17" fillId="0" borderId="0" xfId="4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65" fontId="17" fillId="0" borderId="7" xfId="4" applyNumberFormat="1" applyFont="1" applyFill="1" applyBorder="1" applyAlignment="1">
      <alignment horizontal="right" vertical="center"/>
    </xf>
    <xf numFmtId="165" fontId="17" fillId="0" borderId="7" xfId="0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center" vertical="top" shrinkToFit="1"/>
    </xf>
    <xf numFmtId="3" fontId="6" fillId="0" borderId="8" xfId="2" applyNumberFormat="1" applyFont="1" applyFill="1" applyBorder="1" applyAlignment="1">
      <alignment horizontal="center" vertical="top" shrinkToFit="1"/>
    </xf>
    <xf numFmtId="165" fontId="17" fillId="0" borderId="0" xfId="0" applyNumberFormat="1" applyFont="1" applyFill="1" applyAlignment="1">
      <alignment horizontal="right" vertical="center"/>
    </xf>
    <xf numFmtId="0" fontId="17" fillId="0" borderId="6" xfId="0" applyFont="1" applyFill="1" applyBorder="1" applyAlignment="1">
      <alignment horizontal="right" vertical="center" wrapText="1"/>
    </xf>
    <xf numFmtId="165" fontId="17" fillId="0" borderId="0" xfId="4" applyNumberFormat="1" applyFont="1" applyFill="1" applyAlignment="1">
      <alignment horizontal="right" vertical="center" wrapText="1"/>
    </xf>
    <xf numFmtId="165" fontId="17" fillId="0" borderId="7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165" fontId="17" fillId="0" borderId="6" xfId="4" applyNumberFormat="1" applyFont="1" applyBorder="1" applyAlignment="1">
      <alignment horizontal="right" vertical="center" wrapText="1"/>
    </xf>
    <xf numFmtId="164" fontId="17" fillId="0" borderId="0" xfId="2" applyNumberFormat="1" applyFont="1" applyFill="1" applyBorder="1" applyAlignment="1">
      <alignment horizontal="right" vertical="center" shrinkToFit="1"/>
    </xf>
    <xf numFmtId="0" fontId="17" fillId="0" borderId="6" xfId="0" applyFont="1" applyBorder="1" applyAlignment="1">
      <alignment vertical="center" wrapText="1"/>
    </xf>
    <xf numFmtId="166" fontId="15" fillId="0" borderId="6" xfId="0" applyNumberFormat="1" applyFont="1" applyBorder="1" applyAlignment="1">
      <alignment horizontal="right" vertical="center" wrapText="1"/>
    </xf>
    <xf numFmtId="164" fontId="17" fillId="0" borderId="7" xfId="2" applyNumberFormat="1" applyFont="1" applyFill="1" applyBorder="1" applyAlignment="1">
      <alignment horizontal="right" vertical="center" shrinkToFit="1"/>
    </xf>
    <xf numFmtId="0" fontId="15" fillId="0" borderId="5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top" shrinkToFit="1"/>
    </xf>
    <xf numFmtId="164" fontId="6" fillId="0" borderId="0" xfId="0" applyNumberFormat="1" applyFont="1" applyFill="1" applyBorder="1" applyAlignment="1">
      <alignment horizontal="right" vertical="top" shrinkToFit="1"/>
    </xf>
    <xf numFmtId="164" fontId="17" fillId="0" borderId="0" xfId="0" applyNumberFormat="1" applyFont="1" applyFill="1" applyBorder="1" applyAlignment="1">
      <alignment horizontal="right" vertical="top" shrinkToFit="1"/>
    </xf>
    <xf numFmtId="3" fontId="6" fillId="0" borderId="1" xfId="0" applyNumberFormat="1" applyFont="1" applyFill="1" applyBorder="1" applyAlignment="1">
      <alignment horizontal="right" vertical="top" shrinkToFit="1"/>
    </xf>
    <xf numFmtId="166" fontId="7" fillId="0" borderId="6" xfId="0" applyNumberFormat="1" applyFont="1" applyFill="1" applyBorder="1" applyAlignment="1">
      <alignment horizontal="right" vertical="top" shrinkToFit="1"/>
    </xf>
    <xf numFmtId="164" fontId="17" fillId="0" borderId="9" xfId="0" applyNumberFormat="1" applyFont="1" applyFill="1" applyBorder="1" applyAlignment="1">
      <alignment horizontal="right" vertical="top" shrinkToFit="1"/>
    </xf>
    <xf numFmtId="166" fontId="7" fillId="0" borderId="0" xfId="0" applyNumberFormat="1" applyFont="1" applyFill="1" applyBorder="1" applyAlignment="1">
      <alignment horizontal="right" vertical="top" shrinkToFit="1"/>
    </xf>
    <xf numFmtId="164" fontId="6" fillId="0" borderId="9" xfId="0" applyNumberFormat="1" applyFont="1" applyFill="1" applyBorder="1" applyAlignment="1">
      <alignment horizontal="right" vertical="top" shrinkToFit="1"/>
    </xf>
    <xf numFmtId="3" fontId="7" fillId="0" borderId="5" xfId="0" applyNumberFormat="1" applyFont="1" applyFill="1" applyBorder="1" applyAlignment="1">
      <alignment vertical="center" shrinkToFit="1"/>
    </xf>
    <xf numFmtId="3" fontId="15" fillId="0" borderId="0" xfId="0" applyNumberFormat="1" applyFont="1" applyFill="1" applyBorder="1" applyAlignment="1">
      <alignment vertical="center" shrinkToFit="1"/>
    </xf>
    <xf numFmtId="3" fontId="15" fillId="0" borderId="0" xfId="0" applyNumberFormat="1" applyFont="1" applyFill="1" applyBorder="1" applyAlignment="1">
      <alignment vertical="top" shrinkToFit="1"/>
    </xf>
    <xf numFmtId="165" fontId="17" fillId="0" borderId="0" xfId="0" applyNumberFormat="1" applyFont="1" applyFill="1" applyBorder="1" applyAlignment="1">
      <alignment vertical="top" shrinkToFit="1"/>
    </xf>
    <xf numFmtId="0" fontId="9" fillId="0" borderId="2" xfId="2" applyFont="1" applyFill="1" applyBorder="1" applyAlignment="1">
      <alignment horizontal="right" vertical="top" wrapText="1" indent="1"/>
    </xf>
    <xf numFmtId="3" fontId="7" fillId="0" borderId="0" xfId="2" applyNumberFormat="1" applyFont="1" applyFill="1" applyBorder="1" applyAlignment="1">
      <alignment horizontal="right" vertical="top" shrinkToFit="1"/>
    </xf>
    <xf numFmtId="3" fontId="7" fillId="0" borderId="6" xfId="2" applyNumberFormat="1" applyFont="1" applyFill="1" applyBorder="1" applyAlignment="1">
      <alignment horizontal="right" vertical="top" shrinkToFit="1"/>
    </xf>
    <xf numFmtId="3" fontId="7" fillId="0" borderId="7" xfId="2" applyNumberFormat="1" applyFont="1" applyFill="1" applyBorder="1" applyAlignment="1">
      <alignment horizontal="right" vertical="top" shrinkToFit="1"/>
    </xf>
    <xf numFmtId="3" fontId="15" fillId="0" borderId="7" xfId="2" applyNumberFormat="1" applyFont="1" applyFill="1" applyBorder="1" applyAlignment="1">
      <alignment horizontal="right" vertical="top" shrinkToFit="1"/>
    </xf>
    <xf numFmtId="3" fontId="7" fillId="0" borderId="2" xfId="2" applyNumberFormat="1" applyFont="1" applyFill="1" applyBorder="1" applyAlignment="1">
      <alignment horizontal="right" vertical="top" shrinkToFit="1"/>
    </xf>
    <xf numFmtId="3" fontId="7" fillId="0" borderId="2" xfId="2" applyNumberFormat="1" applyFont="1" applyFill="1" applyBorder="1" applyAlignment="1">
      <alignment horizontal="right" shrinkToFit="1"/>
    </xf>
    <xf numFmtId="164" fontId="7" fillId="0" borderId="6" xfId="2" applyNumberFormat="1" applyFont="1" applyFill="1" applyBorder="1" applyAlignment="1">
      <alignment horizontal="right" vertical="top" shrinkToFit="1"/>
    </xf>
    <xf numFmtId="1" fontId="7" fillId="0" borderId="0" xfId="2" applyNumberFormat="1" applyFont="1" applyFill="1" applyBorder="1" applyAlignment="1">
      <alignment horizontal="right" vertical="top" shrinkToFit="1"/>
    </xf>
    <xf numFmtId="1" fontId="7" fillId="0" borderId="6" xfId="2" applyNumberFormat="1" applyFont="1" applyFill="1" applyBorder="1" applyAlignment="1">
      <alignment horizontal="right" vertical="top" shrinkToFit="1"/>
    </xf>
    <xf numFmtId="165" fontId="15" fillId="0" borderId="5" xfId="0" applyNumberFormat="1" applyFont="1" applyBorder="1" applyAlignment="1">
      <alignment horizontal="right" vertical="center" wrapText="1"/>
    </xf>
    <xf numFmtId="164" fontId="15" fillId="0" borderId="5" xfId="2" applyNumberFormat="1" applyFont="1" applyFill="1" applyBorder="1" applyAlignment="1">
      <alignment horizontal="right" vertical="center" shrinkToFit="1"/>
    </xf>
    <xf numFmtId="164" fontId="15" fillId="0" borderId="0" xfId="2" applyNumberFormat="1" applyFont="1" applyFill="1" applyBorder="1" applyAlignment="1">
      <alignment horizontal="right" vertical="center" shrinkToFit="1"/>
    </xf>
    <xf numFmtId="164" fontId="15" fillId="0" borderId="6" xfId="2" applyNumberFormat="1" applyFont="1" applyFill="1" applyBorder="1" applyAlignment="1">
      <alignment horizontal="right" vertical="center" shrinkToFit="1"/>
    </xf>
    <xf numFmtId="165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164" fontId="6" fillId="0" borderId="6" xfId="0" applyNumberFormat="1" applyFont="1" applyFill="1" applyBorder="1" applyAlignment="1">
      <alignment horizontal="right" vertical="top" shrinkToFit="1"/>
    </xf>
    <xf numFmtId="3" fontId="15" fillId="0" borderId="6" xfId="0" applyNumberFormat="1" applyFont="1" applyFill="1" applyBorder="1" applyAlignment="1">
      <alignment vertical="top" shrinkToFit="1"/>
    </xf>
    <xf numFmtId="0" fontId="17" fillId="0" borderId="6" xfId="0" applyFont="1" applyFill="1" applyBorder="1" applyAlignment="1">
      <alignment horizontal="right" vertical="top" wrapText="1" indent="1"/>
    </xf>
    <xf numFmtId="0" fontId="17" fillId="0" borderId="0" xfId="0" applyFont="1" applyAlignment="1">
      <alignment vertical="center" wrapText="1"/>
    </xf>
    <xf numFmtId="0" fontId="12" fillId="0" borderId="1" xfId="2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right"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</cellXfs>
  <cellStyles count="5">
    <cellStyle name="Обычный" xfId="0" builtinId="0"/>
    <cellStyle name="Обычный 2" xfId="2"/>
    <cellStyle name="Обычный 6 2" xfId="1"/>
    <cellStyle name="Финансовый" xfId="4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opLeftCell="A37" workbookViewId="0">
      <selection activeCell="A51" sqref="A51:D51"/>
    </sheetView>
  </sheetViews>
  <sheetFormatPr defaultColWidth="9.35546875" defaultRowHeight="13.15" x14ac:dyDescent="0.4"/>
  <cols>
    <col min="1" max="1" width="68.640625" style="36" customWidth="1"/>
    <col min="2" max="2" width="13" style="36" customWidth="1"/>
    <col min="3" max="3" width="24.5" style="36" customWidth="1"/>
    <col min="4" max="4" width="20.140625" style="36" customWidth="1"/>
    <col min="5" max="5" width="9.35546875" style="36"/>
    <col min="6" max="6" width="9.85546875" style="36" bestFit="1" customWidth="1"/>
    <col min="7" max="8" width="10.140625" style="36" bestFit="1" customWidth="1"/>
    <col min="9" max="16384" width="9.35546875" style="36"/>
  </cols>
  <sheetData>
    <row r="1" spans="1:4" x14ac:dyDescent="0.4">
      <c r="A1" s="34" t="s">
        <v>21</v>
      </c>
      <c r="B1" s="35"/>
    </row>
    <row r="2" spans="1:4" ht="25.5" customHeight="1" x14ac:dyDescent="0.4">
      <c r="A2" s="58" t="s">
        <v>108</v>
      </c>
      <c r="B2" s="37"/>
      <c r="C2" s="182"/>
      <c r="D2" s="182"/>
    </row>
    <row r="3" spans="1:4" ht="22.5" customHeight="1" x14ac:dyDescent="0.4">
      <c r="A3" s="38"/>
      <c r="B3" s="183" t="s">
        <v>22</v>
      </c>
      <c r="C3" s="59" t="s">
        <v>109</v>
      </c>
      <c r="D3" s="162" t="s">
        <v>112</v>
      </c>
    </row>
    <row r="4" spans="1:4" ht="12.75" customHeight="1" x14ac:dyDescent="0.4">
      <c r="A4" s="39" t="s">
        <v>23</v>
      </c>
      <c r="B4" s="184"/>
      <c r="C4" s="40" t="s">
        <v>91</v>
      </c>
      <c r="D4" s="121" t="s">
        <v>45</v>
      </c>
    </row>
    <row r="5" spans="1:4" ht="20.100000000000001" customHeight="1" x14ac:dyDescent="0.4">
      <c r="A5" s="41" t="s">
        <v>92</v>
      </c>
      <c r="B5" s="42"/>
      <c r="C5" s="43"/>
      <c r="D5" s="43"/>
    </row>
    <row r="6" spans="1:4" ht="20.100000000000001" customHeight="1" x14ac:dyDescent="0.4">
      <c r="A6" s="44" t="s">
        <v>30</v>
      </c>
      <c r="B6" s="45"/>
      <c r="C6" s="46"/>
      <c r="D6" s="46"/>
    </row>
    <row r="7" spans="1:4" ht="17.25" customHeight="1" x14ac:dyDescent="0.4">
      <c r="A7" s="47" t="s">
        <v>34</v>
      </c>
      <c r="B7" s="48">
        <v>5</v>
      </c>
      <c r="C7" s="129">
        <f>19630393</f>
        <v>19630393</v>
      </c>
      <c r="D7" s="163">
        <v>20161066</v>
      </c>
    </row>
    <row r="8" spans="1:4" ht="12.75" customHeight="1" x14ac:dyDescent="0.4">
      <c r="A8" s="45" t="s">
        <v>0</v>
      </c>
      <c r="B8" s="49"/>
      <c r="C8" s="129">
        <v>2222</v>
      </c>
      <c r="D8" s="163">
        <v>3056</v>
      </c>
    </row>
    <row r="9" spans="1:4" ht="12.75" customHeight="1" x14ac:dyDescent="0.4">
      <c r="A9" s="47" t="s">
        <v>29</v>
      </c>
      <c r="B9" s="49">
        <v>6</v>
      </c>
      <c r="C9" s="129">
        <v>229320</v>
      </c>
      <c r="D9" s="163">
        <v>229450</v>
      </c>
    </row>
    <row r="10" spans="1:4" ht="12.75" customHeight="1" x14ac:dyDescent="0.4">
      <c r="A10" s="45" t="s">
        <v>1</v>
      </c>
      <c r="B10" s="49"/>
      <c r="C10" s="129">
        <v>2716</v>
      </c>
      <c r="D10" s="163">
        <v>2747</v>
      </c>
    </row>
    <row r="11" spans="1:4" ht="18.75" customHeight="1" x14ac:dyDescent="0.4">
      <c r="A11" s="47" t="s">
        <v>35</v>
      </c>
      <c r="B11" s="48"/>
      <c r="C11" s="129">
        <v>947112</v>
      </c>
      <c r="D11" s="163">
        <v>823839</v>
      </c>
    </row>
    <row r="12" spans="1:4" ht="23.25" customHeight="1" x14ac:dyDescent="0.4">
      <c r="A12" s="47" t="s">
        <v>36</v>
      </c>
      <c r="B12" s="48">
        <v>7</v>
      </c>
      <c r="C12" s="129">
        <v>2783848</v>
      </c>
      <c r="D12" s="163">
        <v>2214679</v>
      </c>
    </row>
    <row r="13" spans="1:4" ht="12.75" customHeight="1" x14ac:dyDescent="0.4">
      <c r="A13" s="75" t="s">
        <v>2</v>
      </c>
      <c r="B13" s="76"/>
      <c r="C13" s="130">
        <v>190527</v>
      </c>
      <c r="D13" s="164">
        <v>363323</v>
      </c>
    </row>
    <row r="14" spans="1:4" ht="20.100000000000001" customHeight="1" x14ac:dyDescent="0.4">
      <c r="A14" s="44"/>
      <c r="B14" s="49"/>
      <c r="C14" s="131">
        <f>SUM(C7:C13)</f>
        <v>23786138</v>
      </c>
      <c r="D14" s="163">
        <f>SUM(D7:D13)</f>
        <v>23798160</v>
      </c>
    </row>
    <row r="15" spans="1:4" ht="20.100000000000001" customHeight="1" x14ac:dyDescent="0.4">
      <c r="A15" s="44" t="s">
        <v>33</v>
      </c>
      <c r="B15" s="49"/>
      <c r="C15" s="132"/>
      <c r="D15" s="163"/>
    </row>
    <row r="16" spans="1:4" ht="12.75" customHeight="1" x14ac:dyDescent="0.4">
      <c r="A16" s="45" t="s">
        <v>3</v>
      </c>
      <c r="B16" s="49"/>
      <c r="C16" s="129">
        <v>406345</v>
      </c>
      <c r="D16" s="163">
        <v>6242</v>
      </c>
    </row>
    <row r="17" spans="1:8" ht="12.75" customHeight="1" x14ac:dyDescent="0.4">
      <c r="A17" s="45" t="s">
        <v>4</v>
      </c>
      <c r="B17" s="49"/>
      <c r="C17" s="129">
        <v>3849</v>
      </c>
      <c r="D17" s="163">
        <v>7968</v>
      </c>
    </row>
    <row r="18" spans="1:8" ht="12.75" customHeight="1" x14ac:dyDescent="0.4">
      <c r="A18" s="47" t="s">
        <v>28</v>
      </c>
      <c r="B18" s="49">
        <v>8</v>
      </c>
      <c r="C18" s="129">
        <v>786144</v>
      </c>
      <c r="D18" s="163">
        <v>753031</v>
      </c>
    </row>
    <row r="19" spans="1:8" ht="12.75" customHeight="1" x14ac:dyDescent="0.4">
      <c r="A19" s="45" t="s">
        <v>5</v>
      </c>
      <c r="B19" s="49"/>
      <c r="C19" s="129">
        <v>236250</v>
      </c>
      <c r="D19" s="163">
        <v>472500</v>
      </c>
    </row>
    <row r="20" spans="1:8" ht="12.75" customHeight="1" x14ac:dyDescent="0.4">
      <c r="A20" s="45" t="s">
        <v>6</v>
      </c>
      <c r="B20" s="49"/>
      <c r="C20" s="129">
        <v>332558</v>
      </c>
      <c r="D20" s="163">
        <v>370960</v>
      </c>
    </row>
    <row r="21" spans="1:8" ht="19.5" customHeight="1" x14ac:dyDescent="0.4">
      <c r="A21" s="45" t="s">
        <v>7</v>
      </c>
      <c r="B21" s="49"/>
      <c r="C21" s="129">
        <v>50936</v>
      </c>
      <c r="D21" s="163">
        <v>44827</v>
      </c>
    </row>
    <row r="22" spans="1:8" ht="12.75" customHeight="1" x14ac:dyDescent="0.4">
      <c r="A22" s="47" t="s">
        <v>27</v>
      </c>
      <c r="B22" s="49">
        <v>9</v>
      </c>
      <c r="C22" s="129">
        <v>544825</v>
      </c>
      <c r="D22" s="163">
        <v>953658</v>
      </c>
    </row>
    <row r="23" spans="1:8" ht="12.75" customHeight="1" x14ac:dyDescent="0.4">
      <c r="A23" s="75" t="s">
        <v>8</v>
      </c>
      <c r="B23" s="76"/>
      <c r="C23" s="130">
        <v>53151</v>
      </c>
      <c r="D23" s="163">
        <v>8421</v>
      </c>
    </row>
    <row r="24" spans="1:8" ht="12.75" customHeight="1" x14ac:dyDescent="0.4">
      <c r="A24" s="77"/>
      <c r="B24" s="78"/>
      <c r="C24" s="133">
        <f>SUM(C16:C23)</f>
        <v>2414058</v>
      </c>
      <c r="D24" s="165">
        <f>SUM(D16:D23)</f>
        <v>2617607</v>
      </c>
    </row>
    <row r="25" spans="1:8" ht="12.75" customHeight="1" x14ac:dyDescent="0.4">
      <c r="A25" s="79" t="s">
        <v>93</v>
      </c>
      <c r="B25" s="80"/>
      <c r="C25" s="134">
        <f>C24+C14</f>
        <v>26200196</v>
      </c>
      <c r="D25" s="166">
        <f>D24+D14</f>
        <v>26415767</v>
      </c>
      <c r="H25" s="60"/>
    </row>
    <row r="26" spans="1:8" ht="12.75" customHeight="1" x14ac:dyDescent="0.4">
      <c r="B26" s="49"/>
      <c r="C26" s="135"/>
      <c r="D26" s="163"/>
    </row>
    <row r="27" spans="1:8" ht="12.75" customHeight="1" x14ac:dyDescent="0.4">
      <c r="A27" s="50" t="s">
        <v>38</v>
      </c>
      <c r="B27" s="51"/>
      <c r="C27" s="136"/>
      <c r="D27" s="167"/>
    </row>
    <row r="28" spans="1:8" ht="14.25" customHeight="1" x14ac:dyDescent="0.35">
      <c r="A28" s="52" t="s">
        <v>39</v>
      </c>
      <c r="B28" s="53">
        <v>10</v>
      </c>
      <c r="C28" s="129">
        <v>6404948</v>
      </c>
      <c r="D28" s="168">
        <v>6404948</v>
      </c>
    </row>
    <row r="29" spans="1:8" ht="12.75" customHeight="1" x14ac:dyDescent="0.4">
      <c r="A29" s="45" t="s">
        <v>9</v>
      </c>
      <c r="B29" s="49"/>
      <c r="C29" s="129">
        <v>1080333</v>
      </c>
      <c r="D29" s="163">
        <v>1080333</v>
      </c>
    </row>
    <row r="30" spans="1:8" ht="12.75" customHeight="1" x14ac:dyDescent="0.4">
      <c r="A30" s="75" t="s">
        <v>10</v>
      </c>
      <c r="B30" s="76"/>
      <c r="C30" s="101">
        <f>-6109595</f>
        <v>-6109595</v>
      </c>
      <c r="D30" s="169">
        <v>-428361</v>
      </c>
      <c r="F30" s="128"/>
    </row>
    <row r="31" spans="1:8" ht="12.75" customHeight="1" x14ac:dyDescent="0.4">
      <c r="A31" s="87" t="s">
        <v>96</v>
      </c>
      <c r="B31" s="80"/>
      <c r="C31" s="133">
        <f>SUM(C28:C30)</f>
        <v>1375686</v>
      </c>
      <c r="D31" s="118">
        <f>SUM(D28:D30)</f>
        <v>7056920</v>
      </c>
    </row>
    <row r="32" spans="1:8" ht="12.75" customHeight="1" x14ac:dyDescent="0.4">
      <c r="A32" s="81" t="s">
        <v>42</v>
      </c>
      <c r="C32" s="132"/>
      <c r="D32" s="55"/>
    </row>
    <row r="33" spans="1:7" ht="13.5" customHeight="1" x14ac:dyDescent="0.4">
      <c r="A33" s="54" t="s">
        <v>43</v>
      </c>
      <c r="B33" s="48"/>
      <c r="C33" s="132"/>
      <c r="D33" s="55"/>
    </row>
    <row r="34" spans="1:7" ht="15.75" customHeight="1" x14ac:dyDescent="0.4">
      <c r="A34" s="54" t="s">
        <v>41</v>
      </c>
      <c r="B34" s="48"/>
      <c r="C34" s="132"/>
      <c r="D34" s="55"/>
    </row>
    <row r="35" spans="1:7" ht="20.25" customHeight="1" x14ac:dyDescent="0.4">
      <c r="A35" s="56" t="s">
        <v>40</v>
      </c>
      <c r="B35" s="48">
        <v>11</v>
      </c>
      <c r="C35" s="129">
        <v>17981166</v>
      </c>
      <c r="D35" s="163">
        <v>13683501</v>
      </c>
    </row>
    <row r="36" spans="1:7" ht="12.75" customHeight="1" x14ac:dyDescent="0.4">
      <c r="A36" s="56" t="s">
        <v>26</v>
      </c>
      <c r="B36" s="49">
        <v>12</v>
      </c>
      <c r="C36" s="129">
        <v>3000000</v>
      </c>
      <c r="D36" s="163">
        <v>3000000</v>
      </c>
    </row>
    <row r="37" spans="1:7" ht="19.5" customHeight="1" x14ac:dyDescent="0.4">
      <c r="A37" s="57" t="s">
        <v>11</v>
      </c>
      <c r="B37" s="49"/>
      <c r="C37" s="129">
        <v>1322749</v>
      </c>
      <c r="D37" s="163">
        <v>1358499</v>
      </c>
    </row>
    <row r="38" spans="1:7" ht="12.75" customHeight="1" x14ac:dyDescent="0.4">
      <c r="A38" s="83" t="s">
        <v>12</v>
      </c>
      <c r="B38" s="76"/>
      <c r="C38" s="130">
        <v>2668</v>
      </c>
      <c r="D38" s="164">
        <v>2452</v>
      </c>
    </row>
    <row r="39" spans="1:7" ht="14.25" customHeight="1" x14ac:dyDescent="0.4">
      <c r="A39" s="82"/>
      <c r="B39" s="49"/>
      <c r="C39" s="137">
        <f>SUM(C35:C38)</f>
        <v>22306583</v>
      </c>
      <c r="D39" s="119">
        <v>18044451</v>
      </c>
    </row>
    <row r="40" spans="1:7" ht="16.5" customHeight="1" x14ac:dyDescent="0.4">
      <c r="A40" s="54" t="s">
        <v>44</v>
      </c>
      <c r="B40" s="49"/>
      <c r="C40" s="132"/>
      <c r="D40" s="163"/>
    </row>
    <row r="41" spans="1:7" ht="12.75" customHeight="1" x14ac:dyDescent="0.4">
      <c r="A41" s="56" t="s">
        <v>25</v>
      </c>
      <c r="B41" s="49">
        <v>11</v>
      </c>
      <c r="C41" s="129">
        <v>1462394</v>
      </c>
      <c r="D41" s="163">
        <v>883797</v>
      </c>
    </row>
    <row r="42" spans="1:7" ht="14.25" customHeight="1" x14ac:dyDescent="0.4">
      <c r="A42" s="56" t="s">
        <v>95</v>
      </c>
      <c r="B42" s="48"/>
      <c r="C42" s="129">
        <v>135938</v>
      </c>
      <c r="D42" s="163">
        <v>135938</v>
      </c>
    </row>
    <row r="43" spans="1:7" ht="12.75" customHeight="1" x14ac:dyDescent="0.4">
      <c r="A43" s="57" t="s">
        <v>13</v>
      </c>
      <c r="B43" s="49"/>
      <c r="C43" s="129">
        <v>217</v>
      </c>
      <c r="D43" s="170">
        <v>435</v>
      </c>
    </row>
    <row r="44" spans="1:7" ht="12.75" customHeight="1" x14ac:dyDescent="0.4">
      <c r="A44" s="56" t="s">
        <v>24</v>
      </c>
      <c r="B44" s="49">
        <v>13</v>
      </c>
      <c r="C44" s="129">
        <v>918713</v>
      </c>
      <c r="D44" s="163">
        <v>293201</v>
      </c>
    </row>
    <row r="45" spans="1:7" ht="14.25" customHeight="1" x14ac:dyDescent="0.4">
      <c r="A45" s="57" t="s">
        <v>14</v>
      </c>
      <c r="B45" s="49"/>
      <c r="C45" s="129">
        <v>140</v>
      </c>
      <c r="D45" s="170">
        <v>5</v>
      </c>
    </row>
    <row r="46" spans="1:7" ht="12.75" customHeight="1" x14ac:dyDescent="0.4">
      <c r="A46" s="83" t="s">
        <v>15</v>
      </c>
      <c r="B46" s="84"/>
      <c r="C46" s="130">
        <f>524+1</f>
        <v>525</v>
      </c>
      <c r="D46" s="171">
        <v>1019</v>
      </c>
    </row>
    <row r="47" spans="1:7" ht="12.75" customHeight="1" x14ac:dyDescent="0.4">
      <c r="A47" s="85"/>
      <c r="B47" s="85"/>
      <c r="C47" s="133">
        <f>SUM(C40:C46)</f>
        <v>2517927</v>
      </c>
      <c r="D47" s="118">
        <f>SUM(D40:D46)</f>
        <v>1314395</v>
      </c>
    </row>
    <row r="48" spans="1:7" ht="12.75" customHeight="1" x14ac:dyDescent="0.4">
      <c r="A48" s="86" t="s">
        <v>31</v>
      </c>
      <c r="B48" s="87"/>
      <c r="C48" s="134">
        <f>C47+C39</f>
        <v>24824510</v>
      </c>
      <c r="D48" s="120">
        <v>19358847</v>
      </c>
      <c r="G48" s="60"/>
    </row>
    <row r="49" spans="1:4" ht="12.75" customHeight="1" x14ac:dyDescent="0.4">
      <c r="A49" s="86" t="s">
        <v>32</v>
      </c>
      <c r="B49" s="87"/>
      <c r="C49" s="134">
        <f>C48+C31</f>
        <v>26200196</v>
      </c>
      <c r="D49" s="120">
        <v>26415767</v>
      </c>
    </row>
    <row r="50" spans="1:4" ht="23.25" customHeight="1" x14ac:dyDescent="0.4"/>
    <row r="51" spans="1:4" x14ac:dyDescent="0.4">
      <c r="A51" s="36" t="s">
        <v>116</v>
      </c>
      <c r="C51" s="126"/>
      <c r="D51" s="126" t="s">
        <v>117</v>
      </c>
    </row>
  </sheetData>
  <mergeCells count="2">
    <mergeCell ref="C2:D2"/>
    <mergeCell ref="B3:B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opLeftCell="A4" workbookViewId="0">
      <selection activeCell="A25" sqref="A25:D25"/>
    </sheetView>
  </sheetViews>
  <sheetFormatPr defaultColWidth="9.35546875" defaultRowHeight="13.15" x14ac:dyDescent="0.4"/>
  <cols>
    <col min="1" max="1" width="59" style="1" customWidth="1"/>
    <col min="2" max="2" width="15" style="1" customWidth="1"/>
    <col min="3" max="3" width="20" style="1" customWidth="1"/>
    <col min="4" max="4" width="18.35546875" style="1" customWidth="1"/>
    <col min="5" max="5" width="16" style="1" bestFit="1" customWidth="1"/>
    <col min="6" max="16384" width="9.35546875" style="1"/>
  </cols>
  <sheetData>
    <row r="1" spans="1:4" x14ac:dyDescent="0.4">
      <c r="A1" s="26" t="s">
        <v>21</v>
      </c>
      <c r="B1" s="26"/>
    </row>
    <row r="2" spans="1:4" ht="25.5" customHeight="1" x14ac:dyDescent="0.4">
      <c r="A2" s="187" t="s">
        <v>110</v>
      </c>
      <c r="B2" s="187"/>
      <c r="C2" s="187"/>
      <c r="D2" s="187"/>
    </row>
    <row r="3" spans="1:4" ht="21" customHeight="1" x14ac:dyDescent="0.4">
      <c r="A3" s="2"/>
      <c r="B3" s="185" t="s">
        <v>76</v>
      </c>
      <c r="C3" s="185" t="s">
        <v>113</v>
      </c>
      <c r="D3" s="185"/>
    </row>
    <row r="4" spans="1:4" ht="12.75" customHeight="1" x14ac:dyDescent="0.4">
      <c r="A4" s="88" t="s">
        <v>23</v>
      </c>
      <c r="B4" s="186"/>
      <c r="C4" s="138" t="s">
        <v>97</v>
      </c>
      <c r="D4" s="89" t="s">
        <v>45</v>
      </c>
    </row>
    <row r="5" spans="1:4" ht="17.25" customHeight="1" x14ac:dyDescent="0.4">
      <c r="A5" s="8" t="s">
        <v>77</v>
      </c>
      <c r="B5" s="29">
        <v>14</v>
      </c>
      <c r="C5" s="139">
        <v>2400675</v>
      </c>
      <c r="D5" s="150">
        <v>2137761</v>
      </c>
    </row>
    <row r="6" spans="1:4" ht="12.75" customHeight="1" x14ac:dyDescent="0.4">
      <c r="A6" s="91" t="s">
        <v>78</v>
      </c>
      <c r="B6" s="92">
        <v>15</v>
      </c>
      <c r="C6" s="101">
        <f>-736080</f>
        <v>-736080</v>
      </c>
      <c r="D6" s="151">
        <v>-628919</v>
      </c>
    </row>
    <row r="7" spans="1:4" ht="12.75" customHeight="1" x14ac:dyDescent="0.4">
      <c r="A7" s="27" t="s">
        <v>79</v>
      </c>
      <c r="B7" s="31"/>
      <c r="C7" s="140">
        <f>C5+C6</f>
        <v>1664595</v>
      </c>
      <c r="D7" s="140">
        <f>D5+D6</f>
        <v>1508842</v>
      </c>
    </row>
    <row r="8" spans="1:4" ht="12.75" customHeight="1" x14ac:dyDescent="0.4">
      <c r="A8" s="3"/>
      <c r="B8" s="30"/>
      <c r="C8" s="141"/>
      <c r="D8" s="150"/>
    </row>
    <row r="9" spans="1:4" ht="18.75" customHeight="1" x14ac:dyDescent="0.4">
      <c r="A9" s="8" t="s">
        <v>80</v>
      </c>
      <c r="B9" s="29">
        <v>16</v>
      </c>
      <c r="C9" s="104">
        <f>-80977</f>
        <v>-80977</v>
      </c>
      <c r="D9" s="151">
        <v>-36795</v>
      </c>
    </row>
    <row r="10" spans="1:4" ht="14.25" customHeight="1" x14ac:dyDescent="0.4">
      <c r="A10" s="8" t="s">
        <v>81</v>
      </c>
      <c r="B10" s="29"/>
      <c r="C10" s="104">
        <f>-5168926</f>
        <v>-5168926</v>
      </c>
      <c r="D10" s="152">
        <v>-1470073</v>
      </c>
    </row>
    <row r="11" spans="1:4" ht="12.75" customHeight="1" x14ac:dyDescent="0.4">
      <c r="A11" s="91" t="s">
        <v>82</v>
      </c>
      <c r="B11" s="92">
        <v>19</v>
      </c>
      <c r="C11" s="101">
        <f>26558</f>
        <v>26558</v>
      </c>
      <c r="D11" s="153">
        <v>16648</v>
      </c>
    </row>
    <row r="12" spans="1:4" ht="13.5" customHeight="1" x14ac:dyDescent="0.4">
      <c r="A12" s="11" t="s">
        <v>83</v>
      </c>
      <c r="B12" s="32"/>
      <c r="C12" s="104">
        <f>C7+C9+C10+C11</f>
        <v>-3558750</v>
      </c>
      <c r="D12" s="104">
        <f>D7+D9+D10+D11</f>
        <v>18622</v>
      </c>
    </row>
    <row r="13" spans="1:4" ht="12.75" customHeight="1" x14ac:dyDescent="0.4">
      <c r="A13" s="3"/>
      <c r="B13" s="30"/>
      <c r="C13" s="132"/>
      <c r="D13" s="150"/>
    </row>
    <row r="14" spans="1:4" ht="12.75" customHeight="1" x14ac:dyDescent="0.4">
      <c r="A14" s="8" t="s">
        <v>84</v>
      </c>
      <c r="B14" s="30">
        <v>17</v>
      </c>
      <c r="C14" s="129">
        <v>322817</v>
      </c>
      <c r="D14" s="150">
        <v>350437</v>
      </c>
    </row>
    <row r="15" spans="1:4" ht="12.75" customHeight="1" x14ac:dyDescent="0.4">
      <c r="A15" s="91" t="s">
        <v>85</v>
      </c>
      <c r="B15" s="90">
        <v>18</v>
      </c>
      <c r="C15" s="101">
        <f>-2445301</f>
        <v>-2445301</v>
      </c>
      <c r="D15" s="178">
        <v>-1676097</v>
      </c>
    </row>
    <row r="16" spans="1:4" ht="12.75" customHeight="1" x14ac:dyDescent="0.4">
      <c r="A16" s="27" t="s">
        <v>86</v>
      </c>
      <c r="B16" s="33"/>
      <c r="C16" s="101">
        <f>C12+C14+C15</f>
        <v>-5681234</v>
      </c>
      <c r="D16" s="101">
        <f>D12+D14+D15</f>
        <v>-1307038</v>
      </c>
    </row>
    <row r="17" spans="1:4" ht="12.75" customHeight="1" x14ac:dyDescent="0.4">
      <c r="A17" s="11"/>
      <c r="B17" s="3"/>
      <c r="C17" s="132"/>
      <c r="D17" s="150"/>
    </row>
    <row r="18" spans="1:4" ht="12.75" customHeight="1" x14ac:dyDescent="0.4">
      <c r="A18" s="28" t="s">
        <v>90</v>
      </c>
      <c r="B18" s="18"/>
      <c r="C18" s="142" t="s">
        <v>94</v>
      </c>
      <c r="D18" s="154">
        <v>0</v>
      </c>
    </row>
    <row r="19" spans="1:4" ht="12.75" customHeight="1" thickBot="1" x14ac:dyDescent="0.45">
      <c r="A19" s="27" t="s">
        <v>87</v>
      </c>
      <c r="B19" s="27"/>
      <c r="C19" s="101">
        <f>C16</f>
        <v>-5681234</v>
      </c>
      <c r="D19" s="155">
        <v>-1307038</v>
      </c>
    </row>
    <row r="20" spans="1:4" ht="12.75" customHeight="1" x14ac:dyDescent="0.4">
      <c r="A20" s="3"/>
      <c r="B20" s="3"/>
      <c r="C20" s="132"/>
      <c r="D20" s="150"/>
    </row>
    <row r="21" spans="1:4" ht="15.75" customHeight="1" x14ac:dyDescent="0.4">
      <c r="A21" s="91" t="s">
        <v>88</v>
      </c>
      <c r="B21" s="18"/>
      <c r="C21" s="143"/>
      <c r="D21" s="156">
        <v>0</v>
      </c>
    </row>
    <row r="22" spans="1:4" ht="12.75" customHeight="1" thickBot="1" x14ac:dyDescent="0.45">
      <c r="A22" s="27" t="s">
        <v>89</v>
      </c>
      <c r="B22" s="94"/>
      <c r="C22" s="101">
        <f>C19</f>
        <v>-5681234</v>
      </c>
      <c r="D22" s="157">
        <v>-1307038</v>
      </c>
    </row>
    <row r="24" spans="1:4" x14ac:dyDescent="0.4">
      <c r="D24" s="22"/>
    </row>
    <row r="25" spans="1:4" x14ac:dyDescent="0.4">
      <c r="A25" s="36" t="s">
        <v>116</v>
      </c>
      <c r="B25" s="36"/>
      <c r="C25" s="126"/>
      <c r="D25" s="126" t="s">
        <v>117</v>
      </c>
    </row>
    <row r="28" spans="1:4" x14ac:dyDescent="0.4">
      <c r="C28" s="113"/>
    </row>
  </sheetData>
  <mergeCells count="3">
    <mergeCell ref="B3:B4"/>
    <mergeCell ref="A2:D2"/>
    <mergeCell ref="C3:D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A31" workbookViewId="0">
      <selection activeCell="A50" sqref="A50:D50"/>
    </sheetView>
  </sheetViews>
  <sheetFormatPr defaultColWidth="9.35546875" defaultRowHeight="13.15" x14ac:dyDescent="0.4"/>
  <cols>
    <col min="1" max="1" width="63.640625" style="1" customWidth="1"/>
    <col min="2" max="2" width="9" style="1" customWidth="1"/>
    <col min="3" max="3" width="24.85546875" style="1" customWidth="1"/>
    <col min="4" max="4" width="20.5" style="1" customWidth="1"/>
    <col min="5" max="7" width="9.35546875" style="1"/>
    <col min="8" max="8" width="9.85546875" style="1" bestFit="1" customWidth="1"/>
    <col min="9" max="16384" width="9.35546875" style="1"/>
  </cols>
  <sheetData>
    <row r="1" spans="1:4" x14ac:dyDescent="0.4">
      <c r="A1" s="13" t="s">
        <v>21</v>
      </c>
      <c r="B1" s="13"/>
    </row>
    <row r="2" spans="1:4" ht="23.25" x14ac:dyDescent="0.4">
      <c r="A2" s="14" t="s">
        <v>107</v>
      </c>
      <c r="B2" s="14"/>
    </row>
    <row r="3" spans="1:4" x14ac:dyDescent="0.4">
      <c r="A3" s="14"/>
      <c r="B3" s="14"/>
    </row>
    <row r="4" spans="1:4" ht="16.5" customHeight="1" x14ac:dyDescent="0.4">
      <c r="A4" s="14"/>
      <c r="B4" s="14"/>
      <c r="C4" s="188" t="s">
        <v>114</v>
      </c>
      <c r="D4" s="188"/>
    </row>
    <row r="5" spans="1:4" ht="12.75" customHeight="1" x14ac:dyDescent="0.4">
      <c r="A5" s="15" t="s">
        <v>16</v>
      </c>
      <c r="B5" s="15"/>
      <c r="C5" s="16" t="s">
        <v>98</v>
      </c>
      <c r="D5" s="17" t="s">
        <v>45</v>
      </c>
    </row>
    <row r="6" spans="1:4" ht="17.25" customHeight="1" x14ac:dyDescent="0.4">
      <c r="A6" s="11" t="s">
        <v>46</v>
      </c>
      <c r="B6" s="11"/>
    </row>
    <row r="7" spans="1:4" ht="16.5" customHeight="1" x14ac:dyDescent="0.4">
      <c r="A7" s="28" t="s">
        <v>47</v>
      </c>
      <c r="B7" s="28"/>
      <c r="C7" s="109">
        <f>SUM(C8:C9)</f>
        <v>3859767</v>
      </c>
      <c r="D7" s="159">
        <f>SUM(D8:D9)</f>
        <v>1880438</v>
      </c>
    </row>
    <row r="8" spans="1:4" ht="13.5" customHeight="1" x14ac:dyDescent="0.4">
      <c r="A8" s="4" t="s">
        <v>48</v>
      </c>
      <c r="B8" s="4"/>
      <c r="C8" s="102">
        <v>2655643</v>
      </c>
      <c r="D8" s="158">
        <v>1460484</v>
      </c>
    </row>
    <row r="9" spans="1:4" ht="12.75" customHeight="1" x14ac:dyDescent="0.4">
      <c r="A9" s="10" t="s">
        <v>55</v>
      </c>
      <c r="B9" s="10"/>
      <c r="C9" s="102">
        <v>1204124</v>
      </c>
      <c r="D9" s="159">
        <v>419954</v>
      </c>
    </row>
    <row r="10" spans="1:4" ht="12.75" customHeight="1" x14ac:dyDescent="0.4">
      <c r="A10" s="3"/>
      <c r="B10" s="3"/>
      <c r="C10" s="72"/>
      <c r="D10" s="71"/>
    </row>
    <row r="11" spans="1:4" ht="12.75" customHeight="1" x14ac:dyDescent="0.4">
      <c r="A11" s="28" t="s">
        <v>49</v>
      </c>
      <c r="B11" s="28"/>
      <c r="C11" s="109">
        <f>SUM(C13:C18)</f>
        <v>3377867</v>
      </c>
      <c r="D11" s="114">
        <f>SUM(D13:D18)</f>
        <v>4441969</v>
      </c>
    </row>
    <row r="12" spans="1:4" ht="12.75" customHeight="1" x14ac:dyDescent="0.4">
      <c r="A12" s="97"/>
      <c r="B12" s="97"/>
      <c r="C12" s="98"/>
      <c r="D12" s="115"/>
    </row>
    <row r="13" spans="1:4" ht="12.75" customHeight="1" x14ac:dyDescent="0.4">
      <c r="A13" s="4" t="s">
        <v>18</v>
      </c>
      <c r="B13" s="4"/>
      <c r="C13" s="110">
        <v>919322</v>
      </c>
      <c r="D13" s="160">
        <v>2152586</v>
      </c>
    </row>
    <row r="14" spans="1:4" ht="12.75" customHeight="1" x14ac:dyDescent="0.4">
      <c r="A14" s="4" t="s">
        <v>19</v>
      </c>
      <c r="B14" s="4"/>
      <c r="C14" s="102">
        <v>186318</v>
      </c>
      <c r="D14" s="160">
        <v>403893</v>
      </c>
    </row>
    <row r="15" spans="1:4" ht="12.75" customHeight="1" x14ac:dyDescent="0.4">
      <c r="A15" s="4" t="s">
        <v>20</v>
      </c>
      <c r="B15" s="4"/>
      <c r="C15" s="102">
        <v>1094</v>
      </c>
      <c r="D15" s="160">
        <v>656</v>
      </c>
    </row>
    <row r="16" spans="1:4" ht="12.75" customHeight="1" x14ac:dyDescent="0.4">
      <c r="A16" s="6" t="s">
        <v>52</v>
      </c>
      <c r="B16" s="6">
        <v>11</v>
      </c>
      <c r="C16" s="102">
        <v>2268428</v>
      </c>
      <c r="D16" s="160">
        <f>1791324</f>
        <v>1791324</v>
      </c>
    </row>
    <row r="17" spans="1:8" ht="12.75" customHeight="1" x14ac:dyDescent="0.4">
      <c r="A17" s="10" t="s">
        <v>50</v>
      </c>
      <c r="B17" s="10"/>
      <c r="C17" s="102">
        <v>2145</v>
      </c>
      <c r="D17" s="160">
        <v>93281</v>
      </c>
    </row>
    <row r="18" spans="1:8" ht="12.75" customHeight="1" x14ac:dyDescent="0.4">
      <c r="A18" s="95" t="s">
        <v>51</v>
      </c>
      <c r="B18" s="95"/>
      <c r="C18" s="109">
        <v>560</v>
      </c>
      <c r="D18" s="179">
        <v>229</v>
      </c>
    </row>
    <row r="19" spans="1:8" ht="18" customHeight="1" x14ac:dyDescent="0.4">
      <c r="A19" s="96" t="s">
        <v>62</v>
      </c>
      <c r="B19" s="96"/>
      <c r="C19" s="101">
        <f>C7-C11</f>
        <v>481900</v>
      </c>
      <c r="D19" s="105">
        <f>D7-D11</f>
        <v>-2561531</v>
      </c>
      <c r="H19" s="22"/>
    </row>
    <row r="20" spans="1:8" ht="18" customHeight="1" x14ac:dyDescent="0.35">
      <c r="A20" s="4"/>
      <c r="B20" s="4"/>
      <c r="C20" s="66"/>
      <c r="D20" s="63"/>
    </row>
    <row r="21" spans="1:8" ht="15" customHeight="1" x14ac:dyDescent="0.4">
      <c r="A21" s="11" t="s">
        <v>53</v>
      </c>
      <c r="B21" s="11"/>
      <c r="C21" s="67">
        <v>0</v>
      </c>
      <c r="D21" s="61">
        <v>0</v>
      </c>
    </row>
    <row r="22" spans="1:8" ht="15" customHeight="1" x14ac:dyDescent="0.4">
      <c r="A22" s="19" t="s">
        <v>47</v>
      </c>
      <c r="B22" s="19"/>
      <c r="C22" s="68">
        <v>0</v>
      </c>
      <c r="D22" s="64">
        <v>0</v>
      </c>
    </row>
    <row r="23" spans="1:8" ht="15.75" customHeight="1" x14ac:dyDescent="0.4">
      <c r="A23" s="4" t="s">
        <v>54</v>
      </c>
      <c r="B23" s="4"/>
      <c r="C23" s="67">
        <v>0</v>
      </c>
      <c r="D23" s="61">
        <v>0</v>
      </c>
    </row>
    <row r="24" spans="1:8" ht="17.25" customHeight="1" x14ac:dyDescent="0.4">
      <c r="A24" s="4" t="s">
        <v>57</v>
      </c>
      <c r="B24" s="4"/>
      <c r="C24" s="67">
        <v>0</v>
      </c>
      <c r="D24" s="61">
        <v>0</v>
      </c>
    </row>
    <row r="25" spans="1:8" ht="14.25" customHeight="1" x14ac:dyDescent="0.4">
      <c r="A25" s="4" t="s">
        <v>60</v>
      </c>
      <c r="B25" s="4"/>
      <c r="C25" s="67">
        <v>0</v>
      </c>
      <c r="D25" s="61">
        <v>0</v>
      </c>
    </row>
    <row r="26" spans="1:8" ht="15.75" customHeight="1" x14ac:dyDescent="0.4">
      <c r="A26" s="4" t="s">
        <v>56</v>
      </c>
      <c r="B26" s="4"/>
      <c r="C26" s="67">
        <v>0</v>
      </c>
      <c r="D26" s="61">
        <v>0</v>
      </c>
    </row>
    <row r="27" spans="1:8" ht="16.5" customHeight="1" x14ac:dyDescent="0.4">
      <c r="A27" s="9" t="s">
        <v>55</v>
      </c>
      <c r="B27" s="70"/>
      <c r="C27" s="68">
        <v>0</v>
      </c>
      <c r="D27" s="64">
        <v>0</v>
      </c>
    </row>
    <row r="28" spans="1:8" ht="17.25" customHeight="1" x14ac:dyDescent="0.4">
      <c r="A28" s="7" t="s">
        <v>42</v>
      </c>
      <c r="B28" s="6"/>
      <c r="C28" s="69"/>
      <c r="D28" s="62"/>
    </row>
    <row r="29" spans="1:8" ht="12.75" customHeight="1" x14ac:dyDescent="0.4">
      <c r="A29" s="20" t="s">
        <v>17</v>
      </c>
      <c r="B29" s="20"/>
      <c r="C29" s="111">
        <f>SUM(C30:C32)</f>
        <v>571703</v>
      </c>
      <c r="D29" s="116">
        <f>SUM(D31:D32)</f>
        <v>2553029</v>
      </c>
    </row>
    <row r="30" spans="1:8" ht="12.75" customHeight="1" x14ac:dyDescent="0.4">
      <c r="A30" s="4"/>
      <c r="B30" s="4"/>
      <c r="C30" s="102"/>
      <c r="D30" s="71"/>
    </row>
    <row r="31" spans="1:8" ht="12.75" customHeight="1" x14ac:dyDescent="0.4">
      <c r="A31" s="4" t="s">
        <v>58</v>
      </c>
      <c r="B31" s="4">
        <v>5</v>
      </c>
      <c r="C31" s="161">
        <f>2534</f>
        <v>2534</v>
      </c>
      <c r="D31" s="107">
        <v>819279</v>
      </c>
    </row>
    <row r="32" spans="1:8" ht="12.75" customHeight="1" x14ac:dyDescent="0.4">
      <c r="A32" s="70" t="s">
        <v>51</v>
      </c>
      <c r="B32" s="70">
        <v>7</v>
      </c>
      <c r="C32" s="109">
        <v>569169</v>
      </c>
      <c r="D32" s="125">
        <v>1733750</v>
      </c>
    </row>
    <row r="33" spans="1:8" ht="15.75" customHeight="1" x14ac:dyDescent="0.4">
      <c r="A33" s="96" t="s">
        <v>61</v>
      </c>
      <c r="B33" s="96"/>
      <c r="C33" s="101">
        <f>C22-C29</f>
        <v>-571703</v>
      </c>
      <c r="D33" s="105">
        <f>D22-D29</f>
        <v>-2553029</v>
      </c>
    </row>
    <row r="34" spans="1:8" ht="15.75" customHeight="1" x14ac:dyDescent="0.4">
      <c r="A34" s="4"/>
      <c r="B34" s="4"/>
      <c r="C34" s="62"/>
      <c r="D34" s="62"/>
    </row>
    <row r="35" spans="1:8" ht="17.25" customHeight="1" x14ac:dyDescent="0.4">
      <c r="A35" s="11" t="s">
        <v>59</v>
      </c>
      <c r="B35" s="11"/>
      <c r="C35" s="62"/>
      <c r="D35" s="65"/>
    </row>
    <row r="36" spans="1:8" ht="13.5" customHeight="1" x14ac:dyDescent="0.4">
      <c r="A36" s="20" t="s">
        <v>47</v>
      </c>
      <c r="B36" s="20"/>
      <c r="C36" s="147">
        <v>0</v>
      </c>
      <c r="D36" s="116">
        <f>SUM(D37:D37)</f>
        <v>14642618</v>
      </c>
    </row>
    <row r="37" spans="1:8" ht="16.5" customHeight="1" x14ac:dyDescent="0.4">
      <c r="A37" s="4" t="s">
        <v>63</v>
      </c>
      <c r="B37" s="4">
        <v>11</v>
      </c>
      <c r="C37" s="102" t="s">
        <v>37</v>
      </c>
      <c r="D37" s="107">
        <v>14642618</v>
      </c>
    </row>
    <row r="38" spans="1:8" ht="16.5" customHeight="1" x14ac:dyDescent="0.4">
      <c r="A38" s="4"/>
      <c r="B38" s="4"/>
      <c r="C38" s="102"/>
      <c r="D38" s="107"/>
    </row>
    <row r="39" spans="1:8" ht="18" customHeight="1" x14ac:dyDescent="0.4">
      <c r="A39" s="21" t="s">
        <v>64</v>
      </c>
      <c r="B39" s="21"/>
      <c r="C39" s="111">
        <f>SUM(C40:C41)</f>
        <v>271836</v>
      </c>
      <c r="D39" s="114">
        <f>SUM(D40:D41)</f>
        <v>10021717</v>
      </c>
    </row>
    <row r="40" spans="1:8" ht="12.75" customHeight="1" x14ac:dyDescent="0.4">
      <c r="A40" s="4" t="s">
        <v>65</v>
      </c>
      <c r="B40" s="4">
        <v>11</v>
      </c>
      <c r="C40" s="110">
        <v>271619</v>
      </c>
      <c r="D40" s="124">
        <v>10021500</v>
      </c>
    </row>
    <row r="41" spans="1:8" ht="12.75" customHeight="1" x14ac:dyDescent="0.4">
      <c r="A41" s="20" t="s">
        <v>51</v>
      </c>
      <c r="B41" s="20"/>
      <c r="C41" s="89">
        <v>217</v>
      </c>
      <c r="D41" s="93">
        <v>217</v>
      </c>
    </row>
    <row r="42" spans="1:8" ht="12.75" customHeight="1" x14ac:dyDescent="0.4">
      <c r="A42" s="96" t="s">
        <v>67</v>
      </c>
      <c r="B42" s="96"/>
      <c r="C42" s="101">
        <f>C36-C39</f>
        <v>-271836</v>
      </c>
      <c r="D42" s="108">
        <f>D36-D39</f>
        <v>4620901</v>
      </c>
    </row>
    <row r="43" spans="1:8" ht="12.75" customHeight="1" x14ac:dyDescent="0.4">
      <c r="A43" s="99"/>
      <c r="B43" s="99"/>
      <c r="C43" s="103"/>
      <c r="D43" s="108"/>
    </row>
    <row r="44" spans="1:8" ht="17.25" customHeight="1" x14ac:dyDescent="0.4">
      <c r="A44" s="12" t="s">
        <v>66</v>
      </c>
      <c r="B44" s="12"/>
      <c r="C44" s="104">
        <v>-47194</v>
      </c>
      <c r="D44" s="106">
        <v>-74742</v>
      </c>
      <c r="H44" s="113"/>
    </row>
    <row r="45" spans="1:8" ht="12.75" customHeight="1" x14ac:dyDescent="0.4">
      <c r="A45" s="4" t="s">
        <v>68</v>
      </c>
      <c r="B45" s="4"/>
      <c r="C45" s="104">
        <f>C19+C33+C42+C44</f>
        <v>-408833</v>
      </c>
      <c r="D45" s="106">
        <f>D42+D33+D19+D44</f>
        <v>-568401</v>
      </c>
    </row>
    <row r="46" spans="1:8" ht="12.75" customHeight="1" x14ac:dyDescent="0.4">
      <c r="A46" s="20" t="s">
        <v>69</v>
      </c>
      <c r="B46" s="20"/>
      <c r="C46" s="109">
        <v>953658</v>
      </c>
      <c r="D46" s="114">
        <v>1428412</v>
      </c>
    </row>
    <row r="47" spans="1:8" ht="12.75" customHeight="1" x14ac:dyDescent="0.4">
      <c r="A47" s="96" t="s">
        <v>70</v>
      </c>
      <c r="B47" s="96"/>
      <c r="C47" s="103">
        <f>C46+C45</f>
        <v>544825</v>
      </c>
      <c r="D47" s="108">
        <f>D46+D45</f>
        <v>860011</v>
      </c>
    </row>
    <row r="50" spans="1:4" x14ac:dyDescent="0.4">
      <c r="A50" s="36" t="s">
        <v>116</v>
      </c>
      <c r="B50" s="36"/>
      <c r="C50" s="126"/>
      <c r="D50" s="126" t="s">
        <v>117</v>
      </c>
    </row>
  </sheetData>
  <mergeCells count="1">
    <mergeCell ref="C4:D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B22" sqref="B22"/>
    </sheetView>
  </sheetViews>
  <sheetFormatPr defaultColWidth="9.35546875" defaultRowHeight="13.15" x14ac:dyDescent="0.4"/>
  <cols>
    <col min="1" max="1" width="47.35546875" style="1" customWidth="1"/>
    <col min="2" max="2" width="19.640625" style="1" customWidth="1"/>
    <col min="3" max="3" width="22.5" style="1" customWidth="1"/>
    <col min="4" max="4" width="18.640625" style="1" customWidth="1"/>
    <col min="5" max="5" width="16.140625" style="1" customWidth="1"/>
    <col min="6" max="6" width="9.35546875" style="1"/>
    <col min="7" max="7" width="13.5" style="1" customWidth="1"/>
    <col min="8" max="16384" width="9.35546875" style="1"/>
  </cols>
  <sheetData>
    <row r="1" spans="1:7" x14ac:dyDescent="0.4">
      <c r="A1" s="13" t="s">
        <v>21</v>
      </c>
    </row>
    <row r="2" spans="1:7" x14ac:dyDescent="0.4">
      <c r="A2" s="5" t="s">
        <v>71</v>
      </c>
    </row>
    <row r="3" spans="1:7" ht="12.75" customHeight="1" x14ac:dyDescent="0.4">
      <c r="A3" s="193" t="s">
        <v>111</v>
      </c>
      <c r="B3" s="193"/>
    </row>
    <row r="4" spans="1:7" ht="25.5" customHeight="1" x14ac:dyDescent="0.4">
      <c r="A4" s="23" t="s">
        <v>72</v>
      </c>
      <c r="B4" s="24" t="s">
        <v>73</v>
      </c>
      <c r="C4" s="180" t="s">
        <v>75</v>
      </c>
      <c r="D4" s="24" t="s">
        <v>74</v>
      </c>
      <c r="E4" s="25" t="s">
        <v>115</v>
      </c>
    </row>
    <row r="5" spans="1:7" ht="26.1" customHeight="1" x14ac:dyDescent="0.4">
      <c r="A5" s="181" t="s">
        <v>99</v>
      </c>
      <c r="B5" s="107">
        <v>6404948</v>
      </c>
      <c r="C5" s="174">
        <v>-470086</v>
      </c>
      <c r="D5" s="107">
        <v>1080333</v>
      </c>
      <c r="E5" s="102">
        <f>B5+C5+D5</f>
        <v>7015195</v>
      </c>
    </row>
    <row r="6" spans="1:7" ht="11.25" customHeight="1" x14ac:dyDescent="0.4">
      <c r="A6" s="73"/>
      <c r="B6" s="71"/>
      <c r="C6" s="71"/>
      <c r="D6" s="72"/>
      <c r="E6" s="72"/>
    </row>
    <row r="7" spans="1:7" ht="24" customHeight="1" x14ac:dyDescent="0.4">
      <c r="A7" s="122" t="s">
        <v>106</v>
      </c>
      <c r="B7" s="127"/>
      <c r="C7" s="175">
        <v>-1307038</v>
      </c>
      <c r="D7" s="124"/>
      <c r="E7" s="175">
        <f>C7</f>
        <v>-1307038</v>
      </c>
    </row>
    <row r="8" spans="1:7" ht="28.5" customHeight="1" x14ac:dyDescent="0.4">
      <c r="A8" s="177" t="s">
        <v>101</v>
      </c>
      <c r="B8" s="172"/>
      <c r="C8" s="174">
        <f>C7</f>
        <v>-1307038</v>
      </c>
      <c r="D8" s="176"/>
      <c r="E8" s="173">
        <f>SUM(B8:D8)</f>
        <v>-1307038</v>
      </c>
    </row>
    <row r="9" spans="1:7" ht="20.25" customHeight="1" x14ac:dyDescent="0.4">
      <c r="A9" s="100" t="s">
        <v>102</v>
      </c>
      <c r="B9" s="112">
        <f>B5</f>
        <v>6404948</v>
      </c>
      <c r="C9" s="148">
        <f>C8+C5</f>
        <v>-1777124</v>
      </c>
      <c r="D9" s="112">
        <f>D5+D8</f>
        <v>1080333</v>
      </c>
      <c r="E9" s="103">
        <f>B9+C9+D9</f>
        <v>5708157</v>
      </c>
    </row>
    <row r="10" spans="1:7" ht="20.25" customHeight="1" x14ac:dyDescent="0.4">
      <c r="A10" s="146"/>
      <c r="B10" s="144"/>
      <c r="C10" s="145"/>
      <c r="D10" s="144"/>
      <c r="E10" s="111"/>
    </row>
    <row r="11" spans="1:7" ht="20.25" customHeight="1" x14ac:dyDescent="0.4">
      <c r="A11" s="100" t="s">
        <v>100</v>
      </c>
      <c r="B11" s="103">
        <f>B9</f>
        <v>6404948</v>
      </c>
      <c r="C11" s="117">
        <v>-428361</v>
      </c>
      <c r="D11" s="103">
        <f>D9</f>
        <v>1080333</v>
      </c>
      <c r="E11" s="103">
        <f>B11+C11+D11</f>
        <v>7056920</v>
      </c>
    </row>
    <row r="12" spans="1:7" ht="15.75" customHeight="1" x14ac:dyDescent="0.4">
      <c r="A12" s="74"/>
      <c r="B12" s="71"/>
      <c r="C12" s="71"/>
      <c r="D12" s="72"/>
      <c r="E12" s="72"/>
      <c r="G12" s="22"/>
    </row>
    <row r="13" spans="1:7" x14ac:dyDescent="0.4">
      <c r="A13" s="194" t="s">
        <v>103</v>
      </c>
      <c r="B13" s="189" t="s">
        <v>94</v>
      </c>
      <c r="C13" s="191">
        <f>ОСД!C22</f>
        <v>-5681234</v>
      </c>
      <c r="D13" s="189" t="s">
        <v>94</v>
      </c>
      <c r="E13" s="191">
        <f>C13</f>
        <v>-5681234</v>
      </c>
    </row>
    <row r="14" spans="1:7" ht="15.75" customHeight="1" x14ac:dyDescent="0.4">
      <c r="A14" s="195"/>
      <c r="B14" s="190"/>
      <c r="C14" s="192"/>
      <c r="D14" s="190"/>
      <c r="E14" s="192"/>
    </row>
    <row r="15" spans="1:7" ht="32.25" customHeight="1" x14ac:dyDescent="0.4">
      <c r="A15" s="123" t="s">
        <v>104</v>
      </c>
      <c r="B15" s="149" t="s">
        <v>94</v>
      </c>
      <c r="C15" s="117">
        <f>C13</f>
        <v>-5681234</v>
      </c>
      <c r="D15" s="149" t="s">
        <v>94</v>
      </c>
      <c r="E15" s="117">
        <f>E13</f>
        <v>-5681234</v>
      </c>
    </row>
    <row r="16" spans="1:7" x14ac:dyDescent="0.4">
      <c r="A16" s="100" t="s">
        <v>105</v>
      </c>
      <c r="B16" s="103">
        <f>B11</f>
        <v>6404948</v>
      </c>
      <c r="C16" s="117">
        <f>C11+C13</f>
        <v>-6109595</v>
      </c>
      <c r="D16" s="103">
        <f>D11</f>
        <v>1080333</v>
      </c>
      <c r="E16" s="103">
        <f>B16+C16+D16</f>
        <v>1375686</v>
      </c>
    </row>
    <row r="18" spans="1:5" x14ac:dyDescent="0.4">
      <c r="E18" s="113"/>
    </row>
    <row r="19" spans="1:5" x14ac:dyDescent="0.4">
      <c r="A19" s="36" t="s">
        <v>116</v>
      </c>
      <c r="B19" s="36"/>
      <c r="C19" s="126"/>
      <c r="D19" s="126" t="s">
        <v>117</v>
      </c>
    </row>
  </sheetData>
  <mergeCells count="6">
    <mergeCell ref="B13:B14"/>
    <mergeCell ref="C13:C14"/>
    <mergeCell ref="E13:E14"/>
    <mergeCell ref="A3:B3"/>
    <mergeCell ref="A13:A14"/>
    <mergeCell ref="D13:D14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 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Polikarpova Anna</cp:lastModifiedBy>
  <cp:lastPrinted>2025-07-23T12:22:33Z</cp:lastPrinted>
  <dcterms:created xsi:type="dcterms:W3CDTF">2024-04-30T06:26:55Z</dcterms:created>
  <dcterms:modified xsi:type="dcterms:W3CDTF">2025-08-11T14:43:23Z</dcterms:modified>
</cp:coreProperties>
</file>