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8. Биржа\Квартальные отчеты\12 месяцев 2024 года\"/>
    </mc:Choice>
  </mc:AlternateContent>
  <xr:revisionPtr revIDLastSave="0" documentId="13_ncr:1_{6C4E951F-3A24-4043-AC6A-B2E7316DFDC5}" xr6:coauthVersionLast="47" xr6:coauthVersionMax="47" xr10:uidLastSave="{00000000-0000-0000-0000-000000000000}"/>
  <bookViews>
    <workbookView xWindow="-120" yWindow="-120" windowWidth="29040" windowHeight="15840" tabRatio="818" xr2:uid="{1B1AEAF2-09B2-4115-A2C4-E14BC0714ECE}"/>
  </bookViews>
  <sheets>
    <sheet name="Баланс" sheetId="18" r:id="rId1"/>
    <sheet name="ОПИУ" sheetId="21" r:id="rId2"/>
    <sheet name="ДДС" sheetId="25" r:id="rId3"/>
    <sheet name="ОИК" sheetId="23" r:id="rId4"/>
    <sheet name="ОСВ2022_23 мая2023" sheetId="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5450_01">#REF!</definedName>
    <definedName name="__5456_n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xlnm._FilterDatabase" localSheetId="4" hidden="1">'ОСВ2022_23 мая2023'!$B$566:$F$585</definedName>
    <definedName name="aaaa">'[1]Приложение 1 KZT'!#REF!</definedName>
    <definedName name="AS2DocOpenMode" hidden="1">"AS2DocumentEdit"</definedName>
    <definedName name="AS2HasNoAutoHeaderFooter" hidden="1">" "</definedName>
    <definedName name="cdjl">'[1]Приложение 1 KZT'!#REF!</definedName>
    <definedName name="fff">'[1]Приложение 1 KZT'!#REF!</definedName>
    <definedName name="fffffffff">'[1]Приложение 1 KZT'!#REF!</definedName>
    <definedName name="ggg">'[1]Приложение 1 KZT'!#REF!</definedName>
    <definedName name="mmmm">'[1]Приложение 1 KZT'!#REF!</definedName>
    <definedName name="SUB1320106" localSheetId="4">[2]НР041!#REF!</definedName>
    <definedName name="SUB1320106">[2]НР041!#REF!</definedName>
    <definedName name="t_4_b">'[3]B 1'!#REF!</definedName>
    <definedName name="t1c00">'[4]C 25'!#REF!</definedName>
    <definedName name="t1c01">'[4]C 25'!#REF!</definedName>
    <definedName name="t1d00">#REF!</definedName>
    <definedName name="t1d01">#REF!</definedName>
    <definedName name="t1e01">'[3]B 1'!#REF!</definedName>
    <definedName name="t2c00">'[4]C 25'!#REF!</definedName>
    <definedName name="t2c01">'[4]C 25'!#REF!</definedName>
    <definedName name="t2d00">#REF!</definedName>
    <definedName name="t2d01">#REF!</definedName>
    <definedName name="t4b">'[3]B 1'!#REF!</definedName>
    <definedName name="t4c00">'[4]C 25'!#REF!</definedName>
    <definedName name="t4c01">'[4]C 25'!#REF!</definedName>
    <definedName name="t4d00">#REF!</definedName>
    <definedName name="t4d01">#REF!</definedName>
    <definedName name="t5b">'[3]B 1'!#REF!</definedName>
    <definedName name="t5c00">'[4]C 25'!#REF!</definedName>
    <definedName name="t5c01">'[4]C 25'!#REF!</definedName>
    <definedName name="t5d00">#REF!</definedName>
    <definedName name="t5d01">#REF!</definedName>
    <definedName name="TextRefCopy1">#REF!</definedName>
    <definedName name="TextRefCopy10">#REF!</definedName>
    <definedName name="TextRefCopy11">'[1]Приложение 1 KZT'!#REF!</definedName>
    <definedName name="TextRefCopy13">'[1]Приложение 1 KZT'!#REF!</definedName>
    <definedName name="TextRefCopy14">'[1]Приложение 1 KZT'!#REF!</definedName>
    <definedName name="TextRefCopy18">'[1]Приложение 1 KZT'!#REF!</definedName>
    <definedName name="TextRefCopy19">'[1]Приложение 1 KZT'!#REF!</definedName>
    <definedName name="TextRefCopy2">#REF!</definedName>
    <definedName name="TextRefCopy20">'[1]Приложение 1 KZT'!#REF!</definedName>
    <definedName name="TextRefCopy21">'[1]Приложение 1 KZT'!#REF!</definedName>
    <definedName name="TextRefCopy23">'[1]Приложение 1 KZT'!#REF!</definedName>
    <definedName name="TextRefCopy27">'[1]Приложение 1 KZT'!#REF!</definedName>
    <definedName name="TextRefCopy28">'[1]Приложение 1 KZT'!#REF!</definedName>
    <definedName name="TextRefCopy3">#REF!</definedName>
    <definedName name="TextRefCopy31">'[1]Приложение 1 KZT'!#REF!</definedName>
    <definedName name="TextRefCopy32">'[1]Приложение 1 KZT'!#REF!</definedName>
    <definedName name="TextRefCopy36">'[1]Приложение 1 KZT'!#REF!</definedName>
    <definedName name="TextRefCopy37">'[1]Приложение 1 KZT'!#REF!</definedName>
    <definedName name="TextRefCopy39">'[1]Приложение 1 KZT'!#REF!</definedName>
    <definedName name="TextRefCopy4">#REF!</definedName>
    <definedName name="TextRefCopy40">'[1]Приложение 1 KZT'!#REF!</definedName>
    <definedName name="TextRefCopy41">'[1]Приложение 1 KZT'!#REF!</definedName>
    <definedName name="TextRefCopy42">'[1]Приложение 1 KZT'!#REF!</definedName>
    <definedName name="TextRefCopy43">'[1]Приложение 1 KZT'!#REF!</definedName>
    <definedName name="TextRefCopy49">'[1]Приложение 1 KZT'!#REF!</definedName>
    <definedName name="TextRefCopy5">#REF!</definedName>
    <definedName name="TextRefCopy52">'[1]Приложение 1 KZT'!#REF!</definedName>
    <definedName name="TextRefCopy55">'[1]Приложение 1 KZT'!#REF!</definedName>
    <definedName name="TextRefCopy59">'[1]Приложение 1 KZT'!#REF!</definedName>
    <definedName name="TextRefCopy6">'[1]Приложение 1 KZT'!#REF!</definedName>
    <definedName name="TextRefCopy60">'[1]Приложение 1 KZT'!#REF!</definedName>
    <definedName name="TextRefCopy61">'[1]Приложение 1 KZT'!#REF!</definedName>
    <definedName name="TextRefCopy62">'[1]Приложение 1 KZT'!#REF!</definedName>
    <definedName name="TextRefCopy63">'[1]Приложение 1 KZT'!#REF!</definedName>
    <definedName name="TextRefCopy64">'[1]Приложение 1 KZT'!#REF!</definedName>
    <definedName name="TextRefCopy66">'[1]Приложение 1 KZT'!#REF!</definedName>
    <definedName name="TextRefCopy67">'[1]Приложение 1 KZT'!#REF!</definedName>
    <definedName name="TextRefCopy68">'[1]Приложение 1 KZT'!#REF!</definedName>
    <definedName name="TextRefCopy69">'[1]Приложение 1 KZT'!#REF!</definedName>
    <definedName name="TextRefCopy70">'[1]Приложение 1 KZT'!#REF!</definedName>
    <definedName name="TextRefCopy72">'[1]Приложение 1 KZT'!#REF!</definedName>
    <definedName name="TextRefCopy73">'[1]Приложение 1 KZT'!#REF!</definedName>
    <definedName name="TextRefCopy74">'[1]Приложение 1 KZT'!#REF!</definedName>
    <definedName name="TextRefCopyRangeCount" hidden="1">74</definedName>
    <definedName name="total_1">'[3]A 100'!#REF!</definedName>
    <definedName name="total1_00">'[3]A 100'!#REF!</definedName>
    <definedName name="total2_00">'[3]A 100'!#REF!</definedName>
    <definedName name="total3_00">'[3]A 100'!#REF!</definedName>
    <definedName name="total4_00">#REF!</definedName>
    <definedName name="total4_01">#REF!</definedName>
    <definedName name="total5_00">#REF!</definedName>
    <definedName name="total5_01">#REF!</definedName>
    <definedName name="WIDTH">#REF!</definedName>
    <definedName name="wrn.Aging._.and._.Trend._.Analysis." hidden="1">{#N/A,#N/A,FALSE,"Aging Summary";#N/A,#N/A,FALSE,"Ratio Analysis";#N/A,#N/A,FALSE,"Test 120 Day Accts";#N/A,#N/A,FALSE,"Tickmarks"}</definedName>
    <definedName name="а1">[5]ЯНВАРЬ!#REF!</definedName>
    <definedName name="ааа">#REF!</definedName>
    <definedName name="аааа">#REF!</definedName>
    <definedName name="аввв">'[1]Приложение 1 KZT'!#REF!</definedName>
    <definedName name="Анализ_финансового_состояния_организации" localSheetId="4">#REF!</definedName>
    <definedName name="Анализ_финансового_состояния_организации">#REF!</definedName>
    <definedName name="арр">'[1]Приложение 1 KZT'!#REF!</definedName>
    <definedName name="аудит" localSheetId="4">#REF!</definedName>
    <definedName name="аудит">#REF!</definedName>
    <definedName name="Аудит_бухгалтерской_отчетности" localSheetId="4">#REF!</definedName>
    <definedName name="Аудит_бухгалтерской_отчетности">#REF!</definedName>
    <definedName name="Аудит_налоговой_отчетности_и_правильности_уплаты_налогов" localSheetId="4">#REF!</definedName>
    <definedName name="Аудит_налоговой_отчетности_и_правильности_уплаты_налогов">#REF!</definedName>
    <definedName name="Аудит_обслуживающих_производств_и_хозяйств" localSheetId="4">#REF!</definedName>
    <definedName name="Аудит_обслуживающих_производств_и_хозяйств">#REF!</definedName>
    <definedName name="Аудит_общего_состояния_бухгалтерского_учета." localSheetId="4">#REF!</definedName>
    <definedName name="Аудит_общего_состояния_бухгалтерского_учета.">#REF!</definedName>
    <definedName name="Аудит_операций_по_договору_простого_товарищества__договору_о_совместной_деятельности_счета_01_04_06_50_51_52_46_47_48_78_3" localSheetId="4">#REF!</definedName>
    <definedName name="Аудит_операций_по_договору_простого_товарищества__договору_о_совместной_деятельности_счета_01_04_06_50_51_52_46_47_48_78_3">#REF!</definedName>
    <definedName name="Аудит_операций_по_кредитам_и_займам__ссудам___включая_валютные_счета_90_92_93_94_95_96_00_009" localSheetId="4">#REF!</definedName>
    <definedName name="Аудит_операций_по_кредитам_и_займам__ссудам___включая_валютные_счета_90_92_93_94_95_96_00_009">#REF!</definedName>
    <definedName name="Аудит_операций_по_оплате" localSheetId="4">#REF!</definedName>
    <definedName name="Аудит_операций_по_оплате">#REF!</definedName>
    <definedName name="Аудит_операций_по_расчетам_с_подотчетными_лицами__включая_расчеты_в_иностранной_валюте_счет_71" localSheetId="4">#REF!</definedName>
    <definedName name="Аудит_операций_по_расчетам_с_подотчетными_лицами__включая_расчеты_в_иностранной_валюте_счет_71">#REF!</definedName>
    <definedName name="Аудит_операций_по_учету_готовой_продукции_и_ее_реализации__счет_46" localSheetId="4">#REF!</definedName>
    <definedName name="Аудит_операций_по_учету_готовой_продукции_и_ее_реализации__счет_46">#REF!</definedName>
    <definedName name="Аудит_операций_по_учету_денежных_средств_в_кассе_счет_50" localSheetId="4">#REF!</definedName>
    <definedName name="Аудит_операций_по_учету_денежных_средств_в_кассе_счет_50">#REF!</definedName>
    <definedName name="Аудит_операций_по_учету_денежных_средств_на_валютных_счетах_счета_52__55__57" localSheetId="4">#REF!</definedName>
    <definedName name="Аудит_операций_по_учету_денежных_средств_на_валютных_счетах_счета_52__55__57">#REF!</definedName>
    <definedName name="Аудит_операций_по_учету_денежных_средств_на_расчетном_счете_и_других_рублевых_счетах_в_банке_счета_51_55__57_." localSheetId="4">#REF!</definedName>
    <definedName name="Аудит_операций_по_учету_денежных_средств_на_расчетном_счете_и_других_рублевых_счетах_в_банке_счета_51_55__57_.">#REF!</definedName>
    <definedName name="Аудит_операций_по_учету_затрат_на_производство" localSheetId="4">#REF!</definedName>
    <definedName name="Аудит_операций_по_учету_затрат_на_производство">#REF!</definedName>
    <definedName name="Аудит_операций_по_учету_материалов_и_МБП__счета_10__12__13__15_16__48_60__61__76__84" localSheetId="4">#REF!</definedName>
    <definedName name="Аудит_операций_по_учету_материалов_и_МБП__счета_10__12__13__15_16__48_60__61__76__8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 localSheetId="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>#REF!</definedName>
    <definedName name="Аудит_операций_по_учету_расчетов_в_национальной_валюте_счета_60__61__62__63__64__65__67__75__76__78__79" localSheetId="4">#REF!</definedName>
    <definedName name="Аудит_операций_по_учету_расчетов_в_национальной_валюте_счета_60__61__62__63__64__65__67__75__76__78__79">#REF!</definedName>
    <definedName name="Аудит_расчетных_операций_в_иностранной_валюте_счета_60_61_62_63_64_65_76_78_83__субсчет__Курсовые_разницы" localSheetId="4">#REF!</definedName>
    <definedName name="Аудит_расчетных_операций_в_иностранной_валюте_счета_60_61_62_63_64_65_76_78_83__субсчет__Курсовые_разницы">#REF!</definedName>
    <definedName name="Аудит_состояния_внутреннего_контроля_организации" localSheetId="4">#REF!</definedName>
    <definedName name="Аудит_состояния_внутреннего_контроля_организации">#REF!</definedName>
    <definedName name="Аудит_торговых_операций_счета_41._42._44._46" localSheetId="4">#REF!</definedName>
    <definedName name="Аудит_торговых_операций_счета_41._42._44._46">#REF!</definedName>
    <definedName name="Аудит_уставного_складочного_капитала." localSheetId="4">#REF!</definedName>
    <definedName name="Аудит_уставного_складочного_капитала.">#REF!</definedName>
    <definedName name="Аудит_учредительных_и_регистрационных_документов_экономического_субъекта." localSheetId="4">#REF!</definedName>
    <definedName name="Аудит_учредительных_и_регистрационных_документов_экономического_субъекта.">#REF!</definedName>
    <definedName name="Аудит_финансовых_вложений_счета_06__58" localSheetId="4">#REF!</definedName>
    <definedName name="Аудит_финансовых_вложений_счета_06__58">#REF!</definedName>
    <definedName name="Аудит_финансовых_результатов_и_использования_прибыли__счета_80_81_82_83_88_96" localSheetId="4">#REF!</definedName>
    <definedName name="Аудит_финансовых_результатов_и_использования_прибыли__счета_80_81_82_83_88_96">#REF!</definedName>
    <definedName name="БРД3ОТ" localSheetId="4">#REF!</definedName>
    <definedName name="БРД3ОТ">#REF!</definedName>
    <definedName name="БРД4ОТ" localSheetId="4">#REF!</definedName>
    <definedName name="БРД4ОТ">#REF!</definedName>
    <definedName name="Всего">#REF!</definedName>
    <definedName name="группа" localSheetId="4">#REF!</definedName>
    <definedName name="группа">#REF!</definedName>
    <definedName name="еее">'[1]Приложение 1 KZT'!#REF!</definedName>
    <definedName name="Инвентаризация" localSheetId="4">#REF!</definedName>
    <definedName name="Инвентаризация">#REF!</definedName>
    <definedName name="методолог" localSheetId="4">#REF!</definedName>
    <definedName name="методолог">#REF!</definedName>
    <definedName name="_xlnm.Print_Area">[6]Лист3!#REF!</definedName>
    <definedName name="РД1Д" localSheetId="4">#REF!</definedName>
    <definedName name="РД1Д">#REF!</definedName>
    <definedName name="РД1КО" localSheetId="4">#REF!</definedName>
    <definedName name="РД1КО">#REF!</definedName>
    <definedName name="РД1ОТ" localSheetId="4">#REF!</definedName>
    <definedName name="РД1ОТ">#REF!</definedName>
    <definedName name="РД2КО" localSheetId="4">#REF!</definedName>
    <definedName name="РД2КО">#REF!</definedName>
    <definedName name="РД2ОТ" localSheetId="4">#REF!</definedName>
    <definedName name="РД2ОТ">#REF!</definedName>
    <definedName name="РД9ОТ" localSheetId="4">#REF!</definedName>
    <definedName name="РД9ОТ">#REF!</definedName>
    <definedName name="СТРОИТЕЛЬСТВ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5" l="1"/>
  <c r="D39" i="25"/>
  <c r="D19" i="21"/>
  <c r="D10" i="21"/>
  <c r="D13" i="21" s="1"/>
  <c r="D16" i="21" s="1"/>
  <c r="D18" i="21" s="1"/>
  <c r="D20" i="21" s="1"/>
  <c r="G17" i="23" l="1"/>
  <c r="E24" i="23" l="1"/>
  <c r="E9" i="23"/>
  <c r="F9" i="23"/>
  <c r="D9" i="23"/>
  <c r="G8" i="23"/>
  <c r="C51" i="25"/>
  <c r="D24" i="23" l="1"/>
  <c r="D37" i="25"/>
  <c r="C34" i="18"/>
  <c r="D34" i="18"/>
  <c r="G23" i="23"/>
  <c r="C43" i="25"/>
  <c r="C33" i="25"/>
  <c r="C37" i="25" s="1"/>
  <c r="C10" i="21"/>
  <c r="C13" i="21" s="1"/>
  <c r="C16" i="21" s="1"/>
  <c r="D16" i="18"/>
  <c r="D26" i="18"/>
  <c r="C26" i="18"/>
  <c r="C16" i="18"/>
  <c r="D43" i="25"/>
  <c r="D28" i="25"/>
  <c r="C18" i="21" l="1"/>
  <c r="C20" i="21" s="1"/>
  <c r="C8" i="25"/>
  <c r="C25" i="25" s="1"/>
  <c r="C28" i="25" s="1"/>
  <c r="C48" i="25"/>
  <c r="C35" i="18"/>
  <c r="D48" i="25"/>
  <c r="D49" i="25" s="1"/>
  <c r="D52" i="25" s="1"/>
  <c r="D35" i="18"/>
  <c r="G22" i="23"/>
  <c r="G21" i="23"/>
  <c r="G20" i="23"/>
  <c r="G19" i="23"/>
  <c r="C18" i="23"/>
  <c r="C24" i="23" s="1"/>
  <c r="B18" i="23"/>
  <c r="G14" i="23"/>
  <c r="G11" i="23"/>
  <c r="G10" i="23"/>
  <c r="C9" i="23"/>
  <c r="B9" i="23"/>
  <c r="B15" i="23" s="1"/>
  <c r="G15" i="23" s="1"/>
  <c r="G7" i="23"/>
  <c r="C22" i="21" l="1"/>
  <c r="F18" i="23" s="1"/>
  <c r="C24" i="21"/>
  <c r="C49" i="25"/>
  <c r="C52" i="25" s="1"/>
  <c r="G12" i="23"/>
  <c r="G9" i="23"/>
  <c r="F24" i="23" l="1"/>
  <c r="G18" i="23"/>
  <c r="G24" i="23" s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8" i="1"/>
  <c r="E567" i="1"/>
  <c r="E566" i="1"/>
  <c r="O557" i="1"/>
  <c r="O556" i="1"/>
  <c r="H535" i="1"/>
  <c r="V524" i="1"/>
  <c r="F524" i="1"/>
  <c r="Q524" i="1" s="1"/>
  <c r="A524" i="1"/>
  <c r="V523" i="1"/>
  <c r="F523" i="1"/>
  <c r="Q523" i="1" s="1"/>
  <c r="A523" i="1"/>
  <c r="V522" i="1"/>
  <c r="F522" i="1"/>
  <c r="Q522" i="1" s="1"/>
  <c r="A522" i="1"/>
  <c r="V521" i="1"/>
  <c r="Q521" i="1"/>
  <c r="F521" i="1"/>
  <c r="A521" i="1"/>
  <c r="V520" i="1"/>
  <c r="W520" i="1" s="1"/>
  <c r="F520" i="1"/>
  <c r="Q520" i="1" s="1"/>
  <c r="A520" i="1"/>
  <c r="V519" i="1"/>
  <c r="F519" i="1"/>
  <c r="Q519" i="1" s="1"/>
  <c r="A519" i="1"/>
  <c r="W518" i="1"/>
  <c r="Q518" i="1"/>
  <c r="V517" i="1"/>
  <c r="F517" i="1"/>
  <c r="Q517" i="1" s="1"/>
  <c r="A517" i="1"/>
  <c r="V516" i="1"/>
  <c r="F516" i="1"/>
  <c r="Q516" i="1" s="1"/>
  <c r="A516" i="1"/>
  <c r="V515" i="1"/>
  <c r="F515" i="1"/>
  <c r="Q515" i="1" s="1"/>
  <c r="A515" i="1"/>
  <c r="V514" i="1"/>
  <c r="F514" i="1"/>
  <c r="Q514" i="1" s="1"/>
  <c r="A514" i="1"/>
  <c r="V513" i="1"/>
  <c r="F513" i="1"/>
  <c r="Q513" i="1" s="1"/>
  <c r="A513" i="1"/>
  <c r="V512" i="1"/>
  <c r="F512" i="1"/>
  <c r="Q512" i="1" s="1"/>
  <c r="A512" i="1"/>
  <c r="V511" i="1"/>
  <c r="W511" i="1" s="1"/>
  <c r="F511" i="1"/>
  <c r="Q511" i="1" s="1"/>
  <c r="A511" i="1"/>
  <c r="V510" i="1"/>
  <c r="W510" i="1" s="1"/>
  <c r="F510" i="1"/>
  <c r="Q510" i="1" s="1"/>
  <c r="A510" i="1"/>
  <c r="V509" i="1"/>
  <c r="F509" i="1"/>
  <c r="Q509" i="1" s="1"/>
  <c r="A509" i="1"/>
  <c r="V508" i="1"/>
  <c r="F508" i="1"/>
  <c r="Q508" i="1" s="1"/>
  <c r="A508" i="1"/>
  <c r="V507" i="1"/>
  <c r="F507" i="1"/>
  <c r="Q507" i="1" s="1"/>
  <c r="A507" i="1"/>
  <c r="V506" i="1"/>
  <c r="W506" i="1" s="1"/>
  <c r="F506" i="1"/>
  <c r="Q506" i="1" s="1"/>
  <c r="A506" i="1"/>
  <c r="V505" i="1"/>
  <c r="F505" i="1"/>
  <c r="Q505" i="1" s="1"/>
  <c r="A505" i="1"/>
  <c r="V504" i="1"/>
  <c r="F504" i="1"/>
  <c r="A504" i="1"/>
  <c r="L494" i="1"/>
  <c r="K494" i="1"/>
  <c r="J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U475" i="1"/>
  <c r="T475" i="1"/>
  <c r="S475" i="1"/>
  <c r="R475" i="1"/>
  <c r="L475" i="1"/>
  <c r="AA474" i="1"/>
  <c r="Z474" i="1"/>
  <c r="Y474" i="1"/>
  <c r="X474" i="1"/>
  <c r="W474" i="1"/>
  <c r="L474" i="1"/>
  <c r="L473" i="1"/>
  <c r="K473" i="1"/>
  <c r="J473" i="1"/>
  <c r="I473" i="1"/>
  <c r="H473" i="1"/>
  <c r="L472" i="1"/>
  <c r="K472" i="1"/>
  <c r="J472" i="1"/>
  <c r="I472" i="1"/>
  <c r="H472" i="1"/>
  <c r="V471" i="1"/>
  <c r="L471" i="1"/>
  <c r="K471" i="1"/>
  <c r="J471" i="1"/>
  <c r="I471" i="1"/>
  <c r="H471" i="1"/>
  <c r="K470" i="1"/>
  <c r="J470" i="1"/>
  <c r="I470" i="1"/>
  <c r="H470" i="1"/>
  <c r="K469" i="1"/>
  <c r="J469" i="1"/>
  <c r="I469" i="1"/>
  <c r="H469" i="1"/>
  <c r="K468" i="1"/>
  <c r="J468" i="1"/>
  <c r="I468" i="1"/>
  <c r="H468" i="1"/>
  <c r="K467" i="1"/>
  <c r="J467" i="1"/>
  <c r="I467" i="1"/>
  <c r="H467" i="1"/>
  <c r="K466" i="1"/>
  <c r="J466" i="1"/>
  <c r="I466" i="1"/>
  <c r="H466" i="1"/>
  <c r="K465" i="1"/>
  <c r="J465" i="1"/>
  <c r="I465" i="1"/>
  <c r="H465" i="1"/>
  <c r="K464" i="1"/>
  <c r="J464" i="1"/>
  <c r="I464" i="1"/>
  <c r="H464" i="1"/>
  <c r="K463" i="1"/>
  <c r="J463" i="1"/>
  <c r="I463" i="1"/>
  <c r="H463" i="1"/>
  <c r="K462" i="1"/>
  <c r="J462" i="1"/>
  <c r="I462" i="1"/>
  <c r="H462" i="1"/>
  <c r="K461" i="1"/>
  <c r="J461" i="1"/>
  <c r="K460" i="1"/>
  <c r="J460" i="1"/>
  <c r="I460" i="1"/>
  <c r="H460" i="1"/>
  <c r="K459" i="1"/>
  <c r="J459" i="1"/>
  <c r="I459" i="1"/>
  <c r="H459" i="1"/>
  <c r="K458" i="1"/>
  <c r="J458" i="1"/>
  <c r="I458" i="1"/>
  <c r="H458" i="1"/>
  <c r="K457" i="1"/>
  <c r="J457" i="1"/>
  <c r="I457" i="1"/>
  <c r="H457" i="1"/>
  <c r="K456" i="1"/>
  <c r="J456" i="1"/>
  <c r="I456" i="1"/>
  <c r="H456" i="1"/>
  <c r="K455" i="1"/>
  <c r="J455" i="1"/>
  <c r="I455" i="1"/>
  <c r="H455" i="1"/>
  <c r="U454" i="1"/>
  <c r="T454" i="1"/>
  <c r="S454" i="1"/>
  <c r="R454" i="1"/>
  <c r="K454" i="1"/>
  <c r="J454" i="1"/>
  <c r="I454" i="1"/>
  <c r="H454" i="1"/>
  <c r="K453" i="1"/>
  <c r="J453" i="1"/>
  <c r="I453" i="1"/>
  <c r="H453" i="1"/>
  <c r="K452" i="1"/>
  <c r="J452" i="1"/>
  <c r="I452" i="1"/>
  <c r="H452" i="1"/>
  <c r="U451" i="1"/>
  <c r="K451" i="1"/>
  <c r="J451" i="1"/>
  <c r="I451" i="1"/>
  <c r="H451" i="1"/>
  <c r="K450" i="1"/>
  <c r="J450" i="1"/>
  <c r="I450" i="1"/>
  <c r="H450" i="1"/>
  <c r="K449" i="1"/>
  <c r="J449" i="1"/>
  <c r="I449" i="1"/>
  <c r="H449" i="1"/>
  <c r="K448" i="1"/>
  <c r="J448" i="1"/>
  <c r="I448" i="1"/>
  <c r="H448" i="1"/>
  <c r="K447" i="1"/>
  <c r="J447" i="1"/>
  <c r="I447" i="1"/>
  <c r="H447" i="1"/>
  <c r="K446" i="1"/>
  <c r="J446" i="1"/>
  <c r="I446" i="1"/>
  <c r="H446" i="1"/>
  <c r="K445" i="1"/>
  <c r="J445" i="1"/>
  <c r="I445" i="1"/>
  <c r="H445" i="1"/>
  <c r="K444" i="1"/>
  <c r="J444" i="1"/>
  <c r="I444" i="1"/>
  <c r="H444" i="1"/>
  <c r="K443" i="1"/>
  <c r="J443" i="1"/>
  <c r="I443" i="1"/>
  <c r="H443" i="1"/>
  <c r="K442" i="1"/>
  <c r="J442" i="1"/>
  <c r="I442" i="1"/>
  <c r="H442" i="1"/>
  <c r="K441" i="1"/>
  <c r="J441" i="1"/>
  <c r="I441" i="1"/>
  <c r="H441" i="1"/>
  <c r="K440" i="1"/>
  <c r="J440" i="1"/>
  <c r="I440" i="1"/>
  <c r="H440" i="1"/>
  <c r="K439" i="1"/>
  <c r="J439" i="1"/>
  <c r="I439" i="1"/>
  <c r="H439" i="1"/>
  <c r="K438" i="1"/>
  <c r="J438" i="1"/>
  <c r="I438" i="1"/>
  <c r="H438" i="1"/>
  <c r="K437" i="1"/>
  <c r="J437" i="1"/>
  <c r="I437" i="1"/>
  <c r="H437" i="1"/>
  <c r="K436" i="1"/>
  <c r="J436" i="1"/>
  <c r="I436" i="1"/>
  <c r="H436" i="1"/>
  <c r="K435" i="1"/>
  <c r="J435" i="1"/>
  <c r="I435" i="1"/>
  <c r="H435" i="1"/>
  <c r="K434" i="1"/>
  <c r="J434" i="1"/>
  <c r="I434" i="1"/>
  <c r="H434" i="1"/>
  <c r="K433" i="1"/>
  <c r="J433" i="1"/>
  <c r="K432" i="1"/>
  <c r="J432" i="1"/>
  <c r="I432" i="1"/>
  <c r="H432" i="1"/>
  <c r="K431" i="1"/>
  <c r="J431" i="1"/>
  <c r="I431" i="1"/>
  <c r="H431" i="1"/>
  <c r="K430" i="1"/>
  <c r="J430" i="1"/>
  <c r="I430" i="1"/>
  <c r="H430" i="1"/>
  <c r="K429" i="1"/>
  <c r="J429" i="1"/>
  <c r="I429" i="1"/>
  <c r="H429" i="1"/>
  <c r="K428" i="1"/>
  <c r="J428" i="1"/>
  <c r="I428" i="1"/>
  <c r="H428" i="1"/>
  <c r="S427" i="1"/>
  <c r="R427" i="1"/>
  <c r="Q427" i="1"/>
  <c r="K427" i="1"/>
  <c r="J427" i="1"/>
  <c r="I427" i="1"/>
  <c r="H427" i="1"/>
  <c r="K426" i="1"/>
  <c r="J426" i="1"/>
  <c r="I426" i="1"/>
  <c r="H426" i="1"/>
  <c r="K425" i="1"/>
  <c r="J425" i="1"/>
  <c r="I425" i="1"/>
  <c r="H425" i="1"/>
  <c r="K424" i="1"/>
  <c r="J424" i="1"/>
  <c r="I424" i="1"/>
  <c r="H424" i="1"/>
  <c r="K423" i="1"/>
  <c r="I423" i="1"/>
  <c r="H423" i="1"/>
  <c r="K422" i="1"/>
  <c r="J422" i="1"/>
  <c r="I422" i="1"/>
  <c r="H422" i="1"/>
  <c r="K421" i="1"/>
  <c r="H421" i="1"/>
  <c r="D421" i="1"/>
  <c r="F421" i="1" s="1"/>
  <c r="I421" i="1" s="1"/>
  <c r="K420" i="1"/>
  <c r="J420" i="1"/>
  <c r="I420" i="1"/>
  <c r="H420" i="1"/>
  <c r="K419" i="1"/>
  <c r="J419" i="1"/>
  <c r="I419" i="1"/>
  <c r="H419" i="1"/>
  <c r="K418" i="1"/>
  <c r="J418" i="1"/>
  <c r="I418" i="1"/>
  <c r="H418" i="1"/>
  <c r="K417" i="1"/>
  <c r="J417" i="1"/>
  <c r="I417" i="1"/>
  <c r="H417" i="1"/>
  <c r="K416" i="1"/>
  <c r="J416" i="1"/>
  <c r="I416" i="1"/>
  <c r="H416" i="1"/>
  <c r="K415" i="1"/>
  <c r="J415" i="1"/>
  <c r="I415" i="1"/>
  <c r="H415" i="1"/>
  <c r="K414" i="1"/>
  <c r="J414" i="1"/>
  <c r="I414" i="1"/>
  <c r="H414" i="1"/>
  <c r="K413" i="1"/>
  <c r="J413" i="1"/>
  <c r="I413" i="1"/>
  <c r="H413" i="1"/>
  <c r="K412" i="1"/>
  <c r="J412" i="1"/>
  <c r="I412" i="1"/>
  <c r="H412" i="1"/>
  <c r="K411" i="1"/>
  <c r="J411" i="1"/>
  <c r="I411" i="1"/>
  <c r="H411" i="1"/>
  <c r="K410" i="1"/>
  <c r="J410" i="1"/>
  <c r="I410" i="1"/>
  <c r="H410" i="1"/>
  <c r="K409" i="1"/>
  <c r="J409" i="1"/>
  <c r="I409" i="1"/>
  <c r="H409" i="1"/>
  <c r="K408" i="1"/>
  <c r="J408" i="1"/>
  <c r="I408" i="1"/>
  <c r="H408" i="1"/>
  <c r="K407" i="1"/>
  <c r="J407" i="1"/>
  <c r="I407" i="1"/>
  <c r="H407" i="1"/>
  <c r="K406" i="1"/>
  <c r="J406" i="1"/>
  <c r="I406" i="1"/>
  <c r="H406" i="1"/>
  <c r="K405" i="1"/>
  <c r="J405" i="1"/>
  <c r="I405" i="1"/>
  <c r="H405" i="1"/>
  <c r="K404" i="1"/>
  <c r="J404" i="1"/>
  <c r="I404" i="1"/>
  <c r="H404" i="1"/>
  <c r="K403" i="1"/>
  <c r="J403" i="1"/>
  <c r="I403" i="1"/>
  <c r="H403" i="1"/>
  <c r="K402" i="1"/>
  <c r="J402" i="1"/>
  <c r="I402" i="1"/>
  <c r="H402" i="1"/>
  <c r="K401" i="1"/>
  <c r="J401" i="1"/>
  <c r="I401" i="1"/>
  <c r="H401" i="1"/>
  <c r="K400" i="1"/>
  <c r="J400" i="1"/>
  <c r="I400" i="1"/>
  <c r="H400" i="1"/>
  <c r="K399" i="1"/>
  <c r="J399" i="1"/>
  <c r="I399" i="1"/>
  <c r="H399" i="1"/>
  <c r="K398" i="1"/>
  <c r="J398" i="1"/>
  <c r="I398" i="1"/>
  <c r="H398" i="1"/>
  <c r="K397" i="1"/>
  <c r="J397" i="1"/>
  <c r="I397" i="1"/>
  <c r="H397" i="1"/>
  <c r="K396" i="1"/>
  <c r="J396" i="1"/>
  <c r="I396" i="1"/>
  <c r="H396" i="1"/>
  <c r="K395" i="1"/>
  <c r="J395" i="1"/>
  <c r="I395" i="1"/>
  <c r="H395" i="1"/>
  <c r="K394" i="1"/>
  <c r="J394" i="1"/>
  <c r="I394" i="1"/>
  <c r="H394" i="1"/>
  <c r="K393" i="1"/>
  <c r="J393" i="1"/>
  <c r="K392" i="1"/>
  <c r="J392" i="1"/>
  <c r="I392" i="1"/>
  <c r="H392" i="1"/>
  <c r="K391" i="1"/>
  <c r="J391" i="1"/>
  <c r="I391" i="1"/>
  <c r="H391" i="1"/>
  <c r="K390" i="1"/>
  <c r="J390" i="1"/>
  <c r="I390" i="1"/>
  <c r="H390" i="1"/>
  <c r="K389" i="1"/>
  <c r="J389" i="1"/>
  <c r="I389" i="1"/>
  <c r="H389" i="1"/>
  <c r="K388" i="1"/>
  <c r="J388" i="1"/>
  <c r="I388" i="1"/>
  <c r="H388" i="1"/>
  <c r="K387" i="1"/>
  <c r="H387" i="1"/>
  <c r="D387" i="1"/>
  <c r="F387" i="1" s="1"/>
  <c r="K386" i="1"/>
  <c r="J386" i="1"/>
  <c r="I386" i="1"/>
  <c r="H386" i="1"/>
  <c r="N382" i="1"/>
  <c r="M382" i="1"/>
  <c r="L382" i="1"/>
  <c r="R376" i="1"/>
  <c r="Q376" i="1"/>
  <c r="P376" i="1"/>
  <c r="R375" i="1"/>
  <c r="Q375" i="1"/>
  <c r="P375" i="1"/>
  <c r="R374" i="1"/>
  <c r="Q374" i="1"/>
  <c r="P374" i="1"/>
  <c r="R373" i="1"/>
  <c r="Q373" i="1"/>
  <c r="P373" i="1"/>
  <c r="R372" i="1"/>
  <c r="Q372" i="1"/>
  <c r="P372" i="1"/>
  <c r="R371" i="1"/>
  <c r="Q371" i="1"/>
  <c r="P371" i="1"/>
  <c r="R370" i="1"/>
  <c r="Q370" i="1"/>
  <c r="P370" i="1"/>
  <c r="R369" i="1"/>
  <c r="Q369" i="1"/>
  <c r="P369" i="1"/>
  <c r="R368" i="1"/>
  <c r="Q368" i="1"/>
  <c r="P368" i="1"/>
  <c r="R367" i="1"/>
  <c r="Q367" i="1"/>
  <c r="P367" i="1"/>
  <c r="R366" i="1"/>
  <c r="Q366" i="1"/>
  <c r="P366" i="1"/>
  <c r="R365" i="1"/>
  <c r="Q365" i="1"/>
  <c r="P365" i="1"/>
  <c r="R364" i="1"/>
  <c r="Q364" i="1"/>
  <c r="P364" i="1"/>
  <c r="R363" i="1"/>
  <c r="Q363" i="1"/>
  <c r="P363" i="1"/>
  <c r="R362" i="1"/>
  <c r="Q362" i="1"/>
  <c r="P362" i="1"/>
  <c r="R361" i="1"/>
  <c r="Q361" i="1"/>
  <c r="P361" i="1"/>
  <c r="R360" i="1"/>
  <c r="Q360" i="1"/>
  <c r="P360" i="1"/>
  <c r="R359" i="1"/>
  <c r="Q359" i="1"/>
  <c r="P359" i="1"/>
  <c r="R358" i="1"/>
  <c r="Q358" i="1"/>
  <c r="P358" i="1"/>
  <c r="R357" i="1"/>
  <c r="Q357" i="1"/>
  <c r="P357" i="1"/>
  <c r="R356" i="1"/>
  <c r="Q356" i="1"/>
  <c r="P356" i="1"/>
  <c r="R355" i="1"/>
  <c r="Q355" i="1"/>
  <c r="P355" i="1"/>
  <c r="R354" i="1"/>
  <c r="Q354" i="1"/>
  <c r="P354" i="1"/>
  <c r="R353" i="1"/>
  <c r="Q353" i="1"/>
  <c r="P353" i="1"/>
  <c r="Q352" i="1"/>
  <c r="P352" i="1"/>
  <c r="Q351" i="1"/>
  <c r="P351" i="1"/>
  <c r="Q350" i="1"/>
  <c r="P350" i="1"/>
  <c r="Q349" i="1"/>
  <c r="P349" i="1"/>
  <c r="Q348" i="1"/>
  <c r="P348" i="1"/>
  <c r="Q347" i="1"/>
  <c r="P347" i="1"/>
  <c r="Q346" i="1"/>
  <c r="P346" i="1"/>
  <c r="Q345" i="1"/>
  <c r="P345" i="1"/>
  <c r="Q344" i="1"/>
  <c r="P344" i="1"/>
  <c r="Q343" i="1"/>
  <c r="P343" i="1"/>
  <c r="Q342" i="1"/>
  <c r="P342" i="1"/>
  <c r="Q341" i="1"/>
  <c r="P341" i="1"/>
  <c r="Q340" i="1"/>
  <c r="P340" i="1"/>
  <c r="Q339" i="1"/>
  <c r="P339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N305" i="1"/>
  <c r="J423" i="1" s="1"/>
  <c r="M305" i="1"/>
  <c r="L305" i="1"/>
  <c r="Q304" i="1"/>
  <c r="P304" i="1"/>
  <c r="Q303" i="1"/>
  <c r="N303" i="1"/>
  <c r="P303" i="1" s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O265" i="1"/>
  <c r="N265" i="1"/>
  <c r="M265" i="1"/>
  <c r="L265" i="1"/>
  <c r="K265" i="1"/>
  <c r="J265" i="1"/>
  <c r="G265" i="1"/>
  <c r="F265" i="1"/>
  <c r="E265" i="1"/>
  <c r="D265" i="1"/>
  <c r="C265" i="1"/>
  <c r="B265" i="1"/>
  <c r="O111" i="1"/>
  <c r="N111" i="1"/>
  <c r="M111" i="1"/>
  <c r="L111" i="1"/>
  <c r="K111" i="1"/>
  <c r="J111" i="1"/>
  <c r="S110" i="1"/>
  <c r="R110" i="1"/>
  <c r="Q110" i="1"/>
  <c r="S109" i="1"/>
  <c r="R109" i="1"/>
  <c r="Q109" i="1"/>
  <c r="S108" i="1"/>
  <c r="R108" i="1"/>
  <c r="Q108" i="1"/>
  <c r="S107" i="1"/>
  <c r="R107" i="1"/>
  <c r="Q107" i="1"/>
  <c r="S106" i="1"/>
  <c r="R106" i="1"/>
  <c r="Q106" i="1"/>
  <c r="S105" i="1"/>
  <c r="R105" i="1"/>
  <c r="Q105" i="1"/>
  <c r="S104" i="1"/>
  <c r="R104" i="1"/>
  <c r="Q104" i="1"/>
  <c r="S103" i="1"/>
  <c r="R103" i="1"/>
  <c r="Q103" i="1"/>
  <c r="S102" i="1"/>
  <c r="R102" i="1"/>
  <c r="Q102" i="1"/>
  <c r="S101" i="1"/>
  <c r="R101" i="1"/>
  <c r="Q101" i="1"/>
  <c r="S100" i="1"/>
  <c r="R100" i="1"/>
  <c r="Q100" i="1"/>
  <c r="S99" i="1"/>
  <c r="R99" i="1"/>
  <c r="Q99" i="1"/>
  <c r="S98" i="1"/>
  <c r="R98" i="1"/>
  <c r="Q98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91" i="1"/>
  <c r="R91" i="1"/>
  <c r="Q91" i="1"/>
  <c r="S90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N39" i="1"/>
  <c r="Q39" i="1" s="1"/>
  <c r="M39" i="1"/>
  <c r="L39" i="1"/>
  <c r="R38" i="1"/>
  <c r="Q38" i="1"/>
  <c r="R37" i="1"/>
  <c r="N37" i="1"/>
  <c r="Q37" i="1" s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W509" i="1" l="1"/>
  <c r="W517" i="1"/>
  <c r="W523" i="1"/>
  <c r="W505" i="1"/>
  <c r="D24" i="21"/>
  <c r="H381" i="1"/>
  <c r="W504" i="1"/>
  <c r="W524" i="1"/>
  <c r="H382" i="1"/>
  <c r="G381" i="1" s="1"/>
  <c r="W521" i="1"/>
  <c r="J421" i="1"/>
  <c r="I381" i="1"/>
  <c r="W507" i="1"/>
  <c r="W522" i="1"/>
  <c r="W513" i="1"/>
  <c r="W515" i="1"/>
  <c r="K382" i="1"/>
  <c r="P305" i="1"/>
  <c r="W514" i="1"/>
  <c r="I387" i="1"/>
  <c r="I382" i="1" s="1"/>
  <c r="J387" i="1"/>
  <c r="W508" i="1"/>
  <c r="W512" i="1"/>
  <c r="W516" i="1"/>
  <c r="W519" i="1"/>
  <c r="O381" i="1" l="1"/>
  <c r="J382" i="1"/>
</calcChain>
</file>

<file path=xl/sharedStrings.xml><?xml version="1.0" encoding="utf-8"?>
<sst xmlns="http://schemas.openxmlformats.org/spreadsheetml/2006/main" count="1496" uniqueCount="356">
  <si>
    <t>Счет, Наименование</t>
  </si>
  <si>
    <t>Сальдо на начало периода</t>
  </si>
  <si>
    <t>Обороты за период</t>
  </si>
  <si>
    <t>Сальдо на конец периода</t>
  </si>
  <si>
    <t>на 12.05.2023</t>
  </si>
  <si>
    <t>первоначальная</t>
  </si>
  <si>
    <t>Дебет</t>
  </si>
  <si>
    <t>Кредит</t>
  </si>
  <si>
    <t>1010, Денежные средства в кассе</t>
  </si>
  <si>
    <t>1022, Конвертация валюты</t>
  </si>
  <si>
    <t>1030, Денежные средства на текущих банковских счетах</t>
  </si>
  <si>
    <t>1050, Денежные средства на сберегательных счетах</t>
  </si>
  <si>
    <t>1070, Учет электронных денежных средств</t>
  </si>
  <si>
    <t>1111, Краткосрочные предоставленные займы (золото)</t>
  </si>
  <si>
    <t>1150, Краткосрочные вознаграждения к получению</t>
  </si>
  <si>
    <t>1153, Краткосрочные вознаграждения к получению (золото)</t>
  </si>
  <si>
    <t>1155, Краткосрочные вознаграждения к получению (депозиты)</t>
  </si>
  <si>
    <t>1170, Оценочный резерв под убытки от обесценения краткосрочных финансовых активов</t>
  </si>
  <si>
    <t>1210, Краткосрочная дебиторская задолженность покупателей и заказчиков</t>
  </si>
  <si>
    <t>1251, Краткосрочная задолженность подотчетных лиц</t>
  </si>
  <si>
    <t>1253, Краткосрочная задолженность работников по финзаймам</t>
  </si>
  <si>
    <t>1254, Прочая краткосрочная задолженность работников (хищение, порча, материальный ущерб и др.)</t>
  </si>
  <si>
    <t>1260, Краткосрочная дебиторская задолженность по аренде</t>
  </si>
  <si>
    <t>1271, Задолженность по возвратам ТМЗ поставщикам</t>
  </si>
  <si>
    <t>1272, Задолженность по претензиям</t>
  </si>
  <si>
    <t>1274, Прочая краткосрочная дебиторская задолженность</t>
  </si>
  <si>
    <t>1280, Оценочный резерв под убытки от обесценения краткосрочной дебиторской задолженности</t>
  </si>
  <si>
    <t>1310, Сырье и материалы</t>
  </si>
  <si>
    <t>1330, Товары</t>
  </si>
  <si>
    <t>1331, Товары</t>
  </si>
  <si>
    <t>1351, Материалы переданные в переработку</t>
  </si>
  <si>
    <t>1410, Корпоративный подоходный налог</t>
  </si>
  <si>
    <t>1421, Налог на добавленную стоимость  к возмещению</t>
  </si>
  <si>
    <t>1422, Налог на добавленную стоимость (отложенное принятие к зачету)</t>
  </si>
  <si>
    <t>1430, Прочие налоги и другие обязательные платежи в бюджет</t>
  </si>
  <si>
    <t>1710, Краткосрочные авансы выданные</t>
  </si>
  <si>
    <t>1720, Расходы будущих периодов</t>
  </si>
  <si>
    <t>1750, Прочие краткосрочные активы</t>
  </si>
  <si>
    <t>2040, Производные финансовые инструменты</t>
  </si>
  <si>
    <t>2060, Долевые инструменты</t>
  </si>
  <si>
    <t>2110, Долгосрочная задолженность покупателей и заказчиков</t>
  </si>
  <si>
    <t>2120, Долгосрочная дебиторская задолженность дочерних организаций</t>
  </si>
  <si>
    <t>2151, Задолженность подотчетных лиц (ПОДКРЕП)</t>
  </si>
  <si>
    <t>2154, Прочая долгосрочная задолженность работников (хищение, порча, материальный ущерб и др.)</t>
  </si>
  <si>
    <t>2174, Прочая долгосрочная дебиторская задолженность</t>
  </si>
  <si>
    <t>2180, Оценочный резерв под убытки от обесценения долгосрочной дебиторской задолженности</t>
  </si>
  <si>
    <t>2210, Инвестиции, учитываемые методом долевого участия</t>
  </si>
  <si>
    <t>корректировка по курсовой разнице</t>
  </si>
  <si>
    <t>2410, Основные средства</t>
  </si>
  <si>
    <t>2420, Амортизация основных средств</t>
  </si>
  <si>
    <t>2440, Право пользования активом</t>
  </si>
  <si>
    <t>2450, Амортизация права пользования активом</t>
  </si>
  <si>
    <t>2730, Прочие нематериальные активы</t>
  </si>
  <si>
    <t>2740, Амортизация прочих нематериальных активов</t>
  </si>
  <si>
    <t>2810, Отложенные налоговые активы по корпоративному подоходному налогу</t>
  </si>
  <si>
    <t>2933, Модернизация и капитальный ремонт ОС</t>
  </si>
  <si>
    <t>3010, Краткосрочные финансовые обязательства, оцениваемые по амортизированной стоимости</t>
  </si>
  <si>
    <t>3040, Краткосрочная кредиторская задолженность по дивидендам и доходам участников</t>
  </si>
  <si>
    <t>3050, Краткосрочные вознаграждения к выплате</t>
  </si>
  <si>
    <t>3110, Корпоративный подоходный налог подлежащий уплате</t>
  </si>
  <si>
    <t>3120, Индивидуальный подоходный налог</t>
  </si>
  <si>
    <t>3130, Налог на добавленную стоимость</t>
  </si>
  <si>
    <t>3150, Социальный налог</t>
  </si>
  <si>
    <t>3160, Земельный налог</t>
  </si>
  <si>
    <t>3170, Налог на транспортные средства</t>
  </si>
  <si>
    <t>3180, Налог на имущество</t>
  </si>
  <si>
    <t>3190, Прочие налоги</t>
  </si>
  <si>
    <t>3211, Обязательства по социальным отчислениям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</si>
  <si>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</si>
  <si>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</si>
  <si>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</si>
  <si>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3230, Прочие обязательства по другим обязательным платежам</t>
  </si>
  <si>
    <t>3310, Краткосрочная задолженность поставщикам и подрядчикам</t>
  </si>
  <si>
    <t>3340, Краткосрочная кредиторская задолженность филиалам и структурным подразделениям</t>
  </si>
  <si>
    <t>3350, Краткосрочная задолженность по оплате труда</t>
  </si>
  <si>
    <t>3360, Краткосрочная задолженность по аренде</t>
  </si>
  <si>
    <t>3370, Текущая часть долгосрочной кредиторской задолженности</t>
  </si>
  <si>
    <t>3382, Задолженность по присужденным штрафам пеням неустойкам</t>
  </si>
  <si>
    <t>3384, Задолженность по депонированной заработной плате</t>
  </si>
  <si>
    <t>3385, Задолженность по исполнительным листам</t>
  </si>
  <si>
    <t>3386, Задолженность перед подотчетными лицами</t>
  </si>
  <si>
    <t>3387, Прочая краткосрочная кредиторская задолженность</t>
  </si>
  <si>
    <t>3430, Краткосрочные оценочные обязательства по отпускам работников</t>
  </si>
  <si>
    <t>3510, Краткосрочные авансы полученные</t>
  </si>
  <si>
    <t>3511, Кратскосрочные авансы полученные от физических лиц</t>
  </si>
  <si>
    <t>3520, Доходы будущих периодов</t>
  </si>
  <si>
    <t>3540, Краткосрочные обязательства по договорам</t>
  </si>
  <si>
    <t>3541, Краткосрочные обязательства по договорам залоги</t>
  </si>
  <si>
    <t>3560, Прочие краткосрочные обязательства</t>
  </si>
  <si>
    <t>4010, Долгосрочные финансовые обязательства, оцениваемые по амортизированной стоимости</t>
  </si>
  <si>
    <t>4150, Долгосрочная задолженность по аренде</t>
  </si>
  <si>
    <t>5030, Вклады и паи</t>
  </si>
  <si>
    <t>5410, Дополнительно оплаченный капитал по безвозмездным операциям с основной организацией</t>
  </si>
  <si>
    <t>5610, Нераспределенная прибыль непокрытый убыток отчетного года</t>
  </si>
  <si>
    <t>5620, Нераспределенная прибыль непокрытый убыток предыдущих лет</t>
  </si>
  <si>
    <t>5710, Итоговая прибыль итоговый убыток</t>
  </si>
  <si>
    <t>ниже оборотка до закрытия, изменилась курсовая разница после корректировки 2210</t>
  </si>
  <si>
    <t>6010, Доход от реализации продукции и оказания услуг</t>
  </si>
  <si>
    <t>6110, Доходы по вознаграждениям</t>
  </si>
  <si>
    <t>6150, Доходы от изменения справедливой стоимости финансовых инструментов</t>
  </si>
  <si>
    <t>6160, Прочие доходы от финансирования</t>
  </si>
  <si>
    <t>доначислили</t>
  </si>
  <si>
    <t>6210, Доходы от выбытия активов</t>
  </si>
  <si>
    <t>6250, Доходы от курсовой разницы</t>
  </si>
  <si>
    <t>6280, Доходы по штрафам от ломбардной деятельности</t>
  </si>
  <si>
    <t>6290, Прочие доходы</t>
  </si>
  <si>
    <t>7010, Себестоимость реализованной продукции и оказанных услуг</t>
  </si>
  <si>
    <t>7210, Административные расходы</t>
  </si>
  <si>
    <t>7211, Административные расходы, не идущие на вычеты</t>
  </si>
  <si>
    <t>7310, Расходы по вознаграждениям</t>
  </si>
  <si>
    <t>7340, Прочие расходы на финансирование</t>
  </si>
  <si>
    <t>7410, Расходы по выбытию активов</t>
  </si>
  <si>
    <t>7430, Расходы по курсовой разнице</t>
  </si>
  <si>
    <t>7440, Расходы по обесценению дебиторской задолженности</t>
  </si>
  <si>
    <t>7470, Расходы от обесценения финансовых инструментов</t>
  </si>
  <si>
    <t>7480, Прочие расходы</t>
  </si>
  <si>
    <t>7710, Расходы по корпоративному подоходному налогу</t>
  </si>
  <si>
    <t>Итого</t>
  </si>
  <si>
    <t>1000, Денежные средства</t>
  </si>
  <si>
    <t>1020, Денежные средства в пути</t>
  </si>
  <si>
    <t>1100, Краткосрочные финансовые активы</t>
  </si>
  <si>
    <t>1200, Краткосрочная дебиторская задолженность</t>
  </si>
  <si>
    <t>1250, Краткосрочная дебиторская задолженность работников</t>
  </si>
  <si>
    <t>1270, Прочая краткосрочная дебиторская задолженность</t>
  </si>
  <si>
    <t>1300, Запасы</t>
  </si>
  <si>
    <t>1350, Прочие запасы</t>
  </si>
  <si>
    <t>1400, Текущие налоговые активы</t>
  </si>
  <si>
    <t>1420, Налог на добавленную стоимость</t>
  </si>
  <si>
    <t>1700, Прочие краткосрочные активы</t>
  </si>
  <si>
    <t>2000, Долгосрочные финансовые активы</t>
  </si>
  <si>
    <t>2100, Долгосрочная дебиторская задолженность</t>
  </si>
  <si>
    <t>2150, Долгосрочная дебиторская задолженность работников</t>
  </si>
  <si>
    <t>2170, Прочая долгосрочная дебиторская задолженность</t>
  </si>
  <si>
    <t>2200, Инвестиции</t>
  </si>
  <si>
    <t>2400, Основные средства</t>
  </si>
  <si>
    <t>2700, Нематериальные активы</t>
  </si>
  <si>
    <t>2800, Отложенные налоговые активы</t>
  </si>
  <si>
    <t>2900, Прочие долгосрочные активы</t>
  </si>
  <si>
    <t>2930, Незавершенное строительство</t>
  </si>
  <si>
    <t>3000, Краткосрочные финансовые обязательства</t>
  </si>
  <si>
    <t>3100, Обязательства по налогам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</si>
  <si>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</si>
  <si>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</si>
  <si>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3300, Краткосрочная кредиторская задолженность</t>
  </si>
  <si>
    <t>3380, Прочая краткосрочная кредиторская задолженность</t>
  </si>
  <si>
    <t>3400, Краткосрочные оценочные обязательства</t>
  </si>
  <si>
    <t>3500, Прочие краткосрочные обязательства</t>
  </si>
  <si>
    <t>4000, Долгосрочные финансовые обязательства</t>
  </si>
  <si>
    <t>4100, Долгосрочная кредиторская задолженность</t>
  </si>
  <si>
    <t>5000, Уставный капитал</t>
  </si>
  <si>
    <t>5400, Дополнительно оплаченный капитал</t>
  </si>
  <si>
    <t>5600, Нераспределенная прибыль непокрытый убыток</t>
  </si>
  <si>
    <t>5700, Итоговая прибыль итоговый убыток</t>
  </si>
  <si>
    <t>6000, Доход от реализации продукции и оказания услуг</t>
  </si>
  <si>
    <t>6100, Доходы от финансирования</t>
  </si>
  <si>
    <t>6200, Прочие доходы</t>
  </si>
  <si>
    <t>7000, Себестоимость реализованной продукции и оказанных услуг</t>
  </si>
  <si>
    <t>7200, Административные расходы</t>
  </si>
  <si>
    <t>7300, Расходы на финансирование</t>
  </si>
  <si>
    <t>7400, Прочие расходы</t>
  </si>
  <si>
    <t>7700, Расходы по корпоративному подоходному налогу</t>
  </si>
  <si>
    <t>на 23.05.2023</t>
  </si>
  <si>
    <t>уменьшение провизий</t>
  </si>
  <si>
    <t>списание убытков по январьским событиям</t>
  </si>
  <si>
    <t>уменьшение резерва из-за уменьшение дебиторской зад-ти</t>
  </si>
  <si>
    <t>корректировка с 2021</t>
  </si>
  <si>
    <t>корректировка начисленных доходов 5620/2120; признание займов доп капиталом на сч 2210</t>
  </si>
  <si>
    <t>сторно %</t>
  </si>
  <si>
    <t>признание займов доп капиталом</t>
  </si>
  <si>
    <t>корректировка аудита</t>
  </si>
  <si>
    <t>начисление дивидендов</t>
  </si>
  <si>
    <t>начисление КПН по депозиту</t>
  </si>
  <si>
    <t>доначисление вознаграждения на сумму КПН</t>
  </si>
  <si>
    <t xml:space="preserve">курсовая разница </t>
  </si>
  <si>
    <t>признание убытков по январским событиям</t>
  </si>
  <si>
    <t>Birinshi Lombard (Бірінші Ломбард) ТОО</t>
  </si>
  <si>
    <t>Оборотно-сальдовая ведомость за 2022 г.</t>
  </si>
  <si>
    <t>Выводимые данные:</t>
  </si>
  <si>
    <t>БУ (данные бухгалтерского учета)</t>
  </si>
  <si>
    <t>Отбор: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</si>
  <si>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</t>
  </si>
  <si>
    <t>тыс тенге</t>
  </si>
  <si>
    <t>Денежные средства и их эквиваленты</t>
  </si>
  <si>
    <t>1021. деньги в пути (перенос с 2151)</t>
  </si>
  <si>
    <t>Кредиты выданные клиентам</t>
  </si>
  <si>
    <t>Торговая и прочая дебиторская задолженность</t>
  </si>
  <si>
    <t>Запасы</t>
  </si>
  <si>
    <t>Прочие активы</t>
  </si>
  <si>
    <t>Инвестиции в дочерние организации</t>
  </si>
  <si>
    <t>Займы выданные дочерним организациям</t>
  </si>
  <si>
    <t>стало</t>
  </si>
  <si>
    <t>Основные средства и нематериальные активы</t>
  </si>
  <si>
    <t>было</t>
  </si>
  <si>
    <t>Активы в форме права пользования</t>
  </si>
  <si>
    <t>Отложенные налоговые активы</t>
  </si>
  <si>
    <t>Займы полученные</t>
  </si>
  <si>
    <t>Прочие обязательства</t>
  </si>
  <si>
    <t>Корпоративный подоходный налог к уплате</t>
  </si>
  <si>
    <t>Торговая и прочая кредиторская задолженность</t>
  </si>
  <si>
    <t>Обязательства по аренде</t>
  </si>
  <si>
    <t>Краткосрочные оценочные обязательства</t>
  </si>
  <si>
    <t>Уставный капитал</t>
  </si>
  <si>
    <t>Дополнительно оплаченный капитал</t>
  </si>
  <si>
    <t>Нераспределенная прибыль</t>
  </si>
  <si>
    <t>Анализ счета 5710 за 2022 г.</t>
  </si>
  <si>
    <t>Счет</t>
  </si>
  <si>
    <t>Кор. Счет</t>
  </si>
  <si>
    <t>30 мая 2023 г.</t>
  </si>
  <si>
    <t>Начальное сальдо</t>
  </si>
  <si>
    <t>было на 03 мая 2023 г.</t>
  </si>
  <si>
    <t>Прочие операционные доходы/(расходы), нетто</t>
  </si>
  <si>
    <t>Процентные доходы, рассчитанные с использованием метода эффективной ставки</t>
  </si>
  <si>
    <t>Формирование резервов под ожидаемые кредитные убытки</t>
  </si>
  <si>
    <t>Чистая прибыль от операций с иностранной валютой</t>
  </si>
  <si>
    <t>Общие и административные расходы</t>
  </si>
  <si>
    <t>Процентные расходы</t>
  </si>
  <si>
    <t>Расходы по корпоративному подоходному налогу</t>
  </si>
  <si>
    <t>Оборот</t>
  </si>
  <si>
    <t>Конечное сальдо</t>
  </si>
  <si>
    <t>Анализ счета 5620 за 2022 г.</t>
  </si>
  <si>
    <t>Отчет по проводкам за 2022 г.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</si>
  <si>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 И Счет Дт В группе "2120" И Счет Кт В группе "5620"</t>
  </si>
  <si>
    <t>Период</t>
  </si>
  <si>
    <t>Документ</t>
  </si>
  <si>
    <t>Аналитика Дт</t>
  </si>
  <si>
    <t>Аналитика Кт</t>
  </si>
  <si>
    <t>31.12.2022</t>
  </si>
  <si>
    <t>Операция (бухгалтерский и налоговый учет) 40000001568 от 31.12.2022 0:00:00
сторно за 2020</t>
  </si>
  <si>
    <t>Биринчи ломбард Кей Джи ОсДО (КИРГИЗИЯ)
Договор продажи фин инструментов 07.12.2020</t>
  </si>
  <si>
    <t>2120</t>
  </si>
  <si>
    <t>5620</t>
  </si>
  <si>
    <t>Карточка счета 2120 за 2020 г.</t>
  </si>
  <si>
    <t>Подразделение В группе "Головное подразделение" И Контрагенты Равно "Биринчи ломбард Кей Джи ОсДО (КИРГИЗИЯ)"</t>
  </si>
  <si>
    <t>Общий оборот</t>
  </si>
  <si>
    <t>Текущее сальдо</t>
  </si>
  <si>
    <t>Сальдо на начало</t>
  </si>
  <si>
    <t>07.12.2020</t>
  </si>
  <si>
    <t>Операция (бухгалтерский и налоговый учет) 44000003955 от 07.12.2020 17:29:16</t>
  </si>
  <si>
    <t>Головное подразделение
Биринчи ломбард Кей Джи ОсДО (КИРГИЗИЯ)
Договор продажи фин инструментов 07.12.2020</t>
  </si>
  <si>
    <t>Головное подразделение
Қаржылық жал ТОО
Договора продажи Финансовых инструментов № 1 от  07.12.20 Киргизия</t>
  </si>
  <si>
    <t>3310</t>
  </si>
  <si>
    <t xml:space="preserve"> </t>
  </si>
  <si>
    <t>Д</t>
  </si>
  <si>
    <t>31.12.2020</t>
  </si>
  <si>
    <t>Операция (бухгалтерский и налоговый учет) 44000004086 от 31.12.2020 23:59:59
Признаны расходы в связи с предоставлением беспроц</t>
  </si>
  <si>
    <t>Головное подразделение
&lt;...&gt;
&lt;...&gt;&lt;...&gt;</t>
  </si>
  <si>
    <t>7310</t>
  </si>
  <si>
    <t xml:space="preserve">в декабре 2022 года проведено сторно: Дт2120 Кт 5620 </t>
  </si>
  <si>
    <t>Операция (бухгалтерский и налоговый учет) 44000004086 от 31.12.2020 23:59:59
Признаны доходы в связи с предоставлением беспроце</t>
  </si>
  <si>
    <t>Головное подразделение
&lt;...&gt;
&lt;...&gt;</t>
  </si>
  <si>
    <t>6160</t>
  </si>
  <si>
    <t>в декабре 2022 года проведено сторно: Дт5620 Кт 2120</t>
  </si>
  <si>
    <t>Обороты за период и сальдо на конец</t>
  </si>
  <si>
    <t>Анализ счета 5710 за 2021 г.</t>
  </si>
  <si>
    <t>Кредиты, выданные клиентам</t>
  </si>
  <si>
    <t>в том числе:</t>
  </si>
  <si>
    <t>Прочие краткосрочные активы</t>
  </si>
  <si>
    <t>Основные средства</t>
  </si>
  <si>
    <t>Прибыль до налогообложения</t>
  </si>
  <si>
    <t>Дебиторская задолженность</t>
  </si>
  <si>
    <t>Корпоративный подоходный налог уплаченный</t>
  </si>
  <si>
    <t>АКТИВЫ</t>
  </si>
  <si>
    <t>Итого активы</t>
  </si>
  <si>
    <t>ОБЯЗАТЕЛЬСТВА</t>
  </si>
  <si>
    <t>СОБСТВЕННЫЙ КАПИТАЛ</t>
  </si>
  <si>
    <t>Итого собственный капитал</t>
  </si>
  <si>
    <t>Чистый процентный доход</t>
  </si>
  <si>
    <t>Операционные доходы</t>
  </si>
  <si>
    <t>Прибыль за год</t>
  </si>
  <si>
    <t>Итого совокупный доход за год</t>
  </si>
  <si>
    <t>Взнос в уставный капитал</t>
  </si>
  <si>
    <t>Выплата дивидендов</t>
  </si>
  <si>
    <t>Показатели</t>
  </si>
  <si>
    <t>Движение денежных средств от операционной деятельности</t>
  </si>
  <si>
    <t>Корректировка на неденежные статьи:</t>
  </si>
  <si>
    <t>Амортизация основных средств и нематериальных активов</t>
  </si>
  <si>
    <t>Признаны расходы по процентам по полученным займам</t>
  </si>
  <si>
    <t>(Доходы)/расходы от курсовой разницы</t>
  </si>
  <si>
    <t>Признаны расходы по признанию резерва на неиспользованные отпуска сотрудников</t>
  </si>
  <si>
    <t>Кредиторская задолженность</t>
  </si>
  <si>
    <t>Прочие краткосрочные обязательства</t>
  </si>
  <si>
    <t>реализация основных средств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</si>
  <si>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</si>
  <si>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</si>
  <si>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</si>
  <si>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</si>
  <si>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выплата дивидендов</t>
  </si>
  <si>
    <t>выплаты по договору аренды</t>
  </si>
  <si>
    <t>Влияние обменных курсов валют к тенге</t>
  </si>
  <si>
    <t>Прочий совокупный доход за год</t>
  </si>
  <si>
    <t>Сальдо на 1 января 2022 года</t>
  </si>
  <si>
    <t>Прочие операционные доходы, нетто</t>
  </si>
  <si>
    <t>Курсовая разница</t>
  </si>
  <si>
    <t>Прим.</t>
  </si>
  <si>
    <t>Итого обязательства</t>
  </si>
  <si>
    <t>Нераспределённая прибыль</t>
  </si>
  <si>
    <t xml:space="preserve">Итого обязательства и собственный капитал </t>
  </si>
  <si>
    <t>ТОО «BIРIНШI LOMBARD» (БIРIНIШ ЛОМБАРД)</t>
  </si>
  <si>
    <t xml:space="preserve"> (в тысячах казахстанских тенге)</t>
  </si>
  <si>
    <t>(в тысячах казахстанских тенге)</t>
  </si>
  <si>
    <t>Всего капитал</t>
  </si>
  <si>
    <t>Перенос на нераспределённую прибыль</t>
  </si>
  <si>
    <t>Прибыль (убыток) за год</t>
  </si>
  <si>
    <t>Изменения в операционных активах и обязательствах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</si>
  <si>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</si>
  <si>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</si>
  <si>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средств, всего</t>
  </si>
  <si>
    <t>Выбытие денежных средств, всего</t>
  </si>
  <si>
    <t>приобретение основных средств и нематериальных активов</t>
  </si>
  <si>
    <t>Чистая сумма денежных средств от финансовой деятельности</t>
  </si>
  <si>
    <t>Увеличение +/- уменьшение денежных средств за год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</si>
  <si>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</si>
  <si>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</si>
  <si>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Формирование/(восстановление) резервов под ожидаемые кредитные убытки</t>
  </si>
  <si>
    <t>Проценты полученные</t>
  </si>
  <si>
    <t>инвестиции в капитал дочерних организаций</t>
  </si>
  <si>
    <t>Убыток от реализации основных средств</t>
  </si>
  <si>
    <t>(Доходы)/расходы от (восстановления)/признания резерва под ожидаемые кредитные убытки</t>
  </si>
  <si>
    <t>Кредиты выданные</t>
  </si>
  <si>
    <t>Относяящаяся к:</t>
  </si>
  <si>
    <t>Итого совокупный годовой доход</t>
  </si>
  <si>
    <t xml:space="preserve">Исполнительный директор </t>
  </si>
  <si>
    <t>КОНСОЛИДИРУЕМЫЙ ОТЧЁТ О ПРИБЫЛИ ИЛИ УБЫТКЕ И ПРОЧЕМ СОВОКУПНОМ ДОХОДЕ</t>
  </si>
  <si>
    <t>ТОО «BIРIНШI LOMBARD (БIРIНIШ ЛОМБАРД)»</t>
  </si>
  <si>
    <t>Финансовыйдиректор</t>
  </si>
  <si>
    <t>Токтомбеков Т.К.</t>
  </si>
  <si>
    <t>Манафова А.М.</t>
  </si>
  <si>
    <t xml:space="preserve"> 2023 года</t>
  </si>
  <si>
    <t>Неконтрольная доля участия</t>
  </si>
  <si>
    <t>Курсовая разница, признанная в связи с пересчетом финансовой дотчетности дочерних компаний</t>
  </si>
  <si>
    <t xml:space="preserve">Экономия при признании справедливой стоимости полученных займов от участников </t>
  </si>
  <si>
    <t>Рекласс в состав обязательств в связи с досрочным погашением беспроцентных займов (Примечание 12)</t>
  </si>
  <si>
    <t xml:space="preserve">КОНСОЛИДИРОВАННЫЙ ОТЧЁТ ОБ ИЗМЕНЕНИЯХ В СОБСТВЕННОМ КАПИТАЛЕ </t>
  </si>
  <si>
    <r>
      <t>(в тысячах казахстанских тенге)</t>
    </r>
    <r>
      <rPr>
        <b/>
        <i/>
        <sz val="10"/>
        <color rgb="FFFF0000"/>
        <rFont val="Times New Roman"/>
        <family val="1"/>
        <charset val="204"/>
      </rPr>
      <t xml:space="preserve"> </t>
    </r>
  </si>
  <si>
    <t xml:space="preserve">КОНСОЛИДИРОВАННЫЙ ОТЧЁТ О ДВИЖЕНИИ ДЕНЕЖНЫХ СРЕДСТВ ЗА ГОД, </t>
  </si>
  <si>
    <t xml:space="preserve">КОНСОЛИДИРОВАННЫЙ ОТЧЁТ О ФИНАНСОВОМ ПОЛОЖЕНИИ </t>
  </si>
  <si>
    <t>Гудвилл</t>
  </si>
  <si>
    <t>Финансовый директор</t>
  </si>
  <si>
    <t>31 декабря 2023 года</t>
  </si>
  <si>
    <t xml:space="preserve"> 2024 года</t>
  </si>
  <si>
    <t>Участникам материнской компании</t>
  </si>
  <si>
    <t>Неконтролирующие доли участия</t>
  </si>
  <si>
    <t>На 31 декабря 2023 года</t>
  </si>
  <si>
    <t xml:space="preserve"> -</t>
  </si>
  <si>
    <t>Резерв накопленных курсовых разниц</t>
  </si>
  <si>
    <t>Прибыль (убыток) за период</t>
  </si>
  <si>
    <t>ЗА  год , ЗАКОНЧИВШИйСЯ 31 декабря  2024 ГОДА</t>
  </si>
  <si>
    <t>ПО СОСТОЯНИЮ НА 31 декабря 2024 ГОДА</t>
  </si>
  <si>
    <t>31 декабря 2024 года</t>
  </si>
  <si>
    <t>ЗА год, ЗАКОНЧИВШИйСЯ 31 декабря  2024 года</t>
  </si>
  <si>
    <t>за год, заканчившийся 31 декабря</t>
  </si>
  <si>
    <t>ЗА ГОД , ЗАКОНЧИВШИйСЯ 31 декабря 2024 года</t>
  </si>
  <si>
    <t>за год , закончившийся 31 декабря</t>
  </si>
  <si>
    <t xml:space="preserve">Сальдо  на 31 декабря  2024 года </t>
  </si>
  <si>
    <t>Выпущенные долговые ценные бумаги</t>
  </si>
  <si>
    <t>выпуск облигаций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</si>
</sst>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[Red]\-#,##0.00\ "/>
    <numFmt numFmtId="165" formatCode="_(* #,##0_);[Red]_(* \(#,##0\);_(* &quot;-&quot;_);_(@_)"/>
    <numFmt numFmtId="166" formatCode="_-* #,##0_-;\-* #,##0_-;_-* &quot;-&quot;??_-;_-@_-"/>
    <numFmt numFmtId="167" formatCode="\ #,##0_р_.;\(#,##0\)_р_."/>
    <numFmt numFmtId="168" formatCode="_-* #,##0.00_р_._-;\-* #,##0.00_р_._-;_-* &quot;-&quot;??_р_._-;_-@_-"/>
  </numFmts>
  <fonts count="47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8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</font>
    <font>
      <b/>
      <sz val="10"/>
      <name val="Times New Roman"/>
      <family val="1"/>
      <charset val="204"/>
    </font>
    <font>
      <sz val="9"/>
      <name val="Arial"/>
      <family val="2"/>
    </font>
    <font>
      <sz val="10"/>
      <color rgb="FF000000"/>
      <name val="Roboto"/>
      <charset val="204"/>
    </font>
    <font>
      <sz val="10"/>
      <color rgb="FF000000"/>
      <name val="Times New Roman"/>
      <family val="1"/>
      <charset val="204"/>
    </font>
    <font>
      <sz val="9"/>
      <name val="Roboto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u/>
      <sz val="9.9"/>
      <color theme="1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4ECC5"/>
        <bgColor auto="1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44546A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8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5" fillId="0" borderId="0"/>
    <xf numFmtId="43" fontId="34" fillId="0" borderId="0" applyFont="0" applyFill="0" applyBorder="0" applyAlignment="0" applyProtection="0"/>
    <xf numFmtId="0" fontId="5" fillId="0" borderId="0"/>
    <xf numFmtId="0" fontId="34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2" fillId="0" borderId="0"/>
    <xf numFmtId="0" fontId="32" fillId="0" borderId="0"/>
    <xf numFmtId="43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2" fillId="0" borderId="0"/>
    <xf numFmtId="0" fontId="32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32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7" fillId="0" borderId="0"/>
    <xf numFmtId="168" fontId="3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43" fontId="3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8">
    <xf numFmtId="0" fontId="0" fillId="0" borderId="0" xfId="0"/>
    <xf numFmtId="0" fontId="9" fillId="2" borderId="0" xfId="0" applyFont="1" applyFill="1"/>
    <xf numFmtId="0" fontId="9" fillId="3" borderId="0" xfId="0" applyFont="1" applyFill="1"/>
    <xf numFmtId="0" fontId="10" fillId="0" borderId="0" xfId="0" applyFont="1"/>
    <xf numFmtId="0" fontId="1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2" fillId="0" borderId="2" xfId="0" applyFont="1" applyBorder="1" applyAlignment="1">
      <alignment vertical="top" wrapText="1"/>
    </xf>
    <xf numFmtId="4" fontId="12" fillId="0" borderId="2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 wrapText="1"/>
    </xf>
    <xf numFmtId="4" fontId="10" fillId="0" borderId="0" xfId="0" applyNumberFormat="1" applyFont="1"/>
    <xf numFmtId="0" fontId="13" fillId="0" borderId="2" xfId="0" applyFont="1" applyBorder="1" applyAlignment="1">
      <alignment vertical="top" wrapText="1"/>
    </xf>
    <xf numFmtId="4" fontId="13" fillId="0" borderId="2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4" fontId="12" fillId="4" borderId="2" xfId="0" applyNumberFormat="1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2" xfId="0" applyFont="1" applyFill="1" applyBorder="1" applyAlignment="1">
      <alignment horizontal="right" vertical="top" wrapText="1"/>
    </xf>
    <xf numFmtId="4" fontId="11" fillId="0" borderId="0" xfId="0" applyNumberFormat="1" applyFont="1"/>
    <xf numFmtId="0" fontId="14" fillId="0" borderId="0" xfId="0" applyFont="1"/>
    <xf numFmtId="2" fontId="15" fillId="0" borderId="2" xfId="0" applyNumberFormat="1" applyFont="1" applyBorder="1" applyAlignment="1">
      <alignment horizontal="right" vertical="top" wrapText="1"/>
    </xf>
    <xf numFmtId="4" fontId="15" fillId="0" borderId="2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/>
    </xf>
    <xf numFmtId="40" fontId="12" fillId="5" borderId="2" xfId="0" applyNumberFormat="1" applyFont="1" applyFill="1" applyBorder="1" applyAlignment="1">
      <alignment horizontal="right" vertical="top" wrapText="1"/>
    </xf>
    <xf numFmtId="0" fontId="12" fillId="6" borderId="2" xfId="0" applyFont="1" applyFill="1" applyBorder="1" applyAlignment="1">
      <alignment vertical="top"/>
    </xf>
    <xf numFmtId="40" fontId="12" fillId="6" borderId="2" xfId="0" applyNumberFormat="1" applyFont="1" applyFill="1" applyBorder="1" applyAlignment="1">
      <alignment horizontal="right" vertical="top" wrapText="1"/>
    </xf>
    <xf numFmtId="40" fontId="10" fillId="0" borderId="0" xfId="0" applyNumberFormat="1" applyFont="1"/>
    <xf numFmtId="0" fontId="8" fillId="7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4" fontId="8" fillId="0" borderId="8" xfId="0" applyNumberFormat="1" applyFont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4" fontId="8" fillId="0" borderId="2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2"/>
    </xf>
    <xf numFmtId="4" fontId="12" fillId="0" borderId="8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6" fillId="0" borderId="8" xfId="0" applyFont="1" applyBorder="1" applyAlignment="1">
      <alignment horizontal="left" vertical="top" wrapText="1" indent="2"/>
    </xf>
    <xf numFmtId="0" fontId="16" fillId="0" borderId="8" xfId="0" applyFont="1" applyBorder="1" applyAlignment="1">
      <alignment horizontal="right" vertical="top" wrapText="1"/>
    </xf>
    <xf numFmtId="4" fontId="16" fillId="0" borderId="8" xfId="0" applyNumberFormat="1" applyFont="1" applyBorder="1" applyAlignment="1">
      <alignment horizontal="right"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right" vertical="top" wrapText="1"/>
    </xf>
    <xf numFmtId="4" fontId="16" fillId="0" borderId="2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4"/>
    </xf>
    <xf numFmtId="0" fontId="8" fillId="5" borderId="8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right" vertical="top" wrapText="1"/>
    </xf>
    <xf numFmtId="4" fontId="8" fillId="5" borderId="8" xfId="0" applyNumberFormat="1" applyFont="1" applyFill="1" applyBorder="1" applyAlignment="1">
      <alignment horizontal="right" vertical="top" wrapText="1"/>
    </xf>
    <xf numFmtId="0" fontId="12" fillId="5" borderId="8" xfId="0" applyFont="1" applyFill="1" applyBorder="1" applyAlignment="1">
      <alignment horizontal="left" vertical="top" wrapText="1" indent="2"/>
    </xf>
    <xf numFmtId="0" fontId="12" fillId="5" borderId="8" xfId="0" applyFont="1" applyFill="1" applyBorder="1" applyAlignment="1">
      <alignment horizontal="right" vertical="top" wrapText="1"/>
    </xf>
    <xf numFmtId="4" fontId="12" fillId="5" borderId="8" xfId="0" applyNumberFormat="1" applyFont="1" applyFill="1" applyBorder="1" applyAlignment="1">
      <alignment horizontal="right" vertical="top" wrapText="1"/>
    </xf>
    <xf numFmtId="2" fontId="17" fillId="0" borderId="8" xfId="0" applyNumberFormat="1" applyFont="1" applyBorder="1" applyAlignment="1">
      <alignment horizontal="right" vertical="top" wrapText="1"/>
    </xf>
    <xf numFmtId="4" fontId="17" fillId="0" borderId="8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right" vertical="top" wrapText="1"/>
    </xf>
    <xf numFmtId="4" fontId="12" fillId="5" borderId="2" xfId="0" applyNumberFormat="1" applyFont="1" applyFill="1" applyBorder="1" applyAlignment="1">
      <alignment horizontal="right" vertical="top" wrapText="1"/>
    </xf>
    <xf numFmtId="4" fontId="13" fillId="0" borderId="8" xfId="0" applyNumberFormat="1" applyFont="1" applyBorder="1" applyAlignment="1">
      <alignment horizontal="right" vertical="top" wrapText="1"/>
    </xf>
    <xf numFmtId="4" fontId="17" fillId="5" borderId="8" xfId="0" applyNumberFormat="1" applyFont="1" applyFill="1" applyBorder="1" applyAlignment="1">
      <alignment horizontal="right" vertical="top" wrapText="1"/>
    </xf>
    <xf numFmtId="0" fontId="12" fillId="7" borderId="8" xfId="0" applyFont="1" applyFill="1" applyBorder="1" applyAlignment="1">
      <alignment horizontal="left" vertical="top"/>
    </xf>
    <xf numFmtId="40" fontId="12" fillId="7" borderId="8" xfId="0" applyNumberFormat="1" applyFont="1" applyFill="1" applyBorder="1" applyAlignment="1">
      <alignment horizontal="right" vertical="top" wrapText="1"/>
    </xf>
    <xf numFmtId="164" fontId="10" fillId="0" borderId="0" xfId="0" applyNumberFormat="1" applyFont="1"/>
    <xf numFmtId="0" fontId="9" fillId="8" borderId="0" xfId="0" applyFont="1" applyFill="1"/>
    <xf numFmtId="0" fontId="18" fillId="0" borderId="0" xfId="0" applyFont="1"/>
    <xf numFmtId="0" fontId="19" fillId="0" borderId="0" xfId="0" applyFont="1"/>
    <xf numFmtId="165" fontId="0" fillId="0" borderId="0" xfId="0" applyNumberFormat="1"/>
    <xf numFmtId="165" fontId="10" fillId="0" borderId="0" xfId="0" applyNumberFormat="1" applyFont="1"/>
    <xf numFmtId="0" fontId="21" fillId="0" borderId="0" xfId="0" applyFont="1"/>
    <xf numFmtId="0" fontId="20" fillId="6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2" xfId="0" applyFont="1" applyBorder="1" applyAlignment="1">
      <alignment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2" xfId="0" applyFont="1" applyBorder="1" applyAlignment="1">
      <alignment horizontal="right" vertical="top" wrapText="1"/>
    </xf>
    <xf numFmtId="0" fontId="23" fillId="0" borderId="0" xfId="0" applyFont="1" applyAlignment="1">
      <alignment vertical="center"/>
    </xf>
    <xf numFmtId="0" fontId="22" fillId="4" borderId="2" xfId="0" applyFont="1" applyFill="1" applyBorder="1" applyAlignment="1">
      <alignment vertical="top" wrapText="1"/>
    </xf>
    <xf numFmtId="4" fontId="22" fillId="4" borderId="2" xfId="0" applyNumberFormat="1" applyFont="1" applyFill="1" applyBorder="1" applyAlignment="1">
      <alignment horizontal="right" vertical="top" wrapText="1"/>
    </xf>
    <xf numFmtId="0" fontId="22" fillId="4" borderId="2" xfId="0" applyFont="1" applyFill="1" applyBorder="1" applyAlignment="1">
      <alignment horizontal="right" vertical="top" wrapText="1"/>
    </xf>
    <xf numFmtId="4" fontId="11" fillId="4" borderId="0" xfId="0" applyNumberFormat="1" applyFont="1" applyFill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top"/>
    </xf>
    <xf numFmtId="165" fontId="10" fillId="4" borderId="0" xfId="0" applyNumberFormat="1" applyFont="1" applyFill="1"/>
    <xf numFmtId="0" fontId="24" fillId="0" borderId="0" xfId="0" applyFont="1" applyAlignment="1">
      <alignment vertical="center" wrapText="1"/>
    </xf>
    <xf numFmtId="0" fontId="26" fillId="0" borderId="2" xfId="0" applyFont="1" applyBorder="1" applyAlignment="1">
      <alignment vertical="top" wrapText="1"/>
    </xf>
    <xf numFmtId="0" fontId="27" fillId="0" borderId="0" xfId="0" applyFont="1" applyAlignment="1">
      <alignment vertical="center" wrapText="1"/>
    </xf>
    <xf numFmtId="0" fontId="24" fillId="0" borderId="0" xfId="0" applyFont="1"/>
    <xf numFmtId="0" fontId="24" fillId="0" borderId="9" xfId="0" applyFont="1" applyBorder="1" applyAlignment="1">
      <alignment vertical="center"/>
    </xf>
    <xf numFmtId="2" fontId="28" fillId="0" borderId="2" xfId="0" applyNumberFormat="1" applyFont="1" applyBorder="1" applyAlignment="1">
      <alignment horizontal="right" vertical="top" wrapText="1"/>
    </xf>
    <xf numFmtId="4" fontId="28" fillId="0" borderId="2" xfId="0" applyNumberFormat="1" applyFont="1" applyBorder="1" applyAlignment="1">
      <alignment horizontal="right" vertical="top" wrapText="1"/>
    </xf>
    <xf numFmtId="0" fontId="24" fillId="4" borderId="0" xfId="0" applyFont="1" applyFill="1" applyAlignment="1">
      <alignment vertical="center"/>
    </xf>
    <xf numFmtId="4" fontId="10" fillId="4" borderId="0" xfId="0" applyNumberFormat="1" applyFont="1" applyFill="1"/>
    <xf numFmtId="0" fontId="11" fillId="4" borderId="0" xfId="0" applyFont="1" applyFill="1"/>
    <xf numFmtId="0" fontId="10" fillId="4" borderId="0" xfId="0" applyFont="1" applyFill="1"/>
    <xf numFmtId="0" fontId="25" fillId="4" borderId="0" xfId="0" applyFont="1" applyFill="1" applyAlignment="1">
      <alignment vertical="top"/>
    </xf>
    <xf numFmtId="0" fontId="24" fillId="0" borderId="10" xfId="0" applyFont="1" applyBorder="1" applyAlignment="1">
      <alignment vertical="center" wrapText="1"/>
    </xf>
    <xf numFmtId="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4" fontId="29" fillId="0" borderId="2" xfId="0" applyNumberFormat="1" applyFont="1" applyBorder="1" applyAlignment="1">
      <alignment horizontal="right" vertical="top" wrapText="1"/>
    </xf>
    <xf numFmtId="4" fontId="0" fillId="4" borderId="2" xfId="0" applyNumberFormat="1" applyFill="1" applyBorder="1" applyAlignment="1">
      <alignment horizontal="right" vertical="top" wrapText="1"/>
    </xf>
    <xf numFmtId="0" fontId="0" fillId="4" borderId="2" xfId="0" applyFill="1" applyBorder="1" applyAlignment="1">
      <alignment horizontal="right" vertical="top" wrapText="1"/>
    </xf>
    <xf numFmtId="4" fontId="29" fillId="4" borderId="2" xfId="0" applyNumberFormat="1" applyFont="1" applyFill="1" applyBorder="1" applyAlignment="1">
      <alignment horizontal="right" vertical="top" wrapText="1"/>
    </xf>
    <xf numFmtId="0" fontId="22" fillId="6" borderId="2" xfId="0" applyFont="1" applyFill="1" applyBorder="1" applyAlignment="1">
      <alignment vertical="top"/>
    </xf>
    <xf numFmtId="40" fontId="22" fillId="6" borderId="2" xfId="0" applyNumberFormat="1" applyFont="1" applyFill="1" applyBorder="1" applyAlignment="1">
      <alignment horizontal="right" vertical="top" wrapText="1"/>
    </xf>
    <xf numFmtId="0" fontId="20" fillId="6" borderId="2" xfId="0" applyFont="1" applyFill="1" applyBorder="1" applyAlignment="1">
      <alignment vertical="center" wrapText="1"/>
    </xf>
    <xf numFmtId="1" fontId="22" fillId="9" borderId="2" xfId="0" applyNumberFormat="1" applyFont="1" applyFill="1" applyBorder="1" applyAlignment="1">
      <alignment horizontal="left" vertical="top"/>
    </xf>
    <xf numFmtId="0" fontId="22" fillId="9" borderId="2" xfId="0" applyFont="1" applyFill="1" applyBorder="1" applyAlignment="1">
      <alignment vertical="top" wrapText="1"/>
    </xf>
    <xf numFmtId="0" fontId="22" fillId="9" borderId="2" xfId="0" applyFont="1" applyFill="1" applyBorder="1" applyAlignment="1">
      <alignment horizontal="right" vertical="top" wrapText="1"/>
    </xf>
    <xf numFmtId="0" fontId="10" fillId="10" borderId="0" xfId="0" applyFont="1" applyFill="1"/>
    <xf numFmtId="0" fontId="10" fillId="0" borderId="0" xfId="0" applyFont="1" applyAlignment="1">
      <alignment horizontal="right"/>
    </xf>
    <xf numFmtId="0" fontId="22" fillId="0" borderId="2" xfId="0" applyFont="1" applyBorder="1" applyAlignment="1">
      <alignment vertical="top" indent="2"/>
    </xf>
    <xf numFmtId="1" fontId="22" fillId="0" borderId="2" xfId="0" applyNumberFormat="1" applyFont="1" applyBorder="1" applyAlignment="1">
      <alignment horizontal="left" vertical="top"/>
    </xf>
    <xf numFmtId="165" fontId="0" fillId="10" borderId="0" xfId="0" applyNumberFormat="1" applyFill="1"/>
    <xf numFmtId="1" fontId="22" fillId="10" borderId="8" xfId="0" applyNumberFormat="1" applyFont="1" applyFill="1" applyBorder="1" applyAlignment="1">
      <alignment horizontal="left" vertical="top"/>
    </xf>
    <xf numFmtId="3" fontId="10" fillId="0" borderId="0" xfId="0" applyNumberFormat="1" applyFont="1"/>
    <xf numFmtId="4" fontId="22" fillId="0" borderId="8" xfId="0" applyNumberFormat="1" applyFont="1" applyBorder="1" applyAlignment="1">
      <alignment horizontal="right" vertical="top" wrapText="1"/>
    </xf>
    <xf numFmtId="165" fontId="10" fillId="10" borderId="0" xfId="0" applyNumberFormat="1" applyFont="1" applyFill="1"/>
    <xf numFmtId="0" fontId="22" fillId="9" borderId="2" xfId="0" applyFont="1" applyFill="1" applyBorder="1" applyAlignment="1">
      <alignment vertical="top"/>
    </xf>
    <xf numFmtId="4" fontId="22" fillId="9" borderId="2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22" fillId="0" borderId="2" xfId="0" applyNumberFormat="1" applyFont="1" applyBorder="1" applyAlignment="1">
      <alignment vertical="top" wrapText="1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top"/>
    </xf>
    <xf numFmtId="0" fontId="22" fillId="0" borderId="2" xfId="0" applyFont="1" applyBorder="1" applyAlignment="1">
      <alignment horizontal="left" vertical="top"/>
    </xf>
    <xf numFmtId="0" fontId="22" fillId="9" borderId="18" xfId="0" applyFont="1" applyFill="1" applyBorder="1" applyAlignment="1">
      <alignment horizontal="center" vertical="top"/>
    </xf>
    <xf numFmtId="0" fontId="22" fillId="9" borderId="15" xfId="0" applyFont="1" applyFill="1" applyBorder="1" applyAlignment="1">
      <alignment horizontal="right" vertical="top" wrapText="1"/>
    </xf>
    <xf numFmtId="0" fontId="22" fillId="9" borderId="11" xfId="0" applyFont="1" applyFill="1" applyBorder="1" applyAlignment="1">
      <alignment horizontal="center" vertical="top"/>
    </xf>
    <xf numFmtId="2" fontId="22" fillId="9" borderId="19" xfId="0" applyNumberFormat="1" applyFont="1" applyFill="1" applyBorder="1" applyAlignment="1">
      <alignment horizontal="right" vertical="top" wrapText="1"/>
    </xf>
    <xf numFmtId="0" fontId="22" fillId="0" borderId="18" xfId="0" applyFont="1" applyBorder="1" applyAlignment="1">
      <alignment horizontal="center" vertical="top"/>
    </xf>
    <xf numFmtId="4" fontId="22" fillId="0" borderId="15" xfId="0" applyNumberFormat="1" applyFont="1" applyBorder="1" applyAlignment="1">
      <alignment horizontal="right" vertical="top" wrapText="1"/>
    </xf>
    <xf numFmtId="0" fontId="22" fillId="0" borderId="11" xfId="0" applyFont="1" applyBorder="1" applyAlignment="1">
      <alignment horizontal="center" vertical="top"/>
    </xf>
    <xf numFmtId="4" fontId="22" fillId="0" borderId="19" xfId="0" applyNumberFormat="1" applyFont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4" fontId="22" fillId="9" borderId="19" xfId="0" applyNumberFormat="1" applyFont="1" applyFill="1" applyBorder="1" applyAlignment="1">
      <alignment horizontal="right" vertical="top" wrapText="1"/>
    </xf>
    <xf numFmtId="0" fontId="27" fillId="0" borderId="0" xfId="0" applyFont="1"/>
    <xf numFmtId="0" fontId="2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20" xfId="0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right" vertical="center"/>
    </xf>
    <xf numFmtId="167" fontId="24" fillId="0" borderId="20" xfId="0" applyNumberFormat="1" applyFont="1" applyBorder="1" applyAlignment="1">
      <alignment horizontal="right" vertical="center"/>
    </xf>
    <xf numFmtId="0" fontId="40" fillId="0" borderId="0" xfId="14" applyFont="1" applyAlignment="1">
      <alignment vertical="center" wrapText="1"/>
    </xf>
    <xf numFmtId="0" fontId="31" fillId="0" borderId="23" xfId="0" applyFont="1" applyBorder="1" applyAlignment="1">
      <alignment horizontal="right" vertical="center" wrapText="1"/>
    </xf>
    <xf numFmtId="0" fontId="41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1" fillId="0" borderId="22" xfId="0" applyFont="1" applyBorder="1" applyAlignment="1">
      <alignment vertical="center"/>
    </xf>
    <xf numFmtId="167" fontId="31" fillId="0" borderId="23" xfId="0" applyNumberFormat="1" applyFont="1" applyBorder="1" applyAlignment="1">
      <alignment horizontal="right" vertical="center" wrapText="1"/>
    </xf>
    <xf numFmtId="167" fontId="27" fillId="0" borderId="0" xfId="0" applyNumberFormat="1" applyFont="1" applyAlignment="1">
      <alignment vertical="center"/>
    </xf>
    <xf numFmtId="0" fontId="27" fillId="0" borderId="22" xfId="0" applyFont="1" applyBorder="1"/>
    <xf numFmtId="43" fontId="30" fillId="0" borderId="0" xfId="1" applyFont="1"/>
    <xf numFmtId="0" fontId="21" fillId="0" borderId="0" xfId="0" applyFont="1" applyAlignment="1">
      <alignment horizontal="left" vertical="center"/>
    </xf>
    <xf numFmtId="167" fontId="24" fillId="0" borderId="20" xfId="0" applyNumberFormat="1" applyFont="1" applyBorder="1" applyAlignment="1">
      <alignment horizontal="right" vertical="center" wrapText="1"/>
    </xf>
    <xf numFmtId="167" fontId="41" fillId="0" borderId="0" xfId="0" applyNumberFormat="1" applyFont="1" applyAlignment="1">
      <alignment vertical="center" wrapText="1"/>
    </xf>
    <xf numFmtId="43" fontId="31" fillId="0" borderId="0" xfId="1" applyFont="1" applyFill="1" applyAlignment="1">
      <alignment horizontal="right" vertical="center" wrapText="1"/>
    </xf>
    <xf numFmtId="43" fontId="41" fillId="0" borderId="0" xfId="1" applyFont="1" applyFill="1" applyAlignment="1">
      <alignment vertical="center" wrapText="1"/>
    </xf>
    <xf numFmtId="0" fontId="31" fillId="0" borderId="23" xfId="0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right" vertical="center" wrapText="1"/>
    </xf>
    <xf numFmtId="167" fontId="31" fillId="0" borderId="20" xfId="0" applyNumberFormat="1" applyFont="1" applyBorder="1" applyAlignment="1">
      <alignment horizontal="right" vertical="center" wrapText="1"/>
    </xf>
    <xf numFmtId="167" fontId="21" fillId="0" borderId="0" xfId="0" applyNumberFormat="1" applyFont="1" applyAlignment="1">
      <alignment horizontal="right" vertical="center" wrapText="1"/>
    </xf>
    <xf numFmtId="167" fontId="31" fillId="0" borderId="0" xfId="0" applyNumberFormat="1" applyFont="1" applyAlignment="1">
      <alignment horizontal="right" vertical="center" wrapText="1"/>
    </xf>
    <xf numFmtId="0" fontId="44" fillId="0" borderId="0" xfId="0" applyFont="1"/>
    <xf numFmtId="0" fontId="44" fillId="0" borderId="9" xfId="0" applyFont="1" applyBorder="1"/>
    <xf numFmtId="0" fontId="43" fillId="0" borderId="0" xfId="0" applyFont="1"/>
    <xf numFmtId="0" fontId="45" fillId="0" borderId="0" xfId="0" applyFont="1"/>
    <xf numFmtId="3" fontId="44" fillId="0" borderId="24" xfId="0" applyNumberFormat="1" applyFont="1" applyBorder="1"/>
    <xf numFmtId="3" fontId="44" fillId="0" borderId="9" xfId="0" applyNumberFormat="1" applyFont="1" applyBorder="1"/>
    <xf numFmtId="3" fontId="43" fillId="0" borderId="21" xfId="0" applyNumberFormat="1" applyFont="1" applyBorder="1"/>
    <xf numFmtId="3" fontId="44" fillId="0" borderId="0" xfId="0" applyNumberFormat="1" applyFont="1"/>
    <xf numFmtId="3" fontId="45" fillId="0" borderId="21" xfId="0" applyNumberFormat="1" applyFont="1" applyBorder="1"/>
    <xf numFmtId="3" fontId="45" fillId="0" borderId="0" xfId="0" applyNumberFormat="1" applyFont="1"/>
    <xf numFmtId="0" fontId="45" fillId="0" borderId="0" xfId="0" applyFont="1" applyAlignment="1">
      <alignment horizontal="center" vertical="center"/>
    </xf>
    <xf numFmtId="0" fontId="32" fillId="0" borderId="0" xfId="0" applyFont="1"/>
    <xf numFmtId="0" fontId="31" fillId="0" borderId="20" xfId="0" applyFont="1" applyBorder="1" applyAlignment="1">
      <alignment horizontal="center" vertical="center" wrapText="1"/>
    </xf>
    <xf numFmtId="166" fontId="21" fillId="0" borderId="0" xfId="1" applyNumberFormat="1" applyFont="1" applyAlignment="1">
      <alignment horizontal="right" vertical="center" wrapText="1"/>
    </xf>
    <xf numFmtId="43" fontId="31" fillId="0" borderId="20" xfId="1" applyFont="1" applyBorder="1" applyAlignment="1">
      <alignment horizontal="right"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43" fontId="31" fillId="0" borderId="0" xfId="1" applyFont="1" applyAlignment="1">
      <alignment horizontal="right" vertical="center" wrapText="1"/>
    </xf>
    <xf numFmtId="166" fontId="31" fillId="0" borderId="0" xfId="1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166" fontId="31" fillId="0" borderId="20" xfId="1" applyNumberFormat="1" applyFont="1" applyBorder="1" applyAlignment="1">
      <alignment horizontal="right" vertical="center" wrapText="1"/>
    </xf>
    <xf numFmtId="166" fontId="31" fillId="0" borderId="0" xfId="1" applyNumberFormat="1" applyFont="1" applyBorder="1" applyAlignment="1">
      <alignment horizontal="right" vertical="center" wrapText="1"/>
    </xf>
    <xf numFmtId="3" fontId="31" fillId="0" borderId="20" xfId="0" applyNumberFormat="1" applyFont="1" applyBorder="1" applyAlignment="1">
      <alignment horizontal="right" vertical="center" wrapText="1"/>
    </xf>
    <xf numFmtId="166" fontId="30" fillId="0" borderId="0" xfId="1" applyNumberFormat="1" applyFont="1" applyAlignment="1">
      <alignment horizontal="right" vertical="center" wrapText="1"/>
    </xf>
    <xf numFmtId="3" fontId="44" fillId="0" borderId="24" xfId="0" applyNumberFormat="1" applyFont="1" applyBorder="1" applyAlignment="1">
      <alignment horizontal="right"/>
    </xf>
    <xf numFmtId="3" fontId="44" fillId="0" borderId="0" xfId="0" applyNumberFormat="1" applyFont="1" applyAlignment="1">
      <alignment horizontal="right"/>
    </xf>
    <xf numFmtId="167" fontId="0" fillId="0" borderId="0" xfId="0" applyNumberFormat="1"/>
    <xf numFmtId="3" fontId="41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horizontal="right" vertical="center" wrapText="1"/>
    </xf>
    <xf numFmtId="3" fontId="46" fillId="0" borderId="0" xfId="0" applyNumberFormat="1" applyFont="1"/>
    <xf numFmtId="3" fontId="31" fillId="0" borderId="0" xfId="1" applyNumberFormat="1" applyFont="1" applyFill="1" applyAlignment="1">
      <alignment horizontal="right" vertical="center" wrapText="1"/>
    </xf>
    <xf numFmtId="3" fontId="41" fillId="0" borderId="0" xfId="1" applyNumberFormat="1" applyFont="1" applyFill="1" applyAlignment="1">
      <alignment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4" fillId="0" borderId="0" xfId="1" applyNumberFormat="1" applyFont="1" applyFill="1" applyAlignment="1">
      <alignment horizontal="right" vertical="center" wrapText="1"/>
    </xf>
    <xf numFmtId="3" fontId="0" fillId="0" borderId="0" xfId="1" applyNumberFormat="1" applyFont="1"/>
    <xf numFmtId="0" fontId="45" fillId="0" borderId="0" xfId="0" applyFont="1" applyBorder="1"/>
    <xf numFmtId="167" fontId="24" fillId="0" borderId="26" xfId="0" applyNumberFormat="1" applyFont="1" applyBorder="1" applyAlignment="1">
      <alignment horizontal="right" vertical="center" wrapText="1"/>
    </xf>
    <xf numFmtId="166" fontId="31" fillId="0" borderId="0" xfId="1" applyNumberFormat="1" applyFont="1" applyFill="1" applyAlignment="1">
      <alignment horizontal="right" vertical="center" wrapText="1"/>
    </xf>
    <xf numFmtId="166" fontId="41" fillId="0" borderId="0" xfId="1" applyNumberFormat="1" applyFont="1" applyFill="1" applyAlignment="1">
      <alignment vertical="center" wrapText="1"/>
    </xf>
    <xf numFmtId="166" fontId="24" fillId="0" borderId="0" xfId="1" applyNumberFormat="1" applyFont="1" applyFill="1" applyAlignment="1">
      <alignment horizontal="right" vertical="center" wrapText="1"/>
    </xf>
    <xf numFmtId="166" fontId="21" fillId="0" borderId="20" xfId="1" applyNumberFormat="1" applyFont="1" applyBorder="1" applyAlignment="1">
      <alignment horizontal="right" vertical="center" wrapText="1"/>
    </xf>
    <xf numFmtId="166" fontId="24" fillId="0" borderId="20" xfId="1" applyNumberFormat="1" applyFont="1" applyBorder="1" applyAlignment="1">
      <alignment horizontal="right" vertical="center" wrapText="1"/>
    </xf>
    <xf numFmtId="167" fontId="31" fillId="0" borderId="0" xfId="0" applyNumberFormat="1" applyFont="1" applyBorder="1" applyAlignment="1">
      <alignment horizontal="right" vertical="center" wrapText="1"/>
    </xf>
    <xf numFmtId="0" fontId="27" fillId="0" borderId="9" xfId="0" applyFont="1" applyBorder="1"/>
    <xf numFmtId="0" fontId="42" fillId="0" borderId="25" xfId="0" applyFont="1" applyBorder="1" applyAlignment="1">
      <alignment horizontal="right" vertical="center"/>
    </xf>
    <xf numFmtId="0" fontId="44" fillId="0" borderId="24" xfId="0" applyFont="1" applyBorder="1" applyAlignment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vertical="top"/>
    </xf>
    <xf numFmtId="4" fontId="22" fillId="9" borderId="2" xfId="0" applyNumberFormat="1" applyFont="1" applyFill="1" applyBorder="1" applyAlignment="1">
      <alignment horizontal="right"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15" xfId="0" applyFont="1" applyBorder="1" applyAlignment="1">
      <alignment horizontal="right" vertical="top" wrapText="1"/>
    </xf>
    <xf numFmtId="0" fontId="22" fillId="0" borderId="2" xfId="0" applyFont="1" applyBorder="1" applyAlignment="1">
      <alignment horizontal="right" vertical="top" wrapText="1"/>
    </xf>
    <xf numFmtId="4" fontId="22" fillId="0" borderId="15" xfId="0" applyNumberFormat="1" applyFont="1" applyBorder="1" applyAlignment="1">
      <alignment horizontal="right" vertical="top" wrapText="1"/>
    </xf>
    <xf numFmtId="0" fontId="22" fillId="9" borderId="2" xfId="0" applyFont="1" applyFill="1" applyBorder="1" applyAlignment="1">
      <alignment horizontal="right" vertical="top"/>
    </xf>
    <xf numFmtId="0" fontId="20" fillId="6" borderId="11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0" fontId="20" fillId="6" borderId="3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28">
    <cellStyle name="Normal" xfId="35" xr:uid="{9A554F54-A8F8-4B49-AFFF-4616CC4B0C41}"/>
    <cellStyle name="Гиперссылка 3" xfId="41" xr:uid="{369B7100-2DEC-46C5-ABDC-53D0D0175BE1}"/>
    <cellStyle name="Обычный" xfId="0" builtinId="0"/>
    <cellStyle name="Обычный 10" xfId="2" xr:uid="{65E3E880-5FF5-4DB4-A312-495D478A58D3}"/>
    <cellStyle name="Обычный 10 2" xfId="27" xr:uid="{CBAE6E66-8CDA-4CFF-8CFC-0252257EB0EB}"/>
    <cellStyle name="Обычный 10 3" xfId="9" xr:uid="{DE0AE027-2385-433C-8EF5-CFA2AA5885DE}"/>
    <cellStyle name="Обычный 10 3 2" xfId="52" xr:uid="{09CC75A5-F3A6-4F3D-AD13-3CB633DA3810}"/>
    <cellStyle name="Обычный 10 3 2 2" xfId="99" xr:uid="{09CC75A5-F3A6-4F3D-AD13-3CB633DA3810}"/>
    <cellStyle name="Обычный 10 3 3" xfId="74" xr:uid="{EC95B294-2786-4384-87F3-8EA9AFC5BC72}"/>
    <cellStyle name="Обычный 10 3 3 2" xfId="118" xr:uid="{EC95B294-2786-4384-87F3-8EA9AFC5BC72}"/>
    <cellStyle name="Обычный 10 3 4" xfId="80" xr:uid="{DE0AE027-2385-433C-8EF5-CFA2AA5885DE}"/>
    <cellStyle name="Обычный 10 4" xfId="47" xr:uid="{197ECBEA-3109-4EED-856E-A9AC57B8E9B6}"/>
    <cellStyle name="Обычный 10 4 2" xfId="96" xr:uid="{197ECBEA-3109-4EED-856E-A9AC57B8E9B6}"/>
    <cellStyle name="Обычный 10 5" xfId="7" xr:uid="{410C97B9-BFD8-41C0-B5DB-8E568D5E11E3}"/>
    <cellStyle name="Обычный 10 5 2" xfId="51" xr:uid="{4098FFAF-54A1-45AA-B1A1-5324EE2D2F58}"/>
    <cellStyle name="Обычный 10 5 2 2" xfId="14" xr:uid="{F8513636-ED05-41B1-8267-D10D172C8508}"/>
    <cellStyle name="Обычный 10 5 2 2 2" xfId="55" xr:uid="{B8E89FCC-F908-4DF4-A5A1-058B1051D2FC}"/>
    <cellStyle name="Обычный 10 5 2 2 2 2" xfId="102" xr:uid="{B8E89FCC-F908-4DF4-A5A1-058B1051D2FC}"/>
    <cellStyle name="Обычный 10 5 2 2 3" xfId="83" xr:uid="{F8513636-ED05-41B1-8267-D10D172C8508}"/>
    <cellStyle name="Обычный 10 5 2 3" xfId="98" xr:uid="{4098FFAF-54A1-45AA-B1A1-5324EE2D2F58}"/>
    <cellStyle name="Обычный 10 5 3" xfId="79" xr:uid="{410C97B9-BFD8-41C0-B5DB-8E568D5E11E3}"/>
    <cellStyle name="Обычный 10 6" xfId="18" xr:uid="{8A9AC4EB-D828-4571-95D4-30C935773016}"/>
    <cellStyle name="Обычный 10 6 2" xfId="57" xr:uid="{097B745B-A787-4A46-997E-7A6692E1C3F2}"/>
    <cellStyle name="Обычный 10 6 2 2" xfId="103" xr:uid="{097B745B-A787-4A46-997E-7A6692E1C3F2}"/>
    <cellStyle name="Обычный 10 6 3" xfId="85" xr:uid="{8A9AC4EB-D828-4571-95D4-30C935773016}"/>
    <cellStyle name="Обычный 10 7" xfId="73" xr:uid="{2345ECA0-1A95-410C-8D15-27D823E1679E}"/>
    <cellStyle name="Обычный 10 7 2" xfId="117" xr:uid="{2345ECA0-1A95-410C-8D15-27D823E1679E}"/>
    <cellStyle name="Обычный 10 8" xfId="77" xr:uid="{65E3E880-5FF5-4DB4-A312-495D478A58D3}"/>
    <cellStyle name="Обычный 11" xfId="69" xr:uid="{5FED9F9E-0917-4470-AEDE-45F72C2F2883}"/>
    <cellStyle name="Обычный 11 2" xfId="113" xr:uid="{5FED9F9E-0917-4470-AEDE-45F72C2F2883}"/>
    <cellStyle name="Обычный 12" xfId="72" xr:uid="{F70E3B0C-EF6F-46C9-B61F-69CDAFD80442}"/>
    <cellStyle name="Обычный 12 2" xfId="116" xr:uid="{F70E3B0C-EF6F-46C9-B61F-69CDAFD80442}"/>
    <cellStyle name="Обычный 13" xfId="22" xr:uid="{496516BB-31E7-4C31-8255-BC51E2ACA2D3}"/>
    <cellStyle name="Обычный 13 2" xfId="60" xr:uid="{92CFAB5B-E882-42D9-8145-F59923401CB6}"/>
    <cellStyle name="Обычный 13 2 2" xfId="106" xr:uid="{92CFAB5B-E882-42D9-8145-F59923401CB6}"/>
    <cellStyle name="Обычный 13 3" xfId="88" xr:uid="{496516BB-31E7-4C31-8255-BC51E2ACA2D3}"/>
    <cellStyle name="Обычный 14" xfId="25" xr:uid="{531BF8B3-3217-4DE5-B1CD-BB1FB8CAFF69}"/>
    <cellStyle name="Обычный 2" xfId="30" xr:uid="{C766C258-F863-4D3E-9287-5F0F93F36984}"/>
    <cellStyle name="Обычный 2 10 2" xfId="8" xr:uid="{9FCCB7A5-8494-414C-BA99-B74E2B1CDB6C}"/>
    <cellStyle name="Обычный 2 4" xfId="40" xr:uid="{43E67C5C-27FF-4E5E-A765-6CA81DD33392}"/>
    <cellStyle name="Обычный 2 5 2" xfId="24" xr:uid="{B5BBFA93-893A-4E41-B961-F79461B1490F}"/>
    <cellStyle name="Обычный 2 5 2 2" xfId="62" xr:uid="{AE43DFCC-CCBF-4B1D-BFE9-7FAEA6E100E8}"/>
    <cellStyle name="Обычный 2 5 2 2 2" xfId="108" xr:uid="{AE43DFCC-CCBF-4B1D-BFE9-7FAEA6E100E8}"/>
    <cellStyle name="Обычный 2 5 2 3" xfId="90" xr:uid="{B5BBFA93-893A-4E41-B961-F79461B1490F}"/>
    <cellStyle name="Обычный 2 6" xfId="3" xr:uid="{27F1B245-7FCF-4644-83A4-41A1643A1FF1}"/>
    <cellStyle name="Обычный 3" xfId="13" xr:uid="{28AA54DC-06BF-4DE7-BC10-4F07D2716431}"/>
    <cellStyle name="Обычный 30 2" xfId="43" xr:uid="{41740C30-90EE-4CA8-A1B8-77E18E0A92B2}"/>
    <cellStyle name="Обычный 4" xfId="33" xr:uid="{37AA24A9-2D5C-47E6-8A2E-C4089CB4BBB8}"/>
    <cellStyle name="Обычный 4 5 2" xfId="20" xr:uid="{EB1CF785-8F71-46E9-9FAB-861F75C5BAF0}"/>
    <cellStyle name="Обычный 4 5 2 2" xfId="59" xr:uid="{31B0717A-AD24-44B0-BD3E-3AF917C308FB}"/>
    <cellStyle name="Обычный 4 5 2 2 2" xfId="105" xr:uid="{31B0717A-AD24-44B0-BD3E-3AF917C308FB}"/>
    <cellStyle name="Обычный 4 5 2 3" xfId="87" xr:uid="{EB1CF785-8F71-46E9-9FAB-861F75C5BAF0}"/>
    <cellStyle name="Обычный 5" xfId="5" xr:uid="{962A738C-583D-4273-8E68-E4D77FF0CBBA}"/>
    <cellStyle name="Обычный 5 2" xfId="49" xr:uid="{508F0CE9-AF06-4B20-869E-33947E3AED63}"/>
    <cellStyle name="Обычный 5 2 2" xfId="23" xr:uid="{5FB742E6-9187-4076-9CA0-10E5F90E884D}"/>
    <cellStyle name="Обычный 5 2 2 2" xfId="61" xr:uid="{AA1BF6F6-73AC-4C0C-BC81-A8EA7AC39F76}"/>
    <cellStyle name="Обычный 5 2 2 2 2" xfId="107" xr:uid="{AA1BF6F6-73AC-4C0C-BC81-A8EA7AC39F76}"/>
    <cellStyle name="Обычный 5 2 2 3" xfId="89" xr:uid="{5FB742E6-9187-4076-9CA0-10E5F90E884D}"/>
    <cellStyle name="Обычный 5 2 3" xfId="97" xr:uid="{508F0CE9-AF06-4B20-869E-33947E3AED63}"/>
    <cellStyle name="Обычный 5 3" xfId="78" xr:uid="{962A738C-583D-4273-8E68-E4D77FF0CBBA}"/>
    <cellStyle name="Обычный 6" xfId="36" xr:uid="{B7A60BD9-304A-47DF-A4AF-ECFD80C0C9A5}"/>
    <cellStyle name="Обычный 6 2" xfId="10" xr:uid="{84C87673-7C59-40ED-ABD2-8BB317E0B091}"/>
    <cellStyle name="Обычный 6 3" xfId="42" xr:uid="{77D1F4E4-CEB4-4A12-B74F-CC3DB39A2E65}"/>
    <cellStyle name="Обычный 7" xfId="31" xr:uid="{A560BB73-11A9-480C-8D5D-B43A018F61B0}"/>
    <cellStyle name="Обычный 7 2" xfId="34" xr:uid="{54F69AC8-C5BC-43AE-B8B8-C59AEE42E683}"/>
    <cellStyle name="Обычный 7 3" xfId="38" xr:uid="{40074248-76C4-462E-9928-731621E8E9D2}"/>
    <cellStyle name="Обычный 7 3 2" xfId="11" xr:uid="{E2E5AFEA-69C7-483A-8067-D623B393C0E5}"/>
    <cellStyle name="Обычный 7 3 2 2" xfId="53" xr:uid="{CFAAAA4C-3107-4E85-81EF-FA18DCF7C0F2}"/>
    <cellStyle name="Обычный 7 3 2 2 2" xfId="100" xr:uid="{CFAAAA4C-3107-4E85-81EF-FA18DCF7C0F2}"/>
    <cellStyle name="Обычный 7 3 2 3" xfId="81" xr:uid="{E2E5AFEA-69C7-483A-8067-D623B393C0E5}"/>
    <cellStyle name="Обычный 7 3 3" xfId="67" xr:uid="{613BD078-63EF-4FE9-8A11-5D732F1C9FFF}"/>
    <cellStyle name="Обычный 7 3 3 2" xfId="110" xr:uid="{613BD078-63EF-4FE9-8A11-5D732F1C9FFF}"/>
    <cellStyle name="Обычный 7 3 4" xfId="92" xr:uid="{40074248-76C4-462E-9928-731621E8E9D2}"/>
    <cellStyle name="Обычный 7 4" xfId="15" xr:uid="{281E977C-1E91-4A22-BCE7-00395ACD08B0}"/>
    <cellStyle name="Обычный 8" xfId="32" xr:uid="{798FF374-3C97-4052-B5CE-41D69FFE5076}"/>
    <cellStyle name="Обычный 8 2" xfId="39" xr:uid="{D293ED31-1F71-42EE-98D6-21813B6F1991}"/>
    <cellStyle name="Обычный 8 2 2" xfId="12" xr:uid="{3322C42B-AAE3-4734-9DAB-71CCF335AB2D}"/>
    <cellStyle name="Обычный 8 2 2 2" xfId="54" xr:uid="{7143E26E-8A1B-4A3B-A95C-0D7442323710}"/>
    <cellStyle name="Обычный 8 2 2 2 2" xfId="101" xr:uid="{7143E26E-8A1B-4A3B-A95C-0D7442323710}"/>
    <cellStyle name="Обычный 8 2 2 3" xfId="82" xr:uid="{3322C42B-AAE3-4734-9DAB-71CCF335AB2D}"/>
    <cellStyle name="Обычный 8 2 3" xfId="68" xr:uid="{0035584B-1C48-445E-A38A-8C001930784F}"/>
    <cellStyle name="Обычный 8 2 3 2" xfId="111" xr:uid="{0035584B-1C48-445E-A38A-8C001930784F}"/>
    <cellStyle name="Обычный 8 2 4" xfId="93" xr:uid="{D293ED31-1F71-42EE-98D6-21813B6F1991}"/>
    <cellStyle name="Обычный 8 5" xfId="16" xr:uid="{ECD0C13E-5166-47EA-B433-B0646654D542}"/>
    <cellStyle name="Обычный 9" xfId="45" xr:uid="{3A7CE79E-0437-46EE-B11A-D825F686F373}"/>
    <cellStyle name="Обычный 9 2" xfId="94" xr:uid="{3A7CE79E-0437-46EE-B11A-D825F686F373}"/>
    <cellStyle name="Процентный 2" xfId="21" xr:uid="{2442561F-2874-4FFF-96C4-D27121D0799E}"/>
    <cellStyle name="Процентный 3" xfId="70" xr:uid="{F57F2E7F-C99C-4825-9750-CDBBEF6D179D}"/>
    <cellStyle name="Процентный 3 2" xfId="114" xr:uid="{F57F2E7F-C99C-4825-9750-CDBBEF6D179D}"/>
    <cellStyle name="Финансовый" xfId="1" builtinId="3"/>
    <cellStyle name="Финансовый 10" xfId="26" xr:uid="{DB3B57E0-EE9E-4412-8D7E-F736A4B4170E}"/>
    <cellStyle name="Финансовый 10 2" xfId="63" xr:uid="{4669440D-CCE2-4CB0-BC0B-08283671B961}"/>
    <cellStyle name="Финансовый 11" xfId="28" xr:uid="{97F0A968-E0B9-4005-BAF0-BA495D0F4857}"/>
    <cellStyle name="Финансовый 11 2" xfId="64" xr:uid="{ECDC90E4-0645-447E-9078-D6146E43F895}"/>
    <cellStyle name="Финансовый 12" xfId="112" xr:uid="{00000000-0005-0000-0000-0000AE000000}"/>
    <cellStyle name="Финансовый 13" xfId="91" xr:uid="{00000000-0005-0000-0000-0000AF000000}"/>
    <cellStyle name="Финансовый 14" xfId="29" xr:uid="{0CC225BE-CD39-47BB-8AF2-E3D644B478AE}"/>
    <cellStyle name="Финансовый 14 2" xfId="65" xr:uid="{8BD4ABA1-90C0-4827-B88B-7F6B27805A95}"/>
    <cellStyle name="Финансовый 15" xfId="121" xr:uid="{00000000-0005-0000-0000-0000B0000000}"/>
    <cellStyle name="Финансовый 16" xfId="44" xr:uid="{22B6963E-3CBB-4BF9-BCAB-6FB2FD5CE824}"/>
    <cellStyle name="Финансовый 17" xfId="119" xr:uid="{00000000-0005-0000-0000-0000B1000000}"/>
    <cellStyle name="Финансовый 18" xfId="84" xr:uid="{00000000-0005-0000-0000-0000B2000000}"/>
    <cellStyle name="Финансовый 19" xfId="125" xr:uid="{00000000-0005-0000-0000-0000B3000000}"/>
    <cellStyle name="Финансовый 2" xfId="4" xr:uid="{44CE7626-328C-4D56-A154-18ABD001D416}"/>
    <cellStyle name="Финансовый 2 2" xfId="37" xr:uid="{951146BB-06B2-4613-96F2-EF1C48C17EFE}"/>
    <cellStyle name="Финансовый 2 2 2" xfId="66" xr:uid="{0F8B21F7-1813-45A1-9AEF-26D1729B99DB}"/>
    <cellStyle name="Финансовый 2 3" xfId="17" xr:uid="{EAA3C530-B15C-4A0C-A133-00DB04D76B8A}"/>
    <cellStyle name="Финансовый 2 3 2" xfId="56" xr:uid="{E8E1226B-4E2C-47D3-8C83-7CB2214AE571}"/>
    <cellStyle name="Финансовый 2 4" xfId="48" xr:uid="{39FF9B42-07B9-4F6D-8A08-6BD8B25DA4EA}"/>
    <cellStyle name="Финансовый 20" xfId="120" xr:uid="{00000000-0005-0000-0000-0000B4000000}"/>
    <cellStyle name="Финансовый 21" xfId="126" xr:uid="{00000000-0005-0000-0000-0000B5000000}"/>
    <cellStyle name="Финансовый 22" xfId="124" xr:uid="{00000000-0005-0000-0000-0000B6000000}"/>
    <cellStyle name="Финансовый 23" xfId="122" xr:uid="{00000000-0005-0000-0000-0000B7000000}"/>
    <cellStyle name="Финансовый 24" xfId="75" xr:uid="{00000000-0005-0000-0000-0000B8000000}"/>
    <cellStyle name="Финансовый 25" xfId="127" xr:uid="{00000000-0005-0000-0000-0000B9000000}"/>
    <cellStyle name="Финансовый 3" xfId="46" xr:uid="{EB2F8370-9F20-44F9-9A52-3FC86192DA9A}"/>
    <cellStyle name="Финансовый 3 2" xfId="95" xr:uid="{EB2F8370-9F20-44F9-9A52-3FC86192DA9A}"/>
    <cellStyle name="Финансовый 4" xfId="6" xr:uid="{06DF8672-B55E-4149-B119-0E677FD1736A}"/>
    <cellStyle name="Финансовый 4 2" xfId="50" xr:uid="{921B4072-418C-4ECA-B77D-E95A2AD86D43}"/>
    <cellStyle name="Финансовый 5" xfId="71" xr:uid="{FB31C401-7890-46DE-BE9B-2A40D8A5CB87}"/>
    <cellStyle name="Финансовый 5 2" xfId="115" xr:uid="{FB31C401-7890-46DE-BE9B-2A40D8A5CB87}"/>
    <cellStyle name="Финансовый 6" xfId="76" xr:uid="{00000000-0005-0000-0000-0000A7000000}"/>
    <cellStyle name="Финансовый 7" xfId="109" xr:uid="{00000000-0005-0000-0000-0000AC000000}"/>
    <cellStyle name="Финансовый 8" xfId="19" xr:uid="{83BF4A23-8499-49F9-8B83-C5E415CBA7BC}"/>
    <cellStyle name="Финансовый 8 2" xfId="58" xr:uid="{10369477-A22B-4646-96B5-B0B6DC7D0290}"/>
    <cellStyle name="Финансовый 8 2 2" xfId="104" xr:uid="{10369477-A22B-4646-96B5-B0B6DC7D0290}"/>
    <cellStyle name="Финансовый 8 3" xfId="86" xr:uid="{83BF4A23-8499-49F9-8B83-C5E415CBA7BC}"/>
    <cellStyle name="Финансовый 9" xfId="123" xr:uid="{00000000-0005-0000-0000-0000A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111%20Appendixes%20to%20CAS%20JTI%20200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\Downloads\&#1054;&#1090;&#1074;&#1077;&#1090;&#1099;%20&#1085;&#1072;%20&#1079;&#1072;&#1087;&#1088;&#1086;&#1089;&#1099;\KPNuchet2022%20&#1085;&#1086;&#1074;&#1072;&#1103;%20&#1092;&#1086;&#1088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araimbekova\Local%20Settings\Temporary%20Internet%20Files\OLK578\Projects\D%20B%20K\2001\DBK_2001_Trial%20Balance_22%2001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WINDOWS\TEMP\OTCGOD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t\OneDrive\&#1056;&#1072;&#1073;&#1086;&#1095;&#1080;&#1081;%20&#1089;&#1090;&#1086;&#1083;\Birinshi%20Lombard\&#1040;&#1091;&#1076;&#1080;&#1090;&#1086;&#1088;&#1089;&#1082;&#1080;&#1081;%20&#1086;&#1090;&#1095;&#1077;&#1090;%20&#1080;%20&#1040;4%20&#1082;%20&#1050;&#1060;&#1054;\&#1050;&#1060;&#1054;\&#1050;&#1060;&#1054;_2022\&#1057;&#1074;&#1086;&#1076;_1%20&#1051;&#1086;&#1084;&#1073;&#1072;&#1088;&#1076;_2022_23%20&#1084;&#1072;&#1103;_&#1043;&#1072;&#1083;&#1080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Приложение 1 USD"/>
      <sheetName val="Приложение 1 KZT"/>
      <sheetName val="Приложение 1а KZT"/>
      <sheetName val="Приложение 1б KZT"/>
      <sheetName val="Приложение 1в"/>
      <sheetName val="Приложение 2 KZT"/>
      <sheetName val="Приложение 2а KZT"/>
      <sheetName val="Приложение 3 KZT"/>
      <sheetName val="4 Payables"/>
      <sheetName val="5 Intercom Bal"/>
      <sheetName val="6 Tax Movements"/>
      <sheetName val="7 Standard Cost"/>
      <sheetName val="8 Sales Accocation"/>
      <sheetName val="9-1 Cut filler var. allocation"/>
      <sheetName val="9-2 NTM var.allocation"/>
      <sheetName val="10 SG&amp;A Expenses"/>
      <sheetName val="COP expens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ЕДЕНИЕ"/>
      <sheetName val="Декларация"/>
      <sheetName val="ФОРМА-100.02"/>
      <sheetName val="НР Вычет по ФА"/>
      <sheetName val="ФОРМА 100.07"/>
      <sheetName val=" 100.10"/>
      <sheetName val="100.11"/>
      <sheetName val="НР 100.00.001"/>
      <sheetName val="НР100.00.002"/>
      <sheetName val="НР003"/>
      <sheetName val="НР004"/>
      <sheetName val="НР007"/>
      <sheetName val="НР008 ст.234"/>
      <sheetName val="НР009"/>
      <sheetName val="НР010"/>
      <sheetName val="НР011"/>
      <sheetName val="НР012"/>
      <sheetName val="НР014ст.226"/>
      <sheetName val="НР014ст.278-279"/>
      <sheetName val="НР 014КР"/>
      <sheetName val="НР014"/>
      <sheetName val="НР016"/>
      <sheetName val="НР017"/>
      <sheetName val="НР-100.00.019IIIA"/>
      <sheetName val="НР-100.00.019IIIB"/>
      <sheetName val="НР-100.00.019IIIС"/>
      <sheetName val="HP-100.00.019IIID"/>
      <sheetName val="HP-100.00.0019IIIE"/>
      <sheetName val="HP-100.00.019IIIF"/>
      <sheetName val="HP-100.00.019IIIG"/>
      <sheetName val="HP-100.00.019IIIH"/>
      <sheetName val="HP-100.00.019IV"/>
      <sheetName val="НР100.00.019V-IX"/>
      <sheetName val="НР -100.00.019VI"/>
      <sheetName val="HP-100.00.019VII"/>
      <sheetName val="HP-100.00.019VIII"/>
      <sheetName val="НР020"/>
      <sheetName val="HP021"/>
      <sheetName val="НР-100.00.022ГФСС"/>
      <sheetName val="НР-100.00.022 ФСМС"/>
      <sheetName val="НР-100.00.023"/>
      <sheetName val="НР-100.00.024"/>
      <sheetName val="НР-100.00.025"/>
      <sheetName val="НР027"/>
      <sheetName val="НР 034"/>
      <sheetName val="НР036"/>
      <sheetName val="НР037"/>
      <sheetName val="НР038"/>
      <sheetName val="НР039"/>
      <sheetName val="НР041"/>
      <sheetName val="НР052"/>
      <sheetName val="НР-054"/>
      <sheetName val="НР058I  045i"/>
      <sheetName val="НР-100.00.058III"/>
      <sheetName val="НР-100.00.058IV-V"/>
      <sheetName val="Сверка 100.00 и ФО"/>
      <sheetName val="ББ"/>
      <sheetName val="ОПиУ"/>
      <sheetName val="Отчет о ДДС"/>
      <sheetName val="Капитал"/>
      <sheetName val="Коды доходов"/>
      <sheetName val="Коды МД"/>
      <sheetName val="Коды стран"/>
      <sheetName val="Коды валют"/>
    </sheetNames>
    <sheetDataSet>
      <sheetData sheetId="0"/>
      <sheetData sheetId="1">
        <row r="5">
          <cell r="D5">
            <v>180340012148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1610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FA Movement Kyrg"/>
      <sheetName val="Inputs"/>
      <sheetName val="Лист3"/>
      <sheetName val="Планы"/>
      <sheetName val="#ССЫЛКА"/>
      <sheetName val="TB"/>
      <sheetName val="1кв. "/>
      <sheetName val="2кв."/>
      <sheetName val="Форма2"/>
      <sheetName val="форма 1П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БПО"/>
      <sheetName val="тран2"/>
      <sheetName val="Securities"/>
      <sheetName val="ПКОП_3_100%"/>
      <sheetName val="ПКОП_2_100%"/>
      <sheetName val="8"/>
      <sheetName val="IS"/>
      <sheetName val="BS"/>
      <sheetName val="Лист2"/>
      <sheetName val="Control"/>
      <sheetName val="орех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"/>
      <sheetName val="ОСВ_2022(2)"/>
      <sheetName val="после корректировки "/>
      <sheetName val="КФО"/>
      <sheetName val="1С (2)"/>
      <sheetName val="Exchange Rates"/>
      <sheetName val="ФО МК"/>
    </sheetNames>
    <sheetDataSet>
      <sheetData sheetId="0"/>
      <sheetData sheetId="1">
        <row r="41">
          <cell r="F41">
            <v>62444426.409999996</v>
          </cell>
        </row>
        <row r="116">
          <cell r="B116">
            <v>10548264285.529999</v>
          </cell>
          <cell r="C116">
            <v>10548264285.529999</v>
          </cell>
          <cell r="D116">
            <v>360961681645.94</v>
          </cell>
          <cell r="E116">
            <v>360961681645.94</v>
          </cell>
          <cell r="F116">
            <v>13401626638.130001</v>
          </cell>
          <cell r="G116">
            <v>13401626638.130001</v>
          </cell>
        </row>
      </sheetData>
      <sheetData sheetId="2">
        <row r="435">
          <cell r="E435">
            <v>6922558618</v>
          </cell>
        </row>
      </sheetData>
      <sheetData sheetId="3">
        <row r="88">
          <cell r="D88">
            <v>15290301.050000001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C6E1-1175-4A20-8A81-1EA1322B1DDF}">
  <dimension ref="A1:F43"/>
  <sheetViews>
    <sheetView tabSelected="1" workbookViewId="0">
      <selection activeCell="C24" sqref="C24"/>
    </sheetView>
  </sheetViews>
  <sheetFormatPr defaultColWidth="9.1640625" defaultRowHeight="12.75" x14ac:dyDescent="0.2"/>
  <cols>
    <col min="1" max="1" width="52.33203125" style="133" customWidth="1"/>
    <col min="2" max="2" width="15.5" style="133" customWidth="1"/>
    <col min="3" max="3" width="26.1640625" style="133" customWidth="1"/>
    <col min="4" max="4" width="27.1640625" style="133" customWidth="1"/>
    <col min="5" max="5" width="22.1640625" style="133" customWidth="1"/>
    <col min="6" max="6" width="17.1640625" style="133" customWidth="1"/>
    <col min="7" max="7" width="13.6640625" style="133" customWidth="1"/>
    <col min="8" max="16384" width="9.1640625" style="133"/>
  </cols>
  <sheetData>
    <row r="1" spans="1:4" x14ac:dyDescent="0.2">
      <c r="A1" s="135" t="s">
        <v>297</v>
      </c>
    </row>
    <row r="2" spans="1:4" x14ac:dyDescent="0.2">
      <c r="A2" s="135" t="s">
        <v>335</v>
      </c>
    </row>
    <row r="3" spans="1:4" ht="13.5" thickBot="1" x14ac:dyDescent="0.25">
      <c r="A3" s="147" t="s">
        <v>347</v>
      </c>
      <c r="B3" s="150"/>
      <c r="C3" s="150"/>
      <c r="D3" s="150"/>
    </row>
    <row r="4" spans="1:4" ht="13.5" thickTop="1" x14ac:dyDescent="0.2">
      <c r="A4" s="206" t="s">
        <v>298</v>
      </c>
      <c r="B4" s="206"/>
      <c r="C4" s="206"/>
      <c r="D4" s="206"/>
    </row>
    <row r="6" spans="1:4" ht="13.5" thickBot="1" x14ac:dyDescent="0.25">
      <c r="A6" s="136"/>
      <c r="B6" s="136" t="s">
        <v>293</v>
      </c>
      <c r="C6" s="142" t="s">
        <v>348</v>
      </c>
      <c r="D6" s="157" t="s">
        <v>338</v>
      </c>
    </row>
    <row r="7" spans="1:4" x14ac:dyDescent="0.2">
      <c r="A7" s="135" t="s">
        <v>261</v>
      </c>
      <c r="B7" s="83"/>
      <c r="C7" s="134"/>
      <c r="D7" s="134"/>
    </row>
    <row r="8" spans="1:4" x14ac:dyDescent="0.2">
      <c r="A8" s="81" t="s">
        <v>182</v>
      </c>
      <c r="B8" s="144">
        <v>9</v>
      </c>
      <c r="C8" s="139">
        <v>1840492</v>
      </c>
      <c r="D8" s="139">
        <v>1568002</v>
      </c>
    </row>
    <row r="9" spans="1:4" x14ac:dyDescent="0.2">
      <c r="A9" s="81" t="s">
        <v>254</v>
      </c>
      <c r="B9" s="144">
        <v>10</v>
      </c>
      <c r="C9" s="139">
        <v>23044503</v>
      </c>
      <c r="D9" s="139">
        <v>15093685</v>
      </c>
    </row>
    <row r="10" spans="1:4" x14ac:dyDescent="0.2">
      <c r="A10" s="81" t="s">
        <v>185</v>
      </c>
      <c r="B10" s="144">
        <v>11</v>
      </c>
      <c r="C10" s="139">
        <v>489253</v>
      </c>
      <c r="D10" s="139">
        <v>335738</v>
      </c>
    </row>
    <row r="11" spans="1:4" x14ac:dyDescent="0.2">
      <c r="A11" s="81" t="s">
        <v>186</v>
      </c>
      <c r="B11" s="144">
        <v>12</v>
      </c>
      <c r="C11" s="139">
        <v>304453</v>
      </c>
      <c r="D11" s="139">
        <v>585711</v>
      </c>
    </row>
    <row r="12" spans="1:4" x14ac:dyDescent="0.2">
      <c r="A12" s="81" t="s">
        <v>191</v>
      </c>
      <c r="B12" s="144">
        <v>13</v>
      </c>
      <c r="C12" s="139">
        <v>1840998</v>
      </c>
      <c r="D12" s="139">
        <v>1774469</v>
      </c>
    </row>
    <row r="13" spans="1:4" x14ac:dyDescent="0.2">
      <c r="A13" s="81" t="s">
        <v>194</v>
      </c>
      <c r="B13" s="134"/>
      <c r="C13" s="139">
        <v>48495</v>
      </c>
      <c r="D13" s="139">
        <v>59436</v>
      </c>
    </row>
    <row r="14" spans="1:4" x14ac:dyDescent="0.2">
      <c r="A14" s="81" t="s">
        <v>336</v>
      </c>
      <c r="B14" s="144"/>
      <c r="C14" s="139">
        <v>0</v>
      </c>
      <c r="D14" s="139">
        <v>35114</v>
      </c>
    </row>
    <row r="15" spans="1:4" ht="13.5" thickBot="1" x14ac:dyDescent="0.25">
      <c r="A15" s="81" t="s">
        <v>187</v>
      </c>
      <c r="B15" s="144">
        <v>14</v>
      </c>
      <c r="C15" s="140">
        <v>314963</v>
      </c>
      <c r="D15" s="140">
        <v>202984</v>
      </c>
    </row>
    <row r="16" spans="1:4" ht="13.5" thickBot="1" x14ac:dyDescent="0.25">
      <c r="A16" s="136" t="s">
        <v>262</v>
      </c>
      <c r="B16" s="83"/>
      <c r="C16" s="148">
        <f>SUM(C8:C15)</f>
        <v>27883157</v>
      </c>
      <c r="D16" s="148">
        <f>SUM(D8:D15)</f>
        <v>19655139</v>
      </c>
    </row>
    <row r="17" spans="1:6" x14ac:dyDescent="0.2">
      <c r="A17" s="134"/>
      <c r="B17" s="83"/>
      <c r="C17" s="149"/>
      <c r="D17" s="149"/>
    </row>
    <row r="18" spans="1:6" x14ac:dyDescent="0.2">
      <c r="A18" s="137" t="s">
        <v>263</v>
      </c>
      <c r="B18" s="134"/>
      <c r="C18" s="149"/>
      <c r="D18" s="149"/>
    </row>
    <row r="19" spans="1:6" x14ac:dyDescent="0.2">
      <c r="A19" s="81" t="s">
        <v>195</v>
      </c>
      <c r="B19" s="144">
        <v>15</v>
      </c>
      <c r="C19" s="139">
        <v>4122785</v>
      </c>
      <c r="D19" s="139">
        <v>3825999</v>
      </c>
    </row>
    <row r="20" spans="1:6" x14ac:dyDescent="0.2">
      <c r="A20" s="81" t="s">
        <v>198</v>
      </c>
      <c r="B20" s="144">
        <v>16</v>
      </c>
      <c r="C20" s="139">
        <v>945280</v>
      </c>
      <c r="D20" s="139">
        <v>409168</v>
      </c>
    </row>
    <row r="21" spans="1:6" hidden="1" x14ac:dyDescent="0.2">
      <c r="A21" s="81" t="s">
        <v>199</v>
      </c>
      <c r="B21" s="134"/>
      <c r="C21" s="139">
        <v>0</v>
      </c>
      <c r="D21" s="139">
        <v>0</v>
      </c>
    </row>
    <row r="22" spans="1:6" x14ac:dyDescent="0.2">
      <c r="A22" s="81" t="s">
        <v>197</v>
      </c>
      <c r="B22" s="134"/>
      <c r="C22" s="139">
        <v>28996</v>
      </c>
      <c r="D22" s="139">
        <v>116300</v>
      </c>
    </row>
    <row r="23" spans="1:6" x14ac:dyDescent="0.2">
      <c r="A23" s="81" t="s">
        <v>200</v>
      </c>
      <c r="B23" s="144">
        <v>17</v>
      </c>
      <c r="C23" s="139">
        <v>435070</v>
      </c>
      <c r="D23" s="139">
        <v>332754</v>
      </c>
    </row>
    <row r="24" spans="1:6" x14ac:dyDescent="0.2">
      <c r="A24" s="81" t="s">
        <v>354</v>
      </c>
      <c r="B24" s="144">
        <v>18</v>
      </c>
      <c r="C24" s="139">
        <v>4847604</v>
      </c>
      <c r="D24" s="139">
        <v>2502503</v>
      </c>
    </row>
    <row r="25" spans="1:6" ht="13.5" thickBot="1" x14ac:dyDescent="0.25">
      <c r="A25" s="81" t="s">
        <v>196</v>
      </c>
      <c r="B25" s="144">
        <v>19</v>
      </c>
      <c r="C25" s="140">
        <v>2313023</v>
      </c>
      <c r="D25" s="140">
        <v>4668922</v>
      </c>
    </row>
    <row r="26" spans="1:6" ht="13.5" thickBot="1" x14ac:dyDescent="0.25">
      <c r="A26" s="136" t="s">
        <v>294</v>
      </c>
      <c r="B26" s="83"/>
      <c r="C26" s="148">
        <f>SUM(C19:C25)</f>
        <v>12692758</v>
      </c>
      <c r="D26" s="148">
        <f>SUM(D19:D25)</f>
        <v>11855646</v>
      </c>
    </row>
    <row r="27" spans="1:6" x14ac:dyDescent="0.2">
      <c r="A27" s="134"/>
      <c r="B27" s="134"/>
      <c r="C27" s="149"/>
      <c r="D27" s="149"/>
    </row>
    <row r="28" spans="1:6" x14ac:dyDescent="0.2">
      <c r="A28" s="137" t="s">
        <v>264</v>
      </c>
      <c r="B28" s="134"/>
      <c r="C28" s="149"/>
      <c r="D28" s="149"/>
      <c r="E28" s="151"/>
      <c r="F28" s="151"/>
    </row>
    <row r="29" spans="1:6" x14ac:dyDescent="0.2">
      <c r="A29" s="78" t="s">
        <v>201</v>
      </c>
      <c r="B29" s="144">
        <v>20</v>
      </c>
      <c r="C29" s="139">
        <v>2000000</v>
      </c>
      <c r="D29" s="139">
        <v>2000000</v>
      </c>
      <c r="E29" s="151"/>
      <c r="F29" s="151"/>
    </row>
    <row r="30" spans="1:6" x14ac:dyDescent="0.2">
      <c r="A30" s="78" t="s">
        <v>202</v>
      </c>
      <c r="B30" s="144">
        <v>20</v>
      </c>
      <c r="C30" s="139">
        <v>985050.5</v>
      </c>
      <c r="D30" s="139">
        <v>985051</v>
      </c>
      <c r="E30" s="151"/>
      <c r="F30" s="151"/>
    </row>
    <row r="31" spans="1:6" x14ac:dyDescent="0.2">
      <c r="A31" s="78" t="s">
        <v>295</v>
      </c>
      <c r="B31" s="144">
        <v>20</v>
      </c>
      <c r="C31" s="139">
        <v>12006009</v>
      </c>
      <c r="D31" s="139">
        <v>4825194</v>
      </c>
      <c r="E31" s="151"/>
      <c r="F31" s="151"/>
    </row>
    <row r="32" spans="1:6" x14ac:dyDescent="0.2">
      <c r="A32" s="78" t="s">
        <v>328</v>
      </c>
      <c r="B32" s="144"/>
      <c r="C32" s="139">
        <v>0</v>
      </c>
      <c r="D32" s="139">
        <v>10345</v>
      </c>
      <c r="E32" s="151"/>
      <c r="F32" s="151"/>
    </row>
    <row r="33" spans="1:6" x14ac:dyDescent="0.2">
      <c r="A33" s="78" t="s">
        <v>292</v>
      </c>
      <c r="B33" s="144"/>
      <c r="C33" s="139">
        <v>199339</v>
      </c>
      <c r="D33" s="139">
        <v>-21097</v>
      </c>
      <c r="E33" s="151"/>
      <c r="F33" s="151"/>
    </row>
    <row r="34" spans="1:6" ht="13.5" thickBot="1" x14ac:dyDescent="0.25">
      <c r="A34" s="136" t="s">
        <v>265</v>
      </c>
      <c r="B34" s="136"/>
      <c r="C34" s="148">
        <f>SUM(C29:C33)</f>
        <v>15190398.5</v>
      </c>
      <c r="D34" s="148">
        <f>SUM(D29:D33)</f>
        <v>7799493</v>
      </c>
      <c r="E34" s="151"/>
      <c r="F34" s="151"/>
    </row>
    <row r="35" spans="1:6" ht="13.5" thickBot="1" x14ac:dyDescent="0.25">
      <c r="A35" s="136" t="s">
        <v>296</v>
      </c>
      <c r="B35" s="136"/>
      <c r="C35" s="148">
        <f>C26+C34</f>
        <v>27883156.5</v>
      </c>
      <c r="D35" s="148">
        <f>D26+D34</f>
        <v>19655139</v>
      </c>
      <c r="E35" s="151"/>
      <c r="F35" s="151"/>
    </row>
    <row r="36" spans="1:6" x14ac:dyDescent="0.2">
      <c r="E36" s="151"/>
      <c r="F36" s="151"/>
    </row>
    <row r="37" spans="1:6" x14ac:dyDescent="0.2">
      <c r="E37" s="151"/>
      <c r="F37" s="151"/>
    </row>
    <row r="38" spans="1:6" x14ac:dyDescent="0.2">
      <c r="A38" s="165" t="s">
        <v>321</v>
      </c>
      <c r="B38" s="162"/>
      <c r="C38" s="163"/>
      <c r="D38" s="163"/>
    </row>
    <row r="39" spans="1:6" x14ac:dyDescent="0.2">
      <c r="A39" s="162"/>
      <c r="B39" s="162"/>
      <c r="C39" s="207" t="s">
        <v>325</v>
      </c>
      <c r="D39" s="207"/>
    </row>
    <row r="40" spans="1:6" x14ac:dyDescent="0.2">
      <c r="A40" s="162"/>
      <c r="B40" s="162"/>
      <c r="C40" s="162"/>
      <c r="D40" s="162"/>
    </row>
    <row r="41" spans="1:6" x14ac:dyDescent="0.2">
      <c r="A41" s="162"/>
      <c r="B41" s="162"/>
      <c r="C41" s="162"/>
      <c r="D41" s="162"/>
    </row>
    <row r="42" spans="1:6" x14ac:dyDescent="0.2">
      <c r="A42" s="165" t="s">
        <v>324</v>
      </c>
      <c r="B42" s="162"/>
      <c r="C42" s="163"/>
      <c r="D42" s="163"/>
    </row>
    <row r="43" spans="1:6" x14ac:dyDescent="0.2">
      <c r="A43" s="162"/>
      <c r="B43" s="162"/>
      <c r="C43" s="207" t="s">
        <v>326</v>
      </c>
      <c r="D43" s="207"/>
    </row>
  </sheetData>
  <mergeCells count="3">
    <mergeCell ref="A4:D4"/>
    <mergeCell ref="C39:D39"/>
    <mergeCell ref="C43:D43"/>
  </mergeCells>
  <phoneticPr fontId="0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4E4F-1333-4C60-85BF-D332C7E7C29C}">
  <dimension ref="A1:F31"/>
  <sheetViews>
    <sheetView workbookViewId="0">
      <selection activeCell="F23" sqref="F23"/>
    </sheetView>
  </sheetViews>
  <sheetFormatPr defaultRowHeight="12.75" x14ac:dyDescent="0.2"/>
  <cols>
    <col min="1" max="1" width="85.1640625" style="162" customWidth="1"/>
    <col min="2" max="2" width="8.33203125" style="162" customWidth="1"/>
    <col min="3" max="3" width="22.1640625" style="162" customWidth="1"/>
    <col min="4" max="4" width="31" style="162" customWidth="1"/>
    <col min="5" max="5" width="9.33203125" style="162"/>
    <col min="6" max="6" width="10.6640625" style="162" bestFit="1" customWidth="1"/>
    <col min="7" max="16384" width="9.33203125" style="162"/>
  </cols>
  <sheetData>
    <row r="1" spans="1:6" x14ac:dyDescent="0.2">
      <c r="A1" s="208" t="s">
        <v>323</v>
      </c>
      <c r="B1" s="208"/>
      <c r="C1" s="208"/>
      <c r="D1" s="208"/>
    </row>
    <row r="2" spans="1:6" x14ac:dyDescent="0.2">
      <c r="A2" s="208" t="s">
        <v>322</v>
      </c>
      <c r="B2" s="208"/>
      <c r="C2" s="208"/>
      <c r="D2" s="208"/>
    </row>
    <row r="3" spans="1:6" x14ac:dyDescent="0.2">
      <c r="A3" s="208" t="s">
        <v>349</v>
      </c>
      <c r="B3" s="208"/>
      <c r="C3" s="208"/>
      <c r="D3" s="208"/>
    </row>
    <row r="4" spans="1:6" x14ac:dyDescent="0.2">
      <c r="A4" s="209" t="s">
        <v>299</v>
      </c>
      <c r="B4" s="209"/>
      <c r="C4" s="209"/>
      <c r="D4" s="209"/>
    </row>
    <row r="6" spans="1:6" x14ac:dyDescent="0.2">
      <c r="C6" s="210" t="s">
        <v>350</v>
      </c>
      <c r="D6" s="210"/>
    </row>
    <row r="7" spans="1:6" x14ac:dyDescent="0.2">
      <c r="B7" s="165" t="s">
        <v>293</v>
      </c>
      <c r="C7" s="172" t="s">
        <v>339</v>
      </c>
      <c r="D7" s="172" t="s">
        <v>327</v>
      </c>
    </row>
    <row r="8" spans="1:6" x14ac:dyDescent="0.2">
      <c r="A8" s="162" t="s">
        <v>211</v>
      </c>
      <c r="B8" s="162">
        <v>5</v>
      </c>
      <c r="C8" s="166">
        <v>13206186</v>
      </c>
      <c r="D8" s="186">
        <v>10097692</v>
      </c>
    </row>
    <row r="9" spans="1:6" x14ac:dyDescent="0.2">
      <c r="A9" s="162" t="s">
        <v>215</v>
      </c>
      <c r="B9" s="162">
        <v>5</v>
      </c>
      <c r="C9" s="167">
        <v>-1981937</v>
      </c>
      <c r="D9" s="167">
        <v>-923426</v>
      </c>
    </row>
    <row r="10" spans="1:6" s="164" customFormat="1" x14ac:dyDescent="0.2">
      <c r="A10" s="164" t="s">
        <v>266</v>
      </c>
      <c r="C10" s="168">
        <f>C8+C9</f>
        <v>11224249</v>
      </c>
      <c r="D10" s="168">
        <f>D8+D9</f>
        <v>9174266</v>
      </c>
    </row>
    <row r="11" spans="1:6" x14ac:dyDescent="0.2">
      <c r="A11" s="162" t="s">
        <v>213</v>
      </c>
      <c r="C11" s="169">
        <v>211671</v>
      </c>
      <c r="D11" s="169">
        <v>-13579</v>
      </c>
    </row>
    <row r="12" spans="1:6" x14ac:dyDescent="0.2">
      <c r="A12" s="162" t="s">
        <v>291</v>
      </c>
      <c r="B12" s="162">
        <v>6</v>
      </c>
      <c r="C12" s="169">
        <v>5774736</v>
      </c>
      <c r="D12" s="169">
        <v>2925695</v>
      </c>
    </row>
    <row r="13" spans="1:6" x14ac:dyDescent="0.2">
      <c r="A13" s="165" t="s">
        <v>267</v>
      </c>
      <c r="B13" s="165"/>
      <c r="C13" s="170">
        <f>C10+C11+C12</f>
        <v>17210656</v>
      </c>
      <c r="D13" s="170">
        <f>D10+D11+D12</f>
        <v>12086382</v>
      </c>
    </row>
    <row r="14" spans="1:6" x14ac:dyDescent="0.2">
      <c r="A14" s="162" t="s">
        <v>313</v>
      </c>
      <c r="C14" s="169">
        <v>-82109</v>
      </c>
      <c r="D14" s="187">
        <v>333813</v>
      </c>
      <c r="F14" s="169"/>
    </row>
    <row r="15" spans="1:6" x14ac:dyDescent="0.2">
      <c r="A15" s="162" t="s">
        <v>214</v>
      </c>
      <c r="B15" s="162">
        <v>7</v>
      </c>
      <c r="C15" s="169">
        <v>-8753793</v>
      </c>
      <c r="D15" s="169">
        <v>-7169150</v>
      </c>
    </row>
    <row r="16" spans="1:6" x14ac:dyDescent="0.2">
      <c r="A16" s="165" t="s">
        <v>258</v>
      </c>
      <c r="B16" s="165"/>
      <c r="C16" s="170">
        <f>C13+C14+C15</f>
        <v>8374754</v>
      </c>
      <c r="D16" s="170">
        <f>D13+D14+D15</f>
        <v>5251045</v>
      </c>
      <c r="F16" s="169"/>
    </row>
    <row r="17" spans="1:6" x14ac:dyDescent="0.2">
      <c r="A17" s="162" t="s">
        <v>216</v>
      </c>
      <c r="B17" s="162">
        <v>8</v>
      </c>
      <c r="C17" s="169">
        <v>-1193939</v>
      </c>
      <c r="D17" s="169">
        <v>-1069962</v>
      </c>
    </row>
    <row r="18" spans="1:6" x14ac:dyDescent="0.2">
      <c r="A18" s="197" t="s">
        <v>268</v>
      </c>
      <c r="B18" s="197"/>
      <c r="C18" s="170">
        <f>C16+C17</f>
        <v>7180815</v>
      </c>
      <c r="D18" s="170">
        <f>D16+D17</f>
        <v>4181083</v>
      </c>
      <c r="F18" s="169"/>
    </row>
    <row r="19" spans="1:6" x14ac:dyDescent="0.2">
      <c r="A19" s="197" t="s">
        <v>289</v>
      </c>
      <c r="B19" s="197"/>
      <c r="C19" s="171"/>
      <c r="D19" s="171">
        <f>-D190</f>
        <v>0</v>
      </c>
    </row>
    <row r="20" spans="1:6" x14ac:dyDescent="0.2">
      <c r="A20" s="197" t="s">
        <v>269</v>
      </c>
      <c r="B20" s="197"/>
      <c r="C20" s="170">
        <f>C18</f>
        <v>7180815</v>
      </c>
      <c r="D20" s="170">
        <f>D18+D19</f>
        <v>4181083</v>
      </c>
    </row>
    <row r="21" spans="1:6" x14ac:dyDescent="0.2">
      <c r="A21" s="165" t="s">
        <v>319</v>
      </c>
      <c r="C21" s="169"/>
      <c r="D21" s="169"/>
    </row>
    <row r="22" spans="1:6" x14ac:dyDescent="0.2">
      <c r="A22" s="162" t="s">
        <v>340</v>
      </c>
      <c r="C22" s="169">
        <f>C20</f>
        <v>7180815</v>
      </c>
      <c r="D22" s="169">
        <v>4162107</v>
      </c>
    </row>
    <row r="23" spans="1:6" x14ac:dyDescent="0.2">
      <c r="A23" s="162" t="s">
        <v>341</v>
      </c>
      <c r="C23" s="169"/>
      <c r="D23" s="169">
        <v>18976</v>
      </c>
    </row>
    <row r="24" spans="1:6" x14ac:dyDescent="0.2">
      <c r="A24" s="165" t="s">
        <v>320</v>
      </c>
      <c r="B24" s="165"/>
      <c r="C24" s="170">
        <f>C20</f>
        <v>7180815</v>
      </c>
      <c r="D24" s="170">
        <f>D20</f>
        <v>4181083</v>
      </c>
    </row>
    <row r="25" spans="1:6" ht="34.5" customHeight="1" x14ac:dyDescent="0.2"/>
    <row r="26" spans="1:6" x14ac:dyDescent="0.2">
      <c r="A26" s="165" t="s">
        <v>321</v>
      </c>
      <c r="C26" s="163"/>
      <c r="D26" s="163"/>
    </row>
    <row r="27" spans="1:6" x14ac:dyDescent="0.2">
      <c r="C27" s="207" t="s">
        <v>325</v>
      </c>
      <c r="D27" s="207"/>
    </row>
    <row r="30" spans="1:6" x14ac:dyDescent="0.2">
      <c r="A30" s="165" t="s">
        <v>337</v>
      </c>
      <c r="C30" s="163"/>
      <c r="D30" s="163"/>
    </row>
    <row r="31" spans="1:6" x14ac:dyDescent="0.2">
      <c r="C31" s="207" t="s">
        <v>326</v>
      </c>
      <c r="D31" s="207"/>
    </row>
  </sheetData>
  <mergeCells count="7">
    <mergeCell ref="C31:D31"/>
    <mergeCell ref="A1:D1"/>
    <mergeCell ref="A2:D2"/>
    <mergeCell ref="A3:D3"/>
    <mergeCell ref="A4:D4"/>
    <mergeCell ref="C6:D6"/>
    <mergeCell ref="C27:D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0C74-B9B9-4D13-81C0-21595958D292}">
  <dimension ref="B1:F62"/>
  <sheetViews>
    <sheetView topLeftCell="A22" zoomScale="120" zoomScaleNormal="120" workbookViewId="0">
      <selection activeCell="C36" sqref="C36"/>
    </sheetView>
  </sheetViews>
  <sheetFormatPr defaultRowHeight="11.25" x14ac:dyDescent="0.2"/>
  <cols>
    <col min="1" max="1" width="2.1640625" customWidth="1"/>
    <col min="2" max="2" width="60.83203125" customWidth="1"/>
    <col min="3" max="3" width="20.5" customWidth="1"/>
    <col min="4" max="4" width="24.83203125" customWidth="1"/>
    <col min="6" max="6" width="10.5" bestFit="1" customWidth="1"/>
  </cols>
  <sheetData>
    <row r="1" spans="2:4" ht="14.25" x14ac:dyDescent="0.2">
      <c r="B1" s="145" t="s">
        <v>297</v>
      </c>
    </row>
    <row r="2" spans="2:4" ht="14.25" x14ac:dyDescent="0.2">
      <c r="B2" s="145" t="s">
        <v>334</v>
      </c>
    </row>
    <row r="3" spans="2:4" ht="13.5" thickBot="1" x14ac:dyDescent="0.25">
      <c r="B3" s="147" t="s">
        <v>351</v>
      </c>
    </row>
    <row r="4" spans="2:4" ht="13.5" thickTop="1" x14ac:dyDescent="0.2">
      <c r="B4" s="146" t="s">
        <v>299</v>
      </c>
    </row>
    <row r="5" spans="2:4" ht="12.75" x14ac:dyDescent="0.2">
      <c r="B5" s="146"/>
      <c r="C5" s="212" t="s">
        <v>352</v>
      </c>
      <c r="D5" s="212"/>
    </row>
    <row r="6" spans="2:4" ht="13.5" thickBot="1" x14ac:dyDescent="0.25">
      <c r="B6" s="136" t="s">
        <v>272</v>
      </c>
      <c r="C6" s="138">
        <v>2024</v>
      </c>
      <c r="D6" s="138">
        <v>2023</v>
      </c>
    </row>
    <row r="7" spans="2:4" ht="12.75" x14ac:dyDescent="0.2">
      <c r="B7" s="137" t="s">
        <v>273</v>
      </c>
      <c r="C7" s="143"/>
      <c r="D7" s="189"/>
    </row>
    <row r="8" spans="2:4" ht="12.75" x14ac:dyDescent="0.2">
      <c r="B8" s="136" t="s">
        <v>258</v>
      </c>
      <c r="C8" s="160">
        <f>ОПИУ!C16</f>
        <v>8374754</v>
      </c>
      <c r="D8" s="190">
        <v>5321985</v>
      </c>
    </row>
    <row r="9" spans="2:4" ht="12.75" x14ac:dyDescent="0.2">
      <c r="B9" s="136" t="s">
        <v>274</v>
      </c>
      <c r="C9" s="154"/>
      <c r="D9" s="189"/>
    </row>
    <row r="10" spans="2:4" ht="25.5" x14ac:dyDescent="0.2">
      <c r="B10" s="81" t="s">
        <v>317</v>
      </c>
      <c r="C10" s="158">
        <v>82109</v>
      </c>
      <c r="D10" s="180">
        <v>-333813</v>
      </c>
    </row>
    <row r="11" spans="2:4" ht="12.75" x14ac:dyDescent="0.2">
      <c r="B11" s="81" t="s">
        <v>275</v>
      </c>
      <c r="C11" s="158">
        <v>394780</v>
      </c>
      <c r="D11" s="180">
        <v>317044</v>
      </c>
    </row>
    <row r="12" spans="2:4" ht="12.75" x14ac:dyDescent="0.2">
      <c r="B12" s="141" t="s">
        <v>316</v>
      </c>
      <c r="C12" s="158">
        <v>190</v>
      </c>
      <c r="D12" s="180">
        <v>0</v>
      </c>
    </row>
    <row r="13" spans="2:4" ht="12.75" x14ac:dyDescent="0.2">
      <c r="B13" s="81" t="s">
        <v>276</v>
      </c>
      <c r="C13" s="158">
        <v>-1981937</v>
      </c>
      <c r="D13" s="180">
        <v>923426</v>
      </c>
    </row>
    <row r="14" spans="2:4" ht="12.75" x14ac:dyDescent="0.2">
      <c r="B14" s="81" t="s">
        <v>277</v>
      </c>
      <c r="C14" s="158">
        <v>211671</v>
      </c>
      <c r="D14" s="180">
        <v>-13579</v>
      </c>
    </row>
    <row r="15" spans="2:4" ht="25.5" x14ac:dyDescent="0.2">
      <c r="B15" s="81" t="s">
        <v>278</v>
      </c>
      <c r="C15" s="158">
        <v>82109</v>
      </c>
      <c r="D15" s="180">
        <v>57075</v>
      </c>
    </row>
    <row r="16" spans="2:4" ht="12.75" x14ac:dyDescent="0.2">
      <c r="B16" s="137" t="s">
        <v>303</v>
      </c>
      <c r="C16" s="154"/>
      <c r="D16" s="189"/>
    </row>
    <row r="17" spans="2:6" ht="12.75" x14ac:dyDescent="0.2">
      <c r="B17" s="81" t="s">
        <v>255</v>
      </c>
      <c r="C17" s="154"/>
      <c r="D17" s="189"/>
    </row>
    <row r="18" spans="2:6" ht="12.75" x14ac:dyDescent="0.2">
      <c r="B18" s="81" t="s">
        <v>186</v>
      </c>
      <c r="C18" s="158">
        <v>-281258</v>
      </c>
      <c r="D18" s="180">
        <v>-135162</v>
      </c>
    </row>
    <row r="19" spans="2:6" ht="12.75" x14ac:dyDescent="0.2">
      <c r="B19" s="81" t="s">
        <v>259</v>
      </c>
      <c r="C19" s="158">
        <v>153515</v>
      </c>
      <c r="D19" s="180">
        <v>111562</v>
      </c>
    </row>
    <row r="20" spans="2:6" ht="12.75" x14ac:dyDescent="0.2">
      <c r="B20" s="81" t="s">
        <v>318</v>
      </c>
      <c r="C20" s="158">
        <v>-7950818</v>
      </c>
      <c r="D20" s="180">
        <v>-4334350</v>
      </c>
    </row>
    <row r="21" spans="2:6" ht="12.75" x14ac:dyDescent="0.2">
      <c r="B21" s="81" t="s">
        <v>256</v>
      </c>
      <c r="C21" s="158">
        <v>111979</v>
      </c>
      <c r="D21" s="180">
        <v>41877</v>
      </c>
    </row>
    <row r="22" spans="2:6" ht="12.75" x14ac:dyDescent="0.2">
      <c r="B22" s="81" t="s">
        <v>257</v>
      </c>
      <c r="C22" s="158">
        <v>66529</v>
      </c>
      <c r="D22" s="180">
        <v>0</v>
      </c>
    </row>
    <row r="23" spans="2:6" ht="12.75" x14ac:dyDescent="0.2">
      <c r="B23" s="81" t="s">
        <v>279</v>
      </c>
      <c r="C23" s="158">
        <v>536112</v>
      </c>
      <c r="D23" s="180">
        <v>108927</v>
      </c>
    </row>
    <row r="24" spans="2:6" ht="13.5" thickBot="1" x14ac:dyDescent="0.25">
      <c r="B24" s="81" t="s">
        <v>280</v>
      </c>
      <c r="C24" s="153">
        <v>79546</v>
      </c>
      <c r="D24" s="177">
        <v>93856</v>
      </c>
    </row>
    <row r="25" spans="2:6" ht="12.75" x14ac:dyDescent="0.2">
      <c r="B25" s="136" t="s">
        <v>273</v>
      </c>
      <c r="C25" s="161">
        <f>SUM(C8:C24)</f>
        <v>-120719</v>
      </c>
      <c r="D25" s="191">
        <v>2185733</v>
      </c>
      <c r="E25" s="161"/>
      <c r="F25" s="188"/>
    </row>
    <row r="26" spans="2:6" ht="12.75" hidden="1" x14ac:dyDescent="0.2">
      <c r="B26" s="81" t="s">
        <v>314</v>
      </c>
      <c r="C26" s="158">
        <v>0</v>
      </c>
      <c r="D26" s="180"/>
    </row>
    <row r="27" spans="2:6" ht="13.5" thickBot="1" x14ac:dyDescent="0.25">
      <c r="B27" s="81" t="s">
        <v>260</v>
      </c>
      <c r="C27" s="153">
        <v>-1193939</v>
      </c>
      <c r="D27" s="177">
        <v>-1229362</v>
      </c>
    </row>
    <row r="28" spans="2:6" ht="26.25" thickBot="1" x14ac:dyDescent="0.25">
      <c r="B28" s="136" t="s">
        <v>304</v>
      </c>
      <c r="C28" s="159">
        <f>SUM(C25:C27)</f>
        <v>-1314658</v>
      </c>
      <c r="D28" s="184">
        <f>D25+D26+D27</f>
        <v>956371</v>
      </c>
    </row>
    <row r="29" spans="2:6" ht="12.75" x14ac:dyDescent="0.2">
      <c r="B29" s="137" t="s">
        <v>305</v>
      </c>
      <c r="C29" s="154"/>
      <c r="D29" s="189"/>
    </row>
    <row r="30" spans="2:6" ht="12.75" x14ac:dyDescent="0.2">
      <c r="B30" s="136" t="s">
        <v>306</v>
      </c>
      <c r="C30" s="155">
        <v>0</v>
      </c>
      <c r="D30" s="192">
        <v>0</v>
      </c>
    </row>
    <row r="31" spans="2:6" ht="12.75" x14ac:dyDescent="0.2">
      <c r="B31" s="81" t="s">
        <v>255</v>
      </c>
      <c r="C31" s="156"/>
      <c r="D31" s="193"/>
    </row>
    <row r="32" spans="2:6" ht="12.75" x14ac:dyDescent="0.2">
      <c r="B32" s="81" t="s">
        <v>281</v>
      </c>
      <c r="C32" s="155">
        <v>6854</v>
      </c>
      <c r="D32" s="192">
        <v>9895</v>
      </c>
    </row>
    <row r="33" spans="2:4" ht="12.75" x14ac:dyDescent="0.2">
      <c r="B33" s="136" t="s">
        <v>307</v>
      </c>
      <c r="C33" s="160">
        <f>C35+C36</f>
        <v>-1055155.6000000001</v>
      </c>
      <c r="D33" s="190">
        <v>-1293882</v>
      </c>
    </row>
    <row r="34" spans="2:4" ht="12.75" x14ac:dyDescent="0.2">
      <c r="B34" s="81" t="s">
        <v>255</v>
      </c>
      <c r="C34" s="154"/>
      <c r="D34" s="189"/>
    </row>
    <row r="35" spans="2:4" ht="12.75" x14ac:dyDescent="0.2">
      <c r="B35" s="81" t="s">
        <v>308</v>
      </c>
      <c r="C35" s="154">
        <v>-1055155.6000000001</v>
      </c>
      <c r="D35" s="189">
        <v>-1339663</v>
      </c>
    </row>
    <row r="36" spans="2:4" ht="13.5" thickBot="1" x14ac:dyDescent="0.25">
      <c r="B36" s="81" t="s">
        <v>315</v>
      </c>
      <c r="C36" s="153"/>
      <c r="D36" s="177"/>
    </row>
    <row r="37" spans="2:4" ht="26.25" thickBot="1" x14ac:dyDescent="0.25">
      <c r="B37" s="136" t="s">
        <v>282</v>
      </c>
      <c r="C37" s="194">
        <f>C32+C33</f>
        <v>-1048301.6000000001</v>
      </c>
      <c r="D37" s="194">
        <f>D32+D33</f>
        <v>-1283987</v>
      </c>
    </row>
    <row r="38" spans="2:4" ht="12.75" x14ac:dyDescent="0.2">
      <c r="B38" s="137" t="s">
        <v>283</v>
      </c>
      <c r="C38" s="154"/>
      <c r="D38" s="189"/>
    </row>
    <row r="39" spans="2:4" ht="12.75" x14ac:dyDescent="0.2">
      <c r="B39" s="136" t="s">
        <v>306</v>
      </c>
      <c r="C39" s="199">
        <f>C41+C42</f>
        <v>8970389.2599999998</v>
      </c>
      <c r="D39" s="192">
        <f>D41+D42</f>
        <v>5696534</v>
      </c>
    </row>
    <row r="40" spans="2:4" ht="12.75" x14ac:dyDescent="0.2">
      <c r="B40" s="81" t="s">
        <v>255</v>
      </c>
      <c r="C40" s="200"/>
      <c r="D40" s="193"/>
    </row>
    <row r="41" spans="2:4" ht="12.75" x14ac:dyDescent="0.2">
      <c r="B41" s="81" t="s">
        <v>284</v>
      </c>
      <c r="C41" s="201">
        <v>4122785.26</v>
      </c>
      <c r="D41" s="195">
        <v>3296968</v>
      </c>
    </row>
    <row r="42" spans="2:4" ht="12.75" x14ac:dyDescent="0.2">
      <c r="B42" s="81" t="s">
        <v>355</v>
      </c>
      <c r="C42" s="201">
        <v>4847604</v>
      </c>
      <c r="D42" s="195">
        <v>2399566</v>
      </c>
    </row>
    <row r="43" spans="2:4" ht="12.75" x14ac:dyDescent="0.2">
      <c r="B43" s="136" t="s">
        <v>307</v>
      </c>
      <c r="C43" s="161">
        <f>C45+C46+C47</f>
        <v>-6358085</v>
      </c>
      <c r="D43" s="190">
        <f>D45+D46+D47</f>
        <v>-4815659</v>
      </c>
    </row>
    <row r="44" spans="2:4" ht="12.75" x14ac:dyDescent="0.2">
      <c r="B44" s="81" t="s">
        <v>255</v>
      </c>
      <c r="C44" s="154"/>
      <c r="D44" s="189"/>
    </row>
    <row r="45" spans="2:4" ht="12.75" x14ac:dyDescent="0.2">
      <c r="B45" s="81" t="s">
        <v>285</v>
      </c>
      <c r="C45" s="158">
        <v>-3985020</v>
      </c>
      <c r="D45" s="195">
        <v>-3200821</v>
      </c>
    </row>
    <row r="46" spans="2:4" ht="12.75" x14ac:dyDescent="0.2">
      <c r="B46" s="81" t="s">
        <v>286</v>
      </c>
      <c r="C46" s="158">
        <v>-2373065</v>
      </c>
      <c r="D46" s="196">
        <v>-1614838</v>
      </c>
    </row>
    <row r="47" spans="2:4" ht="13.5" thickBot="1" x14ac:dyDescent="0.25">
      <c r="B47" s="81" t="s">
        <v>287</v>
      </c>
      <c r="C47" s="153">
        <v>0</v>
      </c>
      <c r="D47" s="177">
        <v>0</v>
      </c>
    </row>
    <row r="48" spans="2:4" ht="26.25" thickBot="1" x14ac:dyDescent="0.25">
      <c r="B48" s="136" t="s">
        <v>309</v>
      </c>
      <c r="C48" s="198">
        <f>C39+C43</f>
        <v>2612304.2599999998</v>
      </c>
      <c r="D48" s="194">
        <f>D39+D43</f>
        <v>880875</v>
      </c>
    </row>
    <row r="49" spans="2:6" ht="12.75" x14ac:dyDescent="0.2">
      <c r="B49" s="81" t="s">
        <v>310</v>
      </c>
      <c r="C49" s="158">
        <f>C28+C37+C48</f>
        <v>249344.65999999968</v>
      </c>
      <c r="D49" s="180">
        <f>D28+D37+D48</f>
        <v>553259</v>
      </c>
    </row>
    <row r="50" spans="2:6" ht="12.75" x14ac:dyDescent="0.2">
      <c r="B50" s="81" t="s">
        <v>288</v>
      </c>
      <c r="C50" s="158">
        <v>23145</v>
      </c>
      <c r="D50" s="180">
        <v>-9565</v>
      </c>
    </row>
    <row r="51" spans="2:6" ht="26.25" thickBot="1" x14ac:dyDescent="0.25">
      <c r="B51" s="81" t="s">
        <v>311</v>
      </c>
      <c r="C51" s="153">
        <f>Баланс!D8</f>
        <v>1568002</v>
      </c>
      <c r="D51" s="177">
        <v>1024308</v>
      </c>
    </row>
    <row r="52" spans="2:6" ht="26.25" thickBot="1" x14ac:dyDescent="0.25">
      <c r="B52" s="136" t="s">
        <v>312</v>
      </c>
      <c r="C52" s="159">
        <f>C49+C50+C51</f>
        <v>1840491.6599999997</v>
      </c>
      <c r="D52" s="184">
        <f>D49+D50+D51</f>
        <v>1568002</v>
      </c>
      <c r="F52" s="188"/>
    </row>
    <row r="56" spans="2:6" ht="12.75" x14ac:dyDescent="0.2">
      <c r="B56" s="67" t="s">
        <v>321</v>
      </c>
      <c r="C56" s="205"/>
      <c r="D56" s="205"/>
    </row>
    <row r="57" spans="2:6" ht="12.75" x14ac:dyDescent="0.2">
      <c r="B57" s="133"/>
      <c r="C57" s="211" t="s">
        <v>325</v>
      </c>
      <c r="D57" s="211"/>
    </row>
    <row r="58" spans="2:6" ht="12.75" x14ac:dyDescent="0.2">
      <c r="B58" s="133"/>
      <c r="C58" s="133"/>
      <c r="D58" s="133"/>
    </row>
    <row r="59" spans="2:6" ht="12.75" x14ac:dyDescent="0.2">
      <c r="B59" s="133"/>
      <c r="C59" s="133"/>
      <c r="D59" s="133"/>
    </row>
    <row r="60" spans="2:6" ht="12.75" x14ac:dyDescent="0.2">
      <c r="B60" s="67" t="s">
        <v>324</v>
      </c>
      <c r="C60" s="205"/>
      <c r="D60" s="205"/>
    </row>
    <row r="61" spans="2:6" ht="12.75" x14ac:dyDescent="0.2">
      <c r="B61" s="133"/>
      <c r="C61" s="211" t="s">
        <v>326</v>
      </c>
      <c r="D61" s="211"/>
    </row>
    <row r="62" spans="2:6" x14ac:dyDescent="0.2">
      <c r="B62" s="3"/>
      <c r="C62" s="3"/>
      <c r="D62" s="3"/>
    </row>
  </sheetData>
  <mergeCells count="3">
    <mergeCell ref="C57:D57"/>
    <mergeCell ref="C61:D61"/>
    <mergeCell ref="C5:D5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45A6-F8E3-4264-ADB0-5F282CA168CC}">
  <dimension ref="A1:G31"/>
  <sheetViews>
    <sheetView workbookViewId="0">
      <selection activeCell="D18" sqref="D18"/>
    </sheetView>
  </sheetViews>
  <sheetFormatPr defaultRowHeight="12.75" x14ac:dyDescent="0.2"/>
  <cols>
    <col min="1" max="1" width="84.33203125" style="173" customWidth="1"/>
    <col min="2" max="2" width="14.83203125" style="173" customWidth="1"/>
    <col min="3" max="3" width="16.33203125" style="173" customWidth="1"/>
    <col min="4" max="4" width="16.1640625" style="173" customWidth="1"/>
    <col min="5" max="5" width="26.83203125" style="173" customWidth="1"/>
    <col min="6" max="6" width="18.5" style="173" customWidth="1"/>
    <col min="7" max="7" width="13.83203125" style="173" customWidth="1"/>
    <col min="8" max="8" width="10.5" style="173" bestFit="1" customWidth="1"/>
    <col min="9" max="9" width="10.1640625" style="173" bestFit="1" customWidth="1"/>
    <col min="10" max="10" width="9.33203125" style="173"/>
    <col min="11" max="11" width="10.1640625" style="173" bestFit="1" customWidth="1"/>
    <col min="12" max="16384" width="9.33203125" style="173"/>
  </cols>
  <sheetData>
    <row r="1" spans="1:7" x14ac:dyDescent="0.2">
      <c r="A1" s="135" t="s">
        <v>297</v>
      </c>
    </row>
    <row r="2" spans="1:7" x14ac:dyDescent="0.2">
      <c r="A2" s="152" t="s">
        <v>332</v>
      </c>
    </row>
    <row r="3" spans="1:7" ht="13.5" thickBot="1" x14ac:dyDescent="0.25">
      <c r="A3" s="147" t="s">
        <v>346</v>
      </c>
      <c r="B3" s="147"/>
      <c r="C3" s="147"/>
      <c r="D3" s="147"/>
      <c r="E3" s="147"/>
      <c r="F3" s="147"/>
      <c r="G3" s="147"/>
    </row>
    <row r="4" spans="1:7" ht="14.25" thickTop="1" x14ac:dyDescent="0.2">
      <c r="A4" s="206" t="s">
        <v>333</v>
      </c>
      <c r="B4" s="206"/>
      <c r="C4" s="206"/>
      <c r="D4" s="206"/>
      <c r="E4" s="206"/>
      <c r="F4" s="206"/>
      <c r="G4" s="206"/>
    </row>
    <row r="5" spans="1:7" x14ac:dyDescent="0.2">
      <c r="A5" s="83" t="s">
        <v>241</v>
      </c>
      <c r="B5" s="136"/>
      <c r="C5" s="136"/>
      <c r="D5" s="136"/>
      <c r="E5" s="136"/>
      <c r="F5" s="136"/>
      <c r="G5" s="136"/>
    </row>
    <row r="6" spans="1:7" ht="87" customHeight="1" thickBot="1" x14ac:dyDescent="0.25">
      <c r="A6" s="136"/>
      <c r="B6" s="174" t="s">
        <v>201</v>
      </c>
      <c r="C6" s="174" t="s">
        <v>202</v>
      </c>
      <c r="D6" s="174" t="s">
        <v>328</v>
      </c>
      <c r="E6" s="174" t="s">
        <v>329</v>
      </c>
      <c r="F6" s="174" t="s">
        <v>295</v>
      </c>
      <c r="G6" s="174" t="s">
        <v>300</v>
      </c>
    </row>
    <row r="7" spans="1:7" x14ac:dyDescent="0.2">
      <c r="A7" s="136" t="s">
        <v>290</v>
      </c>
      <c r="B7" s="175">
        <v>2000000</v>
      </c>
      <c r="C7" s="175">
        <v>879073</v>
      </c>
      <c r="D7" s="158">
        <v>-8631</v>
      </c>
      <c r="E7" s="158">
        <v>15607</v>
      </c>
      <c r="F7" s="175">
        <v>587435</v>
      </c>
      <c r="G7" s="175">
        <f t="shared" ref="G7:G12" si="0">SUM(B7:F7)</f>
        <v>3473484</v>
      </c>
    </row>
    <row r="8" spans="1:7" ht="13.5" thickBot="1" x14ac:dyDescent="0.25">
      <c r="A8" s="81" t="s">
        <v>302</v>
      </c>
      <c r="B8" s="176">
        <v>0</v>
      </c>
      <c r="C8" s="176">
        <v>0</v>
      </c>
      <c r="D8" s="182">
        <v>18976</v>
      </c>
      <c r="E8" s="176"/>
      <c r="F8" s="177">
        <v>4162107</v>
      </c>
      <c r="G8" s="202">
        <f t="shared" si="0"/>
        <v>4181083</v>
      </c>
    </row>
    <row r="9" spans="1:7" x14ac:dyDescent="0.2">
      <c r="A9" s="136" t="s">
        <v>269</v>
      </c>
      <c r="B9" s="178">
        <f>B8</f>
        <v>0</v>
      </c>
      <c r="C9" s="178">
        <f>C8</f>
        <v>0</v>
      </c>
      <c r="D9" s="179">
        <f>D8</f>
        <v>18976</v>
      </c>
      <c r="E9" s="179">
        <f t="shared" ref="E9:F9" si="1">E8</f>
        <v>0</v>
      </c>
      <c r="F9" s="179">
        <f t="shared" si="1"/>
        <v>4162107</v>
      </c>
      <c r="G9" s="179">
        <f t="shared" si="0"/>
        <v>4181083</v>
      </c>
    </row>
    <row r="10" spans="1:7" ht="25.5" x14ac:dyDescent="0.2">
      <c r="A10" s="83" t="s">
        <v>330</v>
      </c>
      <c r="B10" s="178">
        <v>0</v>
      </c>
      <c r="C10" s="158">
        <v>254600</v>
      </c>
      <c r="D10" s="180" t="s">
        <v>343</v>
      </c>
      <c r="E10" s="180" t="s">
        <v>343</v>
      </c>
      <c r="F10" s="180" t="s">
        <v>343</v>
      </c>
      <c r="G10" s="181">
        <f t="shared" si="0"/>
        <v>254600</v>
      </c>
    </row>
    <row r="11" spans="1:7" ht="25.5" x14ac:dyDescent="0.2">
      <c r="A11" s="81" t="s">
        <v>331</v>
      </c>
      <c r="B11" s="178">
        <v>0</v>
      </c>
      <c r="C11" s="158">
        <v>-72970</v>
      </c>
      <c r="D11" s="158" t="s">
        <v>343</v>
      </c>
      <c r="E11" s="158" t="s">
        <v>343</v>
      </c>
      <c r="F11" s="158" t="s">
        <v>343</v>
      </c>
      <c r="G11" s="161">
        <f t="shared" si="0"/>
        <v>-72970</v>
      </c>
    </row>
    <row r="12" spans="1:7" x14ac:dyDescent="0.2">
      <c r="A12" s="81" t="s">
        <v>301</v>
      </c>
      <c r="B12" s="178">
        <v>0</v>
      </c>
      <c r="C12" s="158">
        <v>-75652</v>
      </c>
      <c r="D12" s="158" t="s">
        <v>343</v>
      </c>
      <c r="E12" s="158" t="s">
        <v>343</v>
      </c>
      <c r="F12" s="180">
        <v>75652</v>
      </c>
      <c r="G12" s="178">
        <f t="shared" si="0"/>
        <v>0</v>
      </c>
    </row>
    <row r="13" spans="1:7" hidden="1" x14ac:dyDescent="0.2">
      <c r="A13" s="81" t="s">
        <v>270</v>
      </c>
      <c r="B13" s="178"/>
      <c r="C13" s="158"/>
      <c r="D13" s="158"/>
      <c r="E13" s="158"/>
      <c r="F13" s="180"/>
      <c r="G13" s="178"/>
    </row>
    <row r="14" spans="1:7" ht="13.5" thickBot="1" x14ac:dyDescent="0.25">
      <c r="A14" s="81" t="s">
        <v>344</v>
      </c>
      <c r="B14" s="176">
        <v>0</v>
      </c>
      <c r="C14" s="176">
        <v>0</v>
      </c>
      <c r="D14" s="176">
        <v>0</v>
      </c>
      <c r="E14" s="153">
        <v>-36704</v>
      </c>
      <c r="F14" s="153" t="s">
        <v>343</v>
      </c>
      <c r="G14" s="159">
        <f>SUM(B14:F14)</f>
        <v>-36704</v>
      </c>
    </row>
    <row r="15" spans="1:7" ht="13.5" thickBot="1" x14ac:dyDescent="0.25">
      <c r="A15" s="136" t="s">
        <v>342</v>
      </c>
      <c r="B15" s="184">
        <f>B7+B9+B10+B11+B12+B14</f>
        <v>2000000</v>
      </c>
      <c r="C15" s="184">
        <v>985051</v>
      </c>
      <c r="D15" s="159">
        <v>10345</v>
      </c>
      <c r="E15" s="159">
        <v>-21097</v>
      </c>
      <c r="F15" s="184">
        <v>4825194</v>
      </c>
      <c r="G15" s="184">
        <f>B15+C15+D15+E15+F15</f>
        <v>7799493</v>
      </c>
    </row>
    <row r="16" spans="1:7" x14ac:dyDescent="0.2">
      <c r="A16" s="133"/>
      <c r="B16" s="185"/>
      <c r="C16" s="185"/>
      <c r="D16" s="185"/>
      <c r="E16" s="185"/>
      <c r="F16" s="185"/>
      <c r="G16" s="185"/>
    </row>
    <row r="17" spans="1:7" ht="13.5" thickBot="1" x14ac:dyDescent="0.25">
      <c r="A17" s="81" t="s">
        <v>345</v>
      </c>
      <c r="B17" s="176">
        <v>0</v>
      </c>
      <c r="C17" s="176">
        <v>0</v>
      </c>
      <c r="D17" s="203">
        <v>0</v>
      </c>
      <c r="E17" s="176"/>
      <c r="F17" s="177">
        <v>5447931</v>
      </c>
      <c r="G17" s="177">
        <f>D17+F17</f>
        <v>5447931</v>
      </c>
    </row>
    <row r="18" spans="1:7" x14ac:dyDescent="0.2">
      <c r="A18" s="136" t="s">
        <v>269</v>
      </c>
      <c r="B18" s="178">
        <f>B17</f>
        <v>0</v>
      </c>
      <c r="C18" s="178">
        <f>C17</f>
        <v>0</v>
      </c>
      <c r="D18" s="161">
        <v>0</v>
      </c>
      <c r="E18" s="178"/>
      <c r="F18" s="179">
        <f>ОПИУ!C22</f>
        <v>7180815</v>
      </c>
      <c r="G18" s="179">
        <f t="shared" ref="G18:G23" si="2">SUM(B18:F18)</f>
        <v>7180815</v>
      </c>
    </row>
    <row r="19" spans="1:7" ht="25.5" x14ac:dyDescent="0.2">
      <c r="A19" s="83" t="s">
        <v>330</v>
      </c>
      <c r="B19" s="178">
        <v>0</v>
      </c>
      <c r="C19" s="180"/>
      <c r="D19" s="180"/>
      <c r="E19" s="180"/>
      <c r="F19" s="178"/>
      <c r="G19" s="179">
        <f t="shared" si="2"/>
        <v>0</v>
      </c>
    </row>
    <row r="20" spans="1:7" ht="25.5" x14ac:dyDescent="0.2">
      <c r="A20" s="81" t="s">
        <v>331</v>
      </c>
      <c r="B20" s="178">
        <v>0</v>
      </c>
      <c r="C20" s="158"/>
      <c r="D20" s="158"/>
      <c r="E20" s="158"/>
      <c r="F20" s="178"/>
      <c r="G20" s="179">
        <f t="shared" si="2"/>
        <v>0</v>
      </c>
    </row>
    <row r="21" spans="1:7" x14ac:dyDescent="0.2">
      <c r="A21" s="81" t="s">
        <v>301</v>
      </c>
      <c r="B21" s="178">
        <v>0</v>
      </c>
      <c r="C21" s="158"/>
      <c r="D21" s="158">
        <v>-10345</v>
      </c>
      <c r="E21" s="158">
        <v>220436</v>
      </c>
      <c r="F21" s="180"/>
      <c r="G21" s="179">
        <f t="shared" si="2"/>
        <v>210091</v>
      </c>
    </row>
    <row r="22" spans="1:7" x14ac:dyDescent="0.2">
      <c r="A22" s="81" t="s">
        <v>270</v>
      </c>
      <c r="B22" s="178"/>
      <c r="C22" s="158"/>
      <c r="D22" s="158"/>
      <c r="E22" s="158"/>
      <c r="F22" s="180"/>
      <c r="G22" s="179">
        <f t="shared" si="2"/>
        <v>0</v>
      </c>
    </row>
    <row r="23" spans="1:7" ht="13.5" thickBot="1" x14ac:dyDescent="0.25">
      <c r="A23" s="81" t="s">
        <v>271</v>
      </c>
      <c r="B23" s="176">
        <v>0</v>
      </c>
      <c r="C23" s="176">
        <v>0</v>
      </c>
      <c r="D23" s="176"/>
      <c r="E23" s="182"/>
      <c r="F23" s="153"/>
      <c r="G23" s="153">
        <f t="shared" si="2"/>
        <v>0</v>
      </c>
    </row>
    <row r="24" spans="1:7" x14ac:dyDescent="0.2">
      <c r="A24" s="136" t="s">
        <v>353</v>
      </c>
      <c r="B24" s="183">
        <v>2000000</v>
      </c>
      <c r="C24" s="183">
        <f>C15+C18+C23</f>
        <v>985051</v>
      </c>
      <c r="D24" s="183">
        <f>D15+D18</f>
        <v>10345</v>
      </c>
      <c r="E24" s="204">
        <f>E15+E21</f>
        <v>199339</v>
      </c>
      <c r="F24" s="183">
        <f t="shared" ref="F24" si="3">F15+F18</f>
        <v>12006009</v>
      </c>
      <c r="G24" s="183">
        <f>G15+G18+G21</f>
        <v>15190399</v>
      </c>
    </row>
    <row r="25" spans="1:7" ht="39.75" customHeight="1" x14ac:dyDescent="0.2"/>
    <row r="26" spans="1:7" x14ac:dyDescent="0.2">
      <c r="A26" s="165" t="s">
        <v>321</v>
      </c>
      <c r="B26" s="163"/>
      <c r="C26" s="163"/>
    </row>
    <row r="27" spans="1:7" x14ac:dyDescent="0.2">
      <c r="A27" s="162"/>
      <c r="B27" s="207" t="s">
        <v>325</v>
      </c>
      <c r="C27" s="207"/>
    </row>
    <row r="28" spans="1:7" x14ac:dyDescent="0.2">
      <c r="A28" s="162"/>
      <c r="B28" s="162"/>
      <c r="C28" s="162"/>
    </row>
    <row r="29" spans="1:7" x14ac:dyDescent="0.2">
      <c r="A29" s="162"/>
      <c r="B29" s="162"/>
      <c r="C29" s="162"/>
    </row>
    <row r="30" spans="1:7" x14ac:dyDescent="0.2">
      <c r="A30" s="165" t="s">
        <v>324</v>
      </c>
      <c r="B30" s="163"/>
      <c r="C30" s="163"/>
    </row>
    <row r="31" spans="1:7" x14ac:dyDescent="0.2">
      <c r="A31" s="162"/>
      <c r="B31" s="207" t="s">
        <v>326</v>
      </c>
      <c r="C31" s="207"/>
    </row>
  </sheetData>
  <mergeCells count="3">
    <mergeCell ref="A4:G4"/>
    <mergeCell ref="B27:C27"/>
    <mergeCell ref="B31:C31"/>
  </mergeCells>
  <pageMargins left="0.31496062992125984" right="0.11811023622047245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5E95-97BD-4810-A3D7-5CAF19DAA9EB}">
  <sheetPr filterMode="1"/>
  <dimension ref="A1:AA585"/>
  <sheetViews>
    <sheetView topLeftCell="A493" workbookViewId="0">
      <selection activeCell="E515" sqref="E515"/>
    </sheetView>
  </sheetViews>
  <sheetFormatPr defaultColWidth="9.33203125" defaultRowHeight="12.95" customHeight="1" outlineLevelRow="1" x14ac:dyDescent="0.2"/>
  <cols>
    <col min="1" max="1" width="65.1640625" style="3" customWidth="1"/>
    <col min="2" max="2" width="20" style="3" customWidth="1"/>
    <col min="3" max="3" width="18.5" style="3" customWidth="1"/>
    <col min="4" max="4" width="19.5" style="3" customWidth="1"/>
    <col min="5" max="5" width="20.33203125" style="3" customWidth="1"/>
    <col min="6" max="6" width="19.5" style="3" customWidth="1"/>
    <col min="7" max="7" width="18.33203125" style="3" customWidth="1"/>
    <col min="8" max="8" width="19.5" style="3" customWidth="1"/>
    <col min="9" max="9" width="17.83203125" style="3" customWidth="1"/>
    <col min="10" max="10" width="11.83203125" style="3" hidden="1" customWidth="1"/>
    <col min="11" max="11" width="10.83203125" style="3" hidden="1" customWidth="1"/>
    <col min="12" max="12" width="12.33203125" style="3" hidden="1" customWidth="1"/>
    <col min="13" max="13" width="9.83203125" style="3" hidden="1" customWidth="1"/>
    <col min="14" max="14" width="17.5" style="3" hidden="1" customWidth="1"/>
    <col min="15" max="15" width="17.5" style="3" bestFit="1" customWidth="1"/>
    <col min="16" max="16" width="15.1640625" style="3" customWidth="1"/>
    <col min="17" max="17" width="16.83203125" style="3" customWidth="1"/>
    <col min="18" max="18" width="16.6640625" style="4" customWidth="1"/>
    <col min="19" max="19" width="18.33203125" style="3" customWidth="1"/>
    <col min="20" max="20" width="18.83203125" style="3" customWidth="1"/>
    <col min="21" max="21" width="18.5" style="3" customWidth="1"/>
    <col min="22" max="22" width="9.33203125" style="3" customWidth="1"/>
    <col min="23" max="23" width="17.33203125" style="3" customWidth="1"/>
    <col min="24" max="24" width="15.33203125" style="3" customWidth="1"/>
    <col min="25" max="25" width="16.6640625" style="3" customWidth="1"/>
    <col min="26" max="26" width="9.33203125" style="3"/>
    <col min="27" max="27" width="20" style="3" customWidth="1"/>
    <col min="28" max="16384" width="9.33203125" style="3"/>
  </cols>
  <sheetData>
    <row r="1" spans="1:18" ht="12.95" hidden="1" customHeight="1" outlineLevel="1" x14ac:dyDescent="0.2">
      <c r="A1" s="245" t="s">
        <v>0</v>
      </c>
      <c r="B1" s="247" t="s">
        <v>1</v>
      </c>
      <c r="C1" s="247"/>
      <c r="D1" s="247" t="s">
        <v>2</v>
      </c>
      <c r="E1" s="247"/>
      <c r="F1" s="247" t="s">
        <v>3</v>
      </c>
      <c r="G1" s="247"/>
      <c r="H1" s="1" t="s">
        <v>4</v>
      </c>
      <c r="I1" s="233" t="s">
        <v>0</v>
      </c>
      <c r="J1" s="232" t="s">
        <v>1</v>
      </c>
      <c r="K1" s="232"/>
      <c r="L1" s="232" t="s">
        <v>2</v>
      </c>
      <c r="M1" s="232"/>
      <c r="N1" s="232" t="s">
        <v>3</v>
      </c>
      <c r="O1" s="232"/>
      <c r="P1" s="2" t="s">
        <v>5</v>
      </c>
    </row>
    <row r="2" spans="1:18" ht="12.95" hidden="1" customHeight="1" outlineLevel="1" x14ac:dyDescent="0.2">
      <c r="A2" s="246"/>
      <c r="B2" s="5" t="s">
        <v>6</v>
      </c>
      <c r="C2" s="5" t="s">
        <v>7</v>
      </c>
      <c r="D2" s="5" t="s">
        <v>6</v>
      </c>
      <c r="E2" s="5" t="s">
        <v>7</v>
      </c>
      <c r="F2" s="5" t="s">
        <v>6</v>
      </c>
      <c r="G2" s="5" t="s">
        <v>7</v>
      </c>
      <c r="H2" s="6"/>
      <c r="I2" s="234"/>
      <c r="J2" s="7" t="s">
        <v>6</v>
      </c>
      <c r="K2" s="7" t="s">
        <v>7</v>
      </c>
      <c r="L2" s="7" t="s">
        <v>6</v>
      </c>
      <c r="M2" s="7" t="s">
        <v>7</v>
      </c>
      <c r="N2" s="7" t="s">
        <v>6</v>
      </c>
      <c r="O2" s="7" t="s">
        <v>7</v>
      </c>
      <c r="P2" s="8"/>
    </row>
    <row r="3" spans="1:18" ht="12.95" hidden="1" customHeight="1" outlineLevel="1" x14ac:dyDescent="0.2">
      <c r="A3" s="9" t="s">
        <v>8</v>
      </c>
      <c r="B3" s="10">
        <v>471680311.45999998</v>
      </c>
      <c r="C3" s="11"/>
      <c r="D3" s="10">
        <v>72282750977.699997</v>
      </c>
      <c r="E3" s="10">
        <v>72231150234.919998</v>
      </c>
      <c r="F3" s="10">
        <v>523281054.24000001</v>
      </c>
      <c r="G3" s="11"/>
      <c r="I3" s="9" t="s">
        <v>8</v>
      </c>
      <c r="J3" s="10">
        <v>471680311.45999998</v>
      </c>
      <c r="K3" s="11"/>
      <c r="L3" s="10">
        <v>72282750977.699997</v>
      </c>
      <c r="M3" s="10">
        <v>72231150234.919998</v>
      </c>
      <c r="N3" s="10">
        <v>523281054.24000001</v>
      </c>
      <c r="O3" s="11"/>
      <c r="Q3" s="12">
        <f>F3-N3</f>
        <v>0</v>
      </c>
      <c r="R3" s="4">
        <f>G3-O3</f>
        <v>0</v>
      </c>
    </row>
    <row r="4" spans="1:18" ht="12.95" hidden="1" customHeight="1" outlineLevel="1" x14ac:dyDescent="0.2">
      <c r="A4" s="9" t="s">
        <v>9</v>
      </c>
      <c r="B4" s="11"/>
      <c r="C4" s="11"/>
      <c r="D4" s="10">
        <v>304339651.06</v>
      </c>
      <c r="E4" s="10">
        <v>304339651.06</v>
      </c>
      <c r="F4" s="11"/>
      <c r="G4" s="11"/>
      <c r="I4" s="9" t="s">
        <v>9</v>
      </c>
      <c r="J4" s="11"/>
      <c r="K4" s="11"/>
      <c r="L4" s="10">
        <v>304339651.06</v>
      </c>
      <c r="M4" s="10">
        <v>304339651.06</v>
      </c>
      <c r="N4" s="11"/>
      <c r="O4" s="11"/>
      <c r="Q4" s="12">
        <f t="shared" ref="Q4:R37" si="0">F4-N4</f>
        <v>0</v>
      </c>
      <c r="R4" s="4">
        <f t="shared" si="0"/>
        <v>0</v>
      </c>
    </row>
    <row r="5" spans="1:18" ht="12.95" hidden="1" customHeight="1" outlineLevel="1" x14ac:dyDescent="0.2">
      <c r="A5" s="9" t="s">
        <v>10</v>
      </c>
      <c r="B5" s="10">
        <v>32789206.16</v>
      </c>
      <c r="C5" s="11"/>
      <c r="D5" s="10">
        <v>64802337546.610001</v>
      </c>
      <c r="E5" s="10">
        <v>64712400003.43</v>
      </c>
      <c r="F5" s="10">
        <v>122726749.34</v>
      </c>
      <c r="G5" s="11"/>
      <c r="I5" s="9" t="s">
        <v>10</v>
      </c>
      <c r="J5" s="10">
        <v>32789206.16</v>
      </c>
      <c r="K5" s="11"/>
      <c r="L5" s="10">
        <v>64802337546.610001</v>
      </c>
      <c r="M5" s="10">
        <v>64712400003.43</v>
      </c>
      <c r="N5" s="10">
        <v>122726749.34</v>
      </c>
      <c r="O5" s="11"/>
      <c r="Q5" s="12">
        <f t="shared" si="0"/>
        <v>0</v>
      </c>
      <c r="R5" s="4">
        <f t="shared" si="0"/>
        <v>0</v>
      </c>
    </row>
    <row r="6" spans="1:18" ht="12.95" hidden="1" customHeight="1" outlineLevel="1" x14ac:dyDescent="0.2">
      <c r="A6" s="9" t="s">
        <v>11</v>
      </c>
      <c r="B6" s="10">
        <v>157776145.11000001</v>
      </c>
      <c r="C6" s="11"/>
      <c r="D6" s="10">
        <v>41843350826.990005</v>
      </c>
      <c r="E6" s="10">
        <v>41871637354.019997</v>
      </c>
      <c r="F6" s="10">
        <v>129489618.08</v>
      </c>
      <c r="G6" s="11"/>
      <c r="I6" s="9" t="s">
        <v>11</v>
      </c>
      <c r="J6" s="10">
        <v>157776145.11000001</v>
      </c>
      <c r="K6" s="11"/>
      <c r="L6" s="10">
        <v>41843350826.990005</v>
      </c>
      <c r="M6" s="10">
        <v>41871637354.019997</v>
      </c>
      <c r="N6" s="10">
        <v>129489618.08</v>
      </c>
      <c r="O6" s="11"/>
      <c r="Q6" s="12">
        <f t="shared" si="0"/>
        <v>0</v>
      </c>
      <c r="R6" s="4">
        <f t="shared" si="0"/>
        <v>0</v>
      </c>
    </row>
    <row r="7" spans="1:18" ht="12.95" hidden="1" customHeight="1" outlineLevel="1" x14ac:dyDescent="0.2">
      <c r="A7" s="9" t="s">
        <v>12</v>
      </c>
      <c r="B7" s="10">
        <v>4008724.35</v>
      </c>
      <c r="C7" s="11"/>
      <c r="D7" s="10">
        <v>2664028770.04</v>
      </c>
      <c r="E7" s="10">
        <v>2637278338.5999999</v>
      </c>
      <c r="F7" s="10">
        <v>30759155.789999999</v>
      </c>
      <c r="G7" s="11"/>
      <c r="I7" s="9" t="s">
        <v>12</v>
      </c>
      <c r="J7" s="10">
        <v>4008724.35</v>
      </c>
      <c r="K7" s="11"/>
      <c r="L7" s="10">
        <v>2664028770.04</v>
      </c>
      <c r="M7" s="10">
        <v>2637278338.5999999</v>
      </c>
      <c r="N7" s="10">
        <v>30759155.789999999</v>
      </c>
      <c r="O7" s="11"/>
      <c r="Q7" s="12">
        <f t="shared" si="0"/>
        <v>0</v>
      </c>
      <c r="R7" s="4">
        <f t="shared" si="0"/>
        <v>0</v>
      </c>
    </row>
    <row r="8" spans="1:18" ht="12.95" hidden="1" customHeight="1" outlineLevel="1" x14ac:dyDescent="0.2">
      <c r="A8" s="9" t="s">
        <v>13</v>
      </c>
      <c r="B8" s="10">
        <v>9326880280</v>
      </c>
      <c r="C8" s="11"/>
      <c r="D8" s="10">
        <v>53401778862.019997</v>
      </c>
      <c r="E8" s="10">
        <v>52055049551.019997</v>
      </c>
      <c r="F8" s="10">
        <v>10673609591</v>
      </c>
      <c r="G8" s="11"/>
      <c r="I8" s="9" t="s">
        <v>13</v>
      </c>
      <c r="J8" s="10">
        <v>9326880280</v>
      </c>
      <c r="K8" s="11"/>
      <c r="L8" s="10">
        <v>53401778862.019997</v>
      </c>
      <c r="M8" s="10">
        <v>52055049551.019997</v>
      </c>
      <c r="N8" s="10">
        <v>10673609591</v>
      </c>
      <c r="O8" s="11"/>
      <c r="Q8" s="12">
        <f t="shared" si="0"/>
        <v>0</v>
      </c>
      <c r="R8" s="4">
        <f t="shared" si="0"/>
        <v>0</v>
      </c>
    </row>
    <row r="9" spans="1:18" ht="12.95" hidden="1" customHeight="1" outlineLevel="1" x14ac:dyDescent="0.2">
      <c r="A9" s="9" t="s">
        <v>14</v>
      </c>
      <c r="B9" s="10">
        <v>337390879.49000001</v>
      </c>
      <c r="C9" s="11"/>
      <c r="D9" s="10">
        <v>8965701756.8699989</v>
      </c>
      <c r="E9" s="10">
        <v>9295638044.3599987</v>
      </c>
      <c r="F9" s="10">
        <v>7454592</v>
      </c>
      <c r="G9" s="11"/>
      <c r="I9" s="9" t="s">
        <v>14</v>
      </c>
      <c r="J9" s="10">
        <v>337390879.49000001</v>
      </c>
      <c r="K9" s="11"/>
      <c r="L9" s="10">
        <v>8964660339.4500008</v>
      </c>
      <c r="M9" s="10">
        <v>9294596626.9399986</v>
      </c>
      <c r="N9" s="10">
        <v>7454592</v>
      </c>
      <c r="O9" s="11"/>
      <c r="Q9" s="12">
        <f t="shared" si="0"/>
        <v>0</v>
      </c>
      <c r="R9" s="4">
        <f t="shared" si="0"/>
        <v>0</v>
      </c>
    </row>
    <row r="10" spans="1:18" ht="12.95" hidden="1" customHeight="1" outlineLevel="1" x14ac:dyDescent="0.2">
      <c r="A10" s="9" t="s">
        <v>15</v>
      </c>
      <c r="B10" s="10">
        <v>337390879.49000001</v>
      </c>
      <c r="C10" s="11"/>
      <c r="D10" s="10">
        <v>8937123310.5499992</v>
      </c>
      <c r="E10" s="10">
        <v>9267059598.0400009</v>
      </c>
      <c r="F10" s="10">
        <v>7454592</v>
      </c>
      <c r="G10" s="11"/>
      <c r="I10" s="9" t="s">
        <v>15</v>
      </c>
      <c r="J10" s="10">
        <v>337390879.49000001</v>
      </c>
      <c r="K10" s="11"/>
      <c r="L10" s="10">
        <v>8937123310.5499992</v>
      </c>
      <c r="M10" s="10">
        <v>9267059598.0400009</v>
      </c>
      <c r="N10" s="10">
        <v>7454592</v>
      </c>
      <c r="O10" s="11"/>
      <c r="Q10" s="12">
        <f t="shared" si="0"/>
        <v>0</v>
      </c>
      <c r="R10" s="4">
        <f t="shared" si="0"/>
        <v>0</v>
      </c>
    </row>
    <row r="11" spans="1:18" ht="12.95" hidden="1" customHeight="1" outlineLevel="1" x14ac:dyDescent="0.2">
      <c r="A11" s="9" t="s">
        <v>16</v>
      </c>
      <c r="B11" s="11"/>
      <c r="C11" s="11"/>
      <c r="D11" s="10">
        <v>28578446.32</v>
      </c>
      <c r="E11" s="10">
        <v>28578446.32</v>
      </c>
      <c r="F11" s="11"/>
      <c r="G11" s="11"/>
      <c r="I11" s="9" t="s">
        <v>16</v>
      </c>
      <c r="J11" s="11"/>
      <c r="K11" s="11"/>
      <c r="L11" s="10">
        <v>27537028.899999999</v>
      </c>
      <c r="M11" s="10">
        <v>27537028.899999999</v>
      </c>
      <c r="N11" s="11"/>
      <c r="O11" s="11"/>
      <c r="Q11" s="12">
        <f t="shared" si="0"/>
        <v>0</v>
      </c>
      <c r="R11" s="4">
        <f t="shared" si="0"/>
        <v>0</v>
      </c>
    </row>
    <row r="12" spans="1:18" ht="12.95" hidden="1" customHeight="1" outlineLevel="1" x14ac:dyDescent="0.2">
      <c r="A12" s="9" t="s">
        <v>17</v>
      </c>
      <c r="B12" s="11"/>
      <c r="C12" s="10">
        <v>1530092752.48</v>
      </c>
      <c r="D12" s="10">
        <v>831242898.69000006</v>
      </c>
      <c r="E12" s="10">
        <v>20403048.390000001</v>
      </c>
      <c r="F12" s="11"/>
      <c r="G12" s="10">
        <v>719252902.17999995</v>
      </c>
      <c r="I12" s="9" t="s">
        <v>17</v>
      </c>
      <c r="J12" s="11"/>
      <c r="K12" s="10">
        <v>1530092752.48</v>
      </c>
      <c r="L12" s="10">
        <v>831242898.69000006</v>
      </c>
      <c r="M12" s="10">
        <v>20403048.390000001</v>
      </c>
      <c r="N12" s="11"/>
      <c r="O12" s="10">
        <v>719252902.17999995</v>
      </c>
      <c r="Q12" s="12">
        <f t="shared" si="0"/>
        <v>0</v>
      </c>
      <c r="R12" s="4">
        <f t="shared" si="0"/>
        <v>0</v>
      </c>
    </row>
    <row r="13" spans="1:18" ht="12.95" hidden="1" customHeight="1" outlineLevel="1" x14ac:dyDescent="0.2">
      <c r="A13" s="9" t="s">
        <v>18</v>
      </c>
      <c r="B13" s="10">
        <v>254655551.16</v>
      </c>
      <c r="C13" s="11"/>
      <c r="D13" s="10">
        <v>7064252577.3899994</v>
      </c>
      <c r="E13" s="10">
        <v>7008077154.0500002</v>
      </c>
      <c r="F13" s="10">
        <v>310830974.5</v>
      </c>
      <c r="G13" s="11"/>
      <c r="I13" s="9" t="s">
        <v>18</v>
      </c>
      <c r="J13" s="10">
        <v>254655551.16</v>
      </c>
      <c r="K13" s="11"/>
      <c r="L13" s="10">
        <v>7064252577.3899994</v>
      </c>
      <c r="M13" s="10">
        <v>7008077154.0500002</v>
      </c>
      <c r="N13" s="10">
        <v>310830974.5</v>
      </c>
      <c r="O13" s="11"/>
      <c r="Q13" s="12">
        <f t="shared" si="0"/>
        <v>0</v>
      </c>
      <c r="R13" s="4">
        <f t="shared" si="0"/>
        <v>0</v>
      </c>
    </row>
    <row r="14" spans="1:18" ht="12.95" hidden="1" customHeight="1" outlineLevel="1" x14ac:dyDescent="0.2">
      <c r="A14" s="9" t="s">
        <v>19</v>
      </c>
      <c r="B14" s="10">
        <v>31481321.920000002</v>
      </c>
      <c r="C14" s="11"/>
      <c r="D14" s="10">
        <v>681422771.77999997</v>
      </c>
      <c r="E14" s="10">
        <v>709984397.80999994</v>
      </c>
      <c r="F14" s="10">
        <v>2919695.89</v>
      </c>
      <c r="G14" s="11"/>
      <c r="I14" s="9" t="s">
        <v>19</v>
      </c>
      <c r="J14" s="10">
        <v>31481321.920000002</v>
      </c>
      <c r="K14" s="11"/>
      <c r="L14" s="10">
        <v>681422771.77999997</v>
      </c>
      <c r="M14" s="10">
        <v>709984397.80999994</v>
      </c>
      <c r="N14" s="10">
        <v>2919695.89</v>
      </c>
      <c r="O14" s="11"/>
      <c r="Q14" s="12">
        <f t="shared" si="0"/>
        <v>0</v>
      </c>
      <c r="R14" s="4">
        <f t="shared" si="0"/>
        <v>0</v>
      </c>
    </row>
    <row r="15" spans="1:18" ht="12.95" hidden="1" customHeight="1" outlineLevel="1" x14ac:dyDescent="0.2">
      <c r="A15" s="9" t="s">
        <v>20</v>
      </c>
      <c r="B15" s="10">
        <v>7738972.3899999997</v>
      </c>
      <c r="C15" s="11"/>
      <c r="D15" s="10">
        <v>20709870</v>
      </c>
      <c r="E15" s="10">
        <v>13017557</v>
      </c>
      <c r="F15" s="10">
        <v>15431285.390000001</v>
      </c>
      <c r="G15" s="11"/>
      <c r="I15" s="9" t="s">
        <v>20</v>
      </c>
      <c r="J15" s="10">
        <v>7738972.3899999997</v>
      </c>
      <c r="K15" s="11"/>
      <c r="L15" s="10">
        <v>20709870</v>
      </c>
      <c r="M15" s="10">
        <v>13017557</v>
      </c>
      <c r="N15" s="10">
        <v>15431285.390000001</v>
      </c>
      <c r="O15" s="11"/>
      <c r="Q15" s="12">
        <f t="shared" si="0"/>
        <v>0</v>
      </c>
      <c r="R15" s="4">
        <f t="shared" si="0"/>
        <v>0</v>
      </c>
    </row>
    <row r="16" spans="1:18" ht="12.95" hidden="1" customHeight="1" outlineLevel="1" x14ac:dyDescent="0.2">
      <c r="A16" s="9" t="s">
        <v>21</v>
      </c>
      <c r="B16" s="10">
        <v>110219008.98999999</v>
      </c>
      <c r="C16" s="11"/>
      <c r="D16" s="10">
        <v>109306563.88</v>
      </c>
      <c r="E16" s="10">
        <v>121967675.40000001</v>
      </c>
      <c r="F16" s="10">
        <v>97557897.469999999</v>
      </c>
      <c r="G16" s="11"/>
      <c r="I16" s="9" t="s">
        <v>21</v>
      </c>
      <c r="J16" s="10">
        <v>110219008.98999999</v>
      </c>
      <c r="K16" s="11"/>
      <c r="L16" s="10">
        <v>109306563.88</v>
      </c>
      <c r="M16" s="10">
        <v>121967675.40000001</v>
      </c>
      <c r="N16" s="10">
        <v>97557897.469999999</v>
      </c>
      <c r="O16" s="11"/>
      <c r="Q16" s="12">
        <f t="shared" si="0"/>
        <v>0</v>
      </c>
      <c r="R16" s="4">
        <f t="shared" si="0"/>
        <v>0</v>
      </c>
    </row>
    <row r="17" spans="1:18" ht="12.95" hidden="1" customHeight="1" outlineLevel="1" x14ac:dyDescent="0.2">
      <c r="A17" s="9" t="s">
        <v>22</v>
      </c>
      <c r="B17" s="10">
        <v>1218065</v>
      </c>
      <c r="C17" s="11"/>
      <c r="D17" s="10">
        <v>105000</v>
      </c>
      <c r="E17" s="10">
        <v>1323065</v>
      </c>
      <c r="F17" s="11"/>
      <c r="G17" s="11"/>
      <c r="I17" s="9" t="s">
        <v>22</v>
      </c>
      <c r="J17" s="10">
        <v>1218065</v>
      </c>
      <c r="K17" s="11"/>
      <c r="L17" s="10">
        <v>105000</v>
      </c>
      <c r="M17" s="10">
        <v>1323065</v>
      </c>
      <c r="N17" s="11"/>
      <c r="O17" s="11"/>
      <c r="Q17" s="12">
        <f t="shared" si="0"/>
        <v>0</v>
      </c>
      <c r="R17" s="4">
        <f t="shared" si="0"/>
        <v>0</v>
      </c>
    </row>
    <row r="18" spans="1:18" ht="12.95" hidden="1" customHeight="1" outlineLevel="1" x14ac:dyDescent="0.2">
      <c r="A18" s="9" t="s">
        <v>23</v>
      </c>
      <c r="B18" s="11"/>
      <c r="C18" s="11"/>
      <c r="D18" s="10">
        <v>951836</v>
      </c>
      <c r="E18" s="10">
        <v>951836</v>
      </c>
      <c r="F18" s="11"/>
      <c r="G18" s="11"/>
      <c r="I18" s="9" t="s">
        <v>23</v>
      </c>
      <c r="J18" s="11"/>
      <c r="K18" s="11"/>
      <c r="L18" s="10">
        <v>951836</v>
      </c>
      <c r="M18" s="10">
        <v>951836</v>
      </c>
      <c r="N18" s="11"/>
      <c r="O18" s="11"/>
      <c r="Q18" s="12">
        <f t="shared" si="0"/>
        <v>0</v>
      </c>
      <c r="R18" s="4">
        <f t="shared" si="0"/>
        <v>0</v>
      </c>
    </row>
    <row r="19" spans="1:18" ht="12.95" hidden="1" customHeight="1" outlineLevel="1" x14ac:dyDescent="0.2">
      <c r="A19" s="9" t="s">
        <v>24</v>
      </c>
      <c r="B19" s="10">
        <v>8040511</v>
      </c>
      <c r="C19" s="11"/>
      <c r="D19" s="10">
        <v>133661746</v>
      </c>
      <c r="E19" s="10">
        <v>99563021</v>
      </c>
      <c r="F19" s="10">
        <v>42139236</v>
      </c>
      <c r="G19" s="11"/>
      <c r="I19" s="9" t="s">
        <v>24</v>
      </c>
      <c r="J19" s="10">
        <v>8040511</v>
      </c>
      <c r="K19" s="11"/>
      <c r="L19" s="10">
        <v>133661746</v>
      </c>
      <c r="M19" s="10">
        <v>99563021</v>
      </c>
      <c r="N19" s="10">
        <v>42139236</v>
      </c>
      <c r="O19" s="11"/>
      <c r="Q19" s="12">
        <f t="shared" si="0"/>
        <v>0</v>
      </c>
      <c r="R19" s="4">
        <f t="shared" si="0"/>
        <v>0</v>
      </c>
    </row>
    <row r="20" spans="1:18" ht="12.95" hidden="1" customHeight="1" outlineLevel="1" x14ac:dyDescent="0.2">
      <c r="A20" s="9" t="s">
        <v>25</v>
      </c>
      <c r="B20" s="11"/>
      <c r="C20" s="11"/>
      <c r="D20" s="10">
        <v>1498703869.4000001</v>
      </c>
      <c r="E20" s="10">
        <v>1498703869.4000001</v>
      </c>
      <c r="F20" s="11"/>
      <c r="G20" s="11"/>
      <c r="I20" s="9" t="s">
        <v>25</v>
      </c>
      <c r="J20" s="11"/>
      <c r="K20" s="11"/>
      <c r="L20" s="10">
        <v>1498703869.4000001</v>
      </c>
      <c r="M20" s="10">
        <v>1498703869.4000001</v>
      </c>
      <c r="N20" s="11"/>
      <c r="O20" s="11"/>
      <c r="Q20" s="12">
        <f t="shared" si="0"/>
        <v>0</v>
      </c>
      <c r="R20" s="4">
        <f t="shared" si="0"/>
        <v>0</v>
      </c>
    </row>
    <row r="21" spans="1:18" ht="12.95" hidden="1" customHeight="1" outlineLevel="1" x14ac:dyDescent="0.2">
      <c r="A21" s="9" t="s">
        <v>26</v>
      </c>
      <c r="B21" s="11"/>
      <c r="C21" s="10">
        <v>57732822.399999999</v>
      </c>
      <c r="D21" s="11"/>
      <c r="E21" s="10">
        <v>123474502</v>
      </c>
      <c r="F21" s="11"/>
      <c r="G21" s="10">
        <v>181207324.40000001</v>
      </c>
      <c r="I21" s="9" t="s">
        <v>26</v>
      </c>
      <c r="J21" s="11"/>
      <c r="K21" s="10">
        <v>57732822.399999999</v>
      </c>
      <c r="L21" s="11"/>
      <c r="M21" s="10">
        <v>123474502</v>
      </c>
      <c r="N21" s="11"/>
      <c r="O21" s="10">
        <v>181207324.40000001</v>
      </c>
      <c r="Q21" s="12">
        <f t="shared" si="0"/>
        <v>0</v>
      </c>
      <c r="R21" s="4">
        <f t="shared" si="0"/>
        <v>0</v>
      </c>
    </row>
    <row r="22" spans="1:18" ht="12.95" hidden="1" customHeight="1" outlineLevel="1" x14ac:dyDescent="0.2">
      <c r="A22" s="9" t="s">
        <v>27</v>
      </c>
      <c r="B22" s="10">
        <v>7696513.4199999999</v>
      </c>
      <c r="C22" s="11"/>
      <c r="D22" s="10">
        <v>189836079.59</v>
      </c>
      <c r="E22" s="10">
        <v>190568428.03</v>
      </c>
      <c r="F22" s="10">
        <v>6964164.9800000004</v>
      </c>
      <c r="G22" s="11"/>
      <c r="I22" s="9" t="s">
        <v>27</v>
      </c>
      <c r="J22" s="10">
        <v>7696513.4199999999</v>
      </c>
      <c r="K22" s="11"/>
      <c r="L22" s="10">
        <v>189836079.59</v>
      </c>
      <c r="M22" s="10">
        <v>190211428.03</v>
      </c>
      <c r="N22" s="10">
        <v>7321164.9800000004</v>
      </c>
      <c r="O22" s="11"/>
      <c r="Q22" s="12">
        <f t="shared" si="0"/>
        <v>-357000</v>
      </c>
      <c r="R22" s="4">
        <f t="shared" si="0"/>
        <v>0</v>
      </c>
    </row>
    <row r="23" spans="1:18" ht="12.95" hidden="1" customHeight="1" outlineLevel="1" x14ac:dyDescent="0.2">
      <c r="A23" s="9" t="s">
        <v>28</v>
      </c>
      <c r="B23" s="10">
        <v>323240153.22000003</v>
      </c>
      <c r="C23" s="11"/>
      <c r="D23" s="10">
        <v>2729650500</v>
      </c>
      <c r="E23" s="10">
        <v>3052890653.2199998</v>
      </c>
      <c r="F23" s="11"/>
      <c r="G23" s="11"/>
      <c r="I23" s="9" t="s">
        <v>28</v>
      </c>
      <c r="J23" s="10">
        <v>323240153.22000003</v>
      </c>
      <c r="K23" s="11"/>
      <c r="L23" s="10">
        <v>2729650500</v>
      </c>
      <c r="M23" s="10">
        <v>3052890653.2199998</v>
      </c>
      <c r="N23" s="11"/>
      <c r="O23" s="11"/>
      <c r="Q23" s="12">
        <f t="shared" si="0"/>
        <v>0</v>
      </c>
      <c r="R23" s="4">
        <f t="shared" si="0"/>
        <v>0</v>
      </c>
    </row>
    <row r="24" spans="1:18" ht="12.95" hidden="1" customHeight="1" outlineLevel="1" x14ac:dyDescent="0.2">
      <c r="A24" s="9" t="s">
        <v>29</v>
      </c>
      <c r="B24" s="11"/>
      <c r="C24" s="11"/>
      <c r="D24" s="10">
        <v>3761709184.4199996</v>
      </c>
      <c r="E24" s="10">
        <v>3365559842.9400001</v>
      </c>
      <c r="F24" s="10">
        <v>396149341.48000002</v>
      </c>
      <c r="G24" s="11"/>
      <c r="I24" s="9" t="s">
        <v>29</v>
      </c>
      <c r="J24" s="11"/>
      <c r="K24" s="11"/>
      <c r="L24" s="10">
        <v>3761709184.4199996</v>
      </c>
      <c r="M24" s="10">
        <v>3365559842.9400001</v>
      </c>
      <c r="N24" s="10">
        <v>396149341.48000002</v>
      </c>
      <c r="O24" s="11"/>
      <c r="Q24" s="12">
        <f t="shared" si="0"/>
        <v>0</v>
      </c>
      <c r="R24" s="4">
        <f t="shared" si="0"/>
        <v>0</v>
      </c>
    </row>
    <row r="25" spans="1:18" ht="12.95" hidden="1" customHeight="1" outlineLevel="1" x14ac:dyDescent="0.2">
      <c r="A25" s="9" t="s">
        <v>30</v>
      </c>
      <c r="B25" s="11"/>
      <c r="C25" s="11"/>
      <c r="D25" s="10">
        <v>205901077.03999999</v>
      </c>
      <c r="E25" s="10">
        <v>158923751.03999999</v>
      </c>
      <c r="F25" s="10">
        <v>46977326</v>
      </c>
      <c r="G25" s="11"/>
      <c r="I25" s="9" t="s">
        <v>30</v>
      </c>
      <c r="J25" s="11"/>
      <c r="K25" s="11"/>
      <c r="L25" s="10">
        <v>205901077.03999999</v>
      </c>
      <c r="M25" s="10">
        <v>158923751.03999999</v>
      </c>
      <c r="N25" s="10">
        <v>46977326</v>
      </c>
      <c r="O25" s="11"/>
      <c r="Q25" s="12">
        <f t="shared" si="0"/>
        <v>0</v>
      </c>
      <c r="R25" s="4">
        <f t="shared" si="0"/>
        <v>0</v>
      </c>
    </row>
    <row r="26" spans="1:18" ht="12.95" hidden="1" customHeight="1" outlineLevel="1" x14ac:dyDescent="0.2">
      <c r="A26" s="9" t="s">
        <v>31</v>
      </c>
      <c r="B26" s="11"/>
      <c r="C26" s="11"/>
      <c r="D26" s="10">
        <v>4334514.9400000004</v>
      </c>
      <c r="E26" s="10">
        <v>4286766.9400000004</v>
      </c>
      <c r="F26" s="10">
        <v>47748</v>
      </c>
      <c r="G26" s="11"/>
      <c r="I26" s="9" t="s">
        <v>31</v>
      </c>
      <c r="J26" s="11"/>
      <c r="K26" s="11"/>
      <c r="L26" s="10">
        <v>3293097.52</v>
      </c>
      <c r="M26" s="10">
        <v>3245349.52</v>
      </c>
      <c r="N26" s="10">
        <v>47748</v>
      </c>
      <c r="O26" s="11"/>
      <c r="Q26" s="12">
        <f t="shared" si="0"/>
        <v>0</v>
      </c>
      <c r="R26" s="4">
        <f t="shared" si="0"/>
        <v>0</v>
      </c>
    </row>
    <row r="27" spans="1:18" ht="12.95" hidden="1" customHeight="1" outlineLevel="1" x14ac:dyDescent="0.2">
      <c r="A27" s="9" t="s">
        <v>32</v>
      </c>
      <c r="B27" s="10">
        <v>54612330.399999999</v>
      </c>
      <c r="C27" s="11"/>
      <c r="D27" s="10">
        <v>94587362.209999993</v>
      </c>
      <c r="E27" s="10">
        <v>61359786.93</v>
      </c>
      <c r="F27" s="10">
        <v>87839905.680000007</v>
      </c>
      <c r="G27" s="11"/>
      <c r="I27" s="9" t="s">
        <v>32</v>
      </c>
      <c r="J27" s="10">
        <v>54612330.399999999</v>
      </c>
      <c r="K27" s="11"/>
      <c r="L27" s="10">
        <v>94587362.209999993</v>
      </c>
      <c r="M27" s="10">
        <v>61359786.93</v>
      </c>
      <c r="N27" s="10">
        <v>87839905.680000007</v>
      </c>
      <c r="O27" s="11"/>
      <c r="Q27" s="12">
        <f t="shared" si="0"/>
        <v>0</v>
      </c>
      <c r="R27" s="4">
        <f t="shared" si="0"/>
        <v>0</v>
      </c>
    </row>
    <row r="28" spans="1:18" ht="12.95" hidden="1" customHeight="1" outlineLevel="1" x14ac:dyDescent="0.2">
      <c r="A28" s="9" t="s">
        <v>33</v>
      </c>
      <c r="B28" s="10">
        <v>3465557.52</v>
      </c>
      <c r="C28" s="11"/>
      <c r="D28" s="10">
        <v>17904322.039999999</v>
      </c>
      <c r="E28" s="10">
        <v>16975999.469999999</v>
      </c>
      <c r="F28" s="10">
        <v>4393880.09</v>
      </c>
      <c r="G28" s="11"/>
      <c r="I28" s="9" t="s">
        <v>33</v>
      </c>
      <c r="J28" s="10">
        <v>3465557.52</v>
      </c>
      <c r="K28" s="11"/>
      <c r="L28" s="10">
        <v>17904322.039999999</v>
      </c>
      <c r="M28" s="10">
        <v>16975999.469999999</v>
      </c>
      <c r="N28" s="10">
        <v>4393880.09</v>
      </c>
      <c r="O28" s="11"/>
      <c r="Q28" s="12">
        <f t="shared" si="0"/>
        <v>0</v>
      </c>
      <c r="R28" s="4">
        <f t="shared" si="0"/>
        <v>0</v>
      </c>
    </row>
    <row r="29" spans="1:18" ht="12.95" hidden="1" customHeight="1" outlineLevel="1" x14ac:dyDescent="0.2">
      <c r="A29" s="9" t="s">
        <v>34</v>
      </c>
      <c r="B29" s="11"/>
      <c r="C29" s="11"/>
      <c r="D29" s="10">
        <v>467715.91</v>
      </c>
      <c r="E29" s="11"/>
      <c r="F29" s="10">
        <v>467715.91</v>
      </c>
      <c r="G29" s="11"/>
      <c r="I29" s="9" t="s">
        <v>34</v>
      </c>
      <c r="J29" s="11"/>
      <c r="K29" s="11"/>
      <c r="L29" s="10">
        <v>467715.91</v>
      </c>
      <c r="M29" s="11"/>
      <c r="N29" s="10">
        <v>467715.91</v>
      </c>
      <c r="O29" s="11"/>
      <c r="Q29" s="12">
        <f t="shared" si="0"/>
        <v>0</v>
      </c>
      <c r="R29" s="4">
        <f t="shared" si="0"/>
        <v>0</v>
      </c>
    </row>
    <row r="30" spans="1:18" ht="12.95" hidden="1" customHeight="1" outlineLevel="1" x14ac:dyDescent="0.2">
      <c r="A30" s="9" t="s">
        <v>35</v>
      </c>
      <c r="B30" s="10">
        <v>40186146.240000002</v>
      </c>
      <c r="C30" s="11"/>
      <c r="D30" s="10">
        <v>1268475902.53</v>
      </c>
      <c r="E30" s="10">
        <v>1205770776.8199999</v>
      </c>
      <c r="F30" s="10">
        <v>102891271.95</v>
      </c>
      <c r="G30" s="11"/>
      <c r="I30" s="9" t="s">
        <v>35</v>
      </c>
      <c r="J30" s="10">
        <v>40186146.240000002</v>
      </c>
      <c r="K30" s="11"/>
      <c r="L30" s="10">
        <v>1268475902.53</v>
      </c>
      <c r="M30" s="10">
        <v>1205770776.8199999</v>
      </c>
      <c r="N30" s="10">
        <v>102891271.95</v>
      </c>
      <c r="O30" s="11"/>
      <c r="Q30" s="12">
        <f t="shared" si="0"/>
        <v>0</v>
      </c>
      <c r="R30" s="4">
        <f t="shared" si="0"/>
        <v>0</v>
      </c>
    </row>
    <row r="31" spans="1:18" ht="12.95" hidden="1" customHeight="1" outlineLevel="1" x14ac:dyDescent="0.2">
      <c r="A31" s="9" t="s">
        <v>36</v>
      </c>
      <c r="B31" s="10">
        <v>6393215.4400000004</v>
      </c>
      <c r="C31" s="11"/>
      <c r="D31" s="10">
        <v>40190263.18</v>
      </c>
      <c r="E31" s="10">
        <v>33392518.469999999</v>
      </c>
      <c r="F31" s="10">
        <v>13190960.15</v>
      </c>
      <c r="G31" s="11"/>
      <c r="I31" s="9" t="s">
        <v>36</v>
      </c>
      <c r="J31" s="10">
        <v>6393215.4400000004</v>
      </c>
      <c r="K31" s="11"/>
      <c r="L31" s="10">
        <v>40190263.18</v>
      </c>
      <c r="M31" s="10">
        <v>33392518.469999999</v>
      </c>
      <c r="N31" s="10">
        <v>13190960.15</v>
      </c>
      <c r="O31" s="11"/>
      <c r="Q31" s="12">
        <f t="shared" si="0"/>
        <v>0</v>
      </c>
      <c r="R31" s="4">
        <f t="shared" si="0"/>
        <v>0</v>
      </c>
    </row>
    <row r="32" spans="1:18" ht="12.95" hidden="1" customHeight="1" outlineLevel="1" x14ac:dyDescent="0.2">
      <c r="A32" s="9" t="s">
        <v>37</v>
      </c>
      <c r="B32" s="10">
        <v>195598</v>
      </c>
      <c r="C32" s="11"/>
      <c r="D32" s="10">
        <v>592438</v>
      </c>
      <c r="E32" s="10">
        <v>522122.4</v>
      </c>
      <c r="F32" s="10">
        <v>265913.59999999998</v>
      </c>
      <c r="G32" s="11"/>
      <c r="I32" s="9" t="s">
        <v>37</v>
      </c>
      <c r="J32" s="10">
        <v>195598</v>
      </c>
      <c r="K32" s="11"/>
      <c r="L32" s="10">
        <v>592438</v>
      </c>
      <c r="M32" s="10">
        <v>522122.4</v>
      </c>
      <c r="N32" s="10">
        <v>265913.59999999998</v>
      </c>
      <c r="O32" s="11"/>
      <c r="Q32" s="12">
        <f t="shared" si="0"/>
        <v>0</v>
      </c>
      <c r="R32" s="4">
        <f t="shared" si="0"/>
        <v>0</v>
      </c>
    </row>
    <row r="33" spans="1:19" ht="12.95" hidden="1" customHeight="1" outlineLevel="1" x14ac:dyDescent="0.2">
      <c r="A33" s="9" t="s">
        <v>38</v>
      </c>
      <c r="B33" s="11"/>
      <c r="C33" s="11"/>
      <c r="D33" s="10">
        <v>10900000</v>
      </c>
      <c r="E33" s="10">
        <v>10900000</v>
      </c>
      <c r="F33" s="11"/>
      <c r="G33" s="11"/>
      <c r="I33" s="9" t="s">
        <v>38</v>
      </c>
      <c r="J33" s="11"/>
      <c r="K33" s="11"/>
      <c r="L33" s="10">
        <v>10900000</v>
      </c>
      <c r="M33" s="10">
        <v>10900000</v>
      </c>
      <c r="N33" s="11"/>
      <c r="O33" s="11"/>
      <c r="Q33" s="12">
        <f t="shared" si="0"/>
        <v>0</v>
      </c>
      <c r="R33" s="4">
        <f t="shared" si="0"/>
        <v>0</v>
      </c>
    </row>
    <row r="34" spans="1:19" ht="12.95" hidden="1" customHeight="1" outlineLevel="1" x14ac:dyDescent="0.2">
      <c r="A34" s="9" t="s">
        <v>39</v>
      </c>
      <c r="B34" s="10">
        <v>69295791.260000005</v>
      </c>
      <c r="C34" s="11"/>
      <c r="D34" s="11"/>
      <c r="E34" s="10">
        <v>69295791.260000005</v>
      </c>
      <c r="F34" s="11"/>
      <c r="G34" s="11"/>
      <c r="I34" s="9" t="s">
        <v>39</v>
      </c>
      <c r="J34" s="10">
        <v>69295791.260000005</v>
      </c>
      <c r="K34" s="11"/>
      <c r="L34" s="11"/>
      <c r="M34" s="10">
        <v>69295791.260000005</v>
      </c>
      <c r="N34" s="11"/>
      <c r="O34" s="11"/>
      <c r="Q34" s="12">
        <f t="shared" si="0"/>
        <v>0</v>
      </c>
      <c r="R34" s="4">
        <f t="shared" si="0"/>
        <v>0</v>
      </c>
    </row>
    <row r="35" spans="1:19" ht="12.95" hidden="1" customHeight="1" outlineLevel="1" x14ac:dyDescent="0.2">
      <c r="A35" s="9" t="s">
        <v>40</v>
      </c>
      <c r="B35" s="10">
        <v>11112920</v>
      </c>
      <c r="C35" s="11"/>
      <c r="D35" s="11"/>
      <c r="E35" s="11"/>
      <c r="F35" s="10">
        <v>11112920</v>
      </c>
      <c r="G35" s="11"/>
      <c r="I35" s="9" t="s">
        <v>40</v>
      </c>
      <c r="J35" s="10">
        <v>11112920</v>
      </c>
      <c r="K35" s="11"/>
      <c r="L35" s="11"/>
      <c r="M35" s="11"/>
      <c r="N35" s="10">
        <v>11112920</v>
      </c>
      <c r="O35" s="11"/>
      <c r="Q35" s="12">
        <f t="shared" si="0"/>
        <v>0</v>
      </c>
      <c r="R35" s="4">
        <f t="shared" si="0"/>
        <v>0</v>
      </c>
    </row>
    <row r="36" spans="1:19" ht="12.95" hidden="1" customHeight="1" outlineLevel="1" x14ac:dyDescent="0.2">
      <c r="A36" s="9" t="s">
        <v>41</v>
      </c>
      <c r="B36" s="10">
        <v>254971370.69</v>
      </c>
      <c r="C36" s="11"/>
      <c r="D36" s="10">
        <v>339044166.69999999</v>
      </c>
      <c r="E36" s="10">
        <v>64923190.75</v>
      </c>
      <c r="F36" s="10">
        <v>529092346.63999999</v>
      </c>
      <c r="G36" s="11"/>
      <c r="I36" s="9" t="s">
        <v>41</v>
      </c>
      <c r="J36" s="10">
        <v>254971370.69</v>
      </c>
      <c r="K36" s="11"/>
      <c r="L36" s="10">
        <v>339044166.69999999</v>
      </c>
      <c r="M36" s="10">
        <v>64923190.75</v>
      </c>
      <c r="N36" s="10">
        <v>529092346.63999999</v>
      </c>
      <c r="O36" s="11"/>
      <c r="Q36" s="12">
        <f t="shared" si="0"/>
        <v>0</v>
      </c>
      <c r="R36" s="4">
        <f t="shared" si="0"/>
        <v>0</v>
      </c>
    </row>
    <row r="37" spans="1:19" ht="12.95" hidden="1" customHeight="1" outlineLevel="1" x14ac:dyDescent="0.2">
      <c r="A37" s="9" t="s">
        <v>42</v>
      </c>
      <c r="B37" s="10">
        <v>7459561.5</v>
      </c>
      <c r="C37" s="11"/>
      <c r="D37" s="10">
        <v>22615646802.939999</v>
      </c>
      <c r="E37" s="10">
        <v>22560551627.170002</v>
      </c>
      <c r="F37" s="10">
        <v>62554737.270000003</v>
      </c>
      <c r="G37" s="11"/>
      <c r="I37" s="13" t="s">
        <v>42</v>
      </c>
      <c r="J37" s="14">
        <v>7459561.5</v>
      </c>
      <c r="K37" s="15"/>
      <c r="L37" s="14">
        <v>22615646802.939999</v>
      </c>
      <c r="M37" s="14">
        <v>22560551627.170002</v>
      </c>
      <c r="N37" s="14">
        <f>J37+L37-M37</f>
        <v>62554737.269996643</v>
      </c>
      <c r="O37" s="15"/>
      <c r="Q37" s="12">
        <f t="shared" si="0"/>
        <v>3.3602118492126465E-6</v>
      </c>
      <c r="R37" s="4">
        <f t="shared" si="0"/>
        <v>0</v>
      </c>
    </row>
    <row r="38" spans="1:19" ht="12.95" hidden="1" customHeight="1" outlineLevel="1" x14ac:dyDescent="0.2">
      <c r="A38" s="9" t="s">
        <v>43</v>
      </c>
      <c r="B38" s="10">
        <v>1244000</v>
      </c>
      <c r="C38" s="11"/>
      <c r="D38" s="10">
        <v>101011244</v>
      </c>
      <c r="E38" s="10">
        <v>38397719</v>
      </c>
      <c r="F38" s="10">
        <v>63857525</v>
      </c>
      <c r="G38" s="11"/>
      <c r="I38" s="9" t="s">
        <v>43</v>
      </c>
      <c r="J38" s="16">
        <v>1244000</v>
      </c>
      <c r="K38" s="11"/>
      <c r="L38" s="10">
        <v>101011244</v>
      </c>
      <c r="M38" s="10">
        <v>38397719</v>
      </c>
      <c r="N38" s="10">
        <v>63857525</v>
      </c>
      <c r="O38" s="11"/>
      <c r="Q38" s="12">
        <f>F38-N38</f>
        <v>0</v>
      </c>
      <c r="R38" s="4">
        <f>G38-O38</f>
        <v>0</v>
      </c>
    </row>
    <row r="39" spans="1:19" ht="12.95" hidden="1" customHeight="1" outlineLevel="1" x14ac:dyDescent="0.2">
      <c r="A39" s="9" t="s">
        <v>44</v>
      </c>
      <c r="B39" s="10">
        <v>1590000</v>
      </c>
      <c r="C39" s="11"/>
      <c r="D39" s="10">
        <v>89823386</v>
      </c>
      <c r="E39" s="10">
        <v>49796159</v>
      </c>
      <c r="F39" s="10">
        <v>41617227</v>
      </c>
      <c r="G39" s="11"/>
      <c r="I39" s="9" t="s">
        <v>44</v>
      </c>
      <c r="J39" s="10">
        <v>1590000</v>
      </c>
      <c r="K39" s="11"/>
      <c r="L39" s="10">
        <f>89823386</f>
        <v>89823386</v>
      </c>
      <c r="M39" s="10">
        <f>49796159</f>
        <v>49796159</v>
      </c>
      <c r="N39" s="10">
        <f>41617227</f>
        <v>41617227</v>
      </c>
      <c r="O39" s="11"/>
      <c r="Q39" s="12">
        <f>F39-N39</f>
        <v>0</v>
      </c>
      <c r="R39" s="4">
        <f>G39-O39</f>
        <v>0</v>
      </c>
    </row>
    <row r="40" spans="1:19" ht="12.95" hidden="1" customHeight="1" outlineLevel="1" x14ac:dyDescent="0.2">
      <c r="A40" s="9" t="s">
        <v>45</v>
      </c>
      <c r="B40" s="11"/>
      <c r="C40" s="11"/>
      <c r="D40" s="11"/>
      <c r="E40" s="10">
        <v>63857525</v>
      </c>
      <c r="F40" s="11"/>
      <c r="G40" s="10">
        <v>63857525</v>
      </c>
      <c r="I40" s="9" t="s">
        <v>45</v>
      </c>
      <c r="J40" s="11"/>
      <c r="K40" s="11"/>
      <c r="L40" s="11"/>
      <c r="M40" s="10">
        <v>63857525</v>
      </c>
      <c r="N40" s="11"/>
      <c r="O40" s="10">
        <v>63857525</v>
      </c>
      <c r="Q40" s="12">
        <f t="shared" ref="Q40:R103" si="1">F40-N40</f>
        <v>0</v>
      </c>
      <c r="R40" s="4">
        <f t="shared" si="1"/>
        <v>0</v>
      </c>
    </row>
    <row r="41" spans="1:19" ht="12.95" hidden="1" customHeight="1" outlineLevel="1" x14ac:dyDescent="0.2">
      <c r="A41" s="9" t="s">
        <v>46</v>
      </c>
      <c r="B41" s="11"/>
      <c r="C41" s="11"/>
      <c r="D41" s="10">
        <v>261209771.47999999</v>
      </c>
      <c r="E41" s="10">
        <v>39964325.82</v>
      </c>
      <c r="F41" s="10">
        <v>221245445.66</v>
      </c>
      <c r="G41" s="11"/>
      <c r="I41" s="17" t="s">
        <v>46</v>
      </c>
      <c r="J41" s="18"/>
      <c r="K41" s="18"/>
      <c r="L41" s="16">
        <v>253840588.97</v>
      </c>
      <c r="M41" s="16">
        <v>25132399.539999999</v>
      </c>
      <c r="N41" s="16">
        <v>228708189.43000001</v>
      </c>
      <c r="O41" s="18"/>
      <c r="Q41" s="19">
        <f t="shared" si="1"/>
        <v>-7462743.7700000107</v>
      </c>
      <c r="R41" s="4">
        <f t="shared" si="1"/>
        <v>0</v>
      </c>
      <c r="S41" s="20" t="s">
        <v>47</v>
      </c>
    </row>
    <row r="42" spans="1:19" ht="12.95" hidden="1" customHeight="1" outlineLevel="1" x14ac:dyDescent="0.2">
      <c r="A42" s="9" t="s">
        <v>48</v>
      </c>
      <c r="B42" s="10">
        <v>625883559.10000002</v>
      </c>
      <c r="C42" s="11"/>
      <c r="D42" s="10">
        <v>1051519877.12</v>
      </c>
      <c r="E42" s="10">
        <v>591581723.42999995</v>
      </c>
      <c r="F42" s="10">
        <v>1085821712.79</v>
      </c>
      <c r="G42" s="11"/>
      <c r="I42" s="9" t="s">
        <v>48</v>
      </c>
      <c r="J42" s="10">
        <v>625883559.10000002</v>
      </c>
      <c r="K42" s="11"/>
      <c r="L42" s="10">
        <v>1051519877.12</v>
      </c>
      <c r="M42" s="10">
        <v>591581723.42999995</v>
      </c>
      <c r="N42" s="10">
        <v>1085821712.79</v>
      </c>
      <c r="O42" s="11"/>
      <c r="Q42" s="12">
        <f t="shared" si="1"/>
        <v>0</v>
      </c>
      <c r="R42" s="4">
        <f t="shared" si="1"/>
        <v>0</v>
      </c>
    </row>
    <row r="43" spans="1:19" ht="12.95" hidden="1" customHeight="1" outlineLevel="1" x14ac:dyDescent="0.2">
      <c r="A43" s="9" t="s">
        <v>49</v>
      </c>
      <c r="B43" s="11"/>
      <c r="C43" s="10">
        <v>186117911.34</v>
      </c>
      <c r="D43" s="10">
        <v>212132488.36000001</v>
      </c>
      <c r="E43" s="10">
        <v>343348822.44999999</v>
      </c>
      <c r="F43" s="11"/>
      <c r="G43" s="10">
        <v>317334245.43000001</v>
      </c>
      <c r="I43" s="9" t="s">
        <v>49</v>
      </c>
      <c r="J43" s="11"/>
      <c r="K43" s="10">
        <v>186117911.34</v>
      </c>
      <c r="L43" s="10">
        <v>212126488.36000001</v>
      </c>
      <c r="M43" s="10">
        <v>343348822.44999999</v>
      </c>
      <c r="N43" s="11"/>
      <c r="O43" s="10">
        <v>317340245.43000001</v>
      </c>
      <c r="Q43" s="12">
        <f t="shared" si="1"/>
        <v>0</v>
      </c>
      <c r="R43" s="4">
        <f t="shared" si="1"/>
        <v>-6000</v>
      </c>
    </row>
    <row r="44" spans="1:19" ht="12.95" hidden="1" customHeight="1" outlineLevel="1" x14ac:dyDescent="0.2">
      <c r="A44" s="9" t="s">
        <v>50</v>
      </c>
      <c r="B44" s="10">
        <v>229149770</v>
      </c>
      <c r="C44" s="11"/>
      <c r="D44" s="10">
        <v>49103264.759999998</v>
      </c>
      <c r="E44" s="10">
        <v>278253034.75999999</v>
      </c>
      <c r="F44" s="11"/>
      <c r="G44" s="11"/>
      <c r="I44" s="9" t="s">
        <v>50</v>
      </c>
      <c r="J44" s="10">
        <v>229149770</v>
      </c>
      <c r="K44" s="11"/>
      <c r="L44" s="10">
        <v>49103264.759999998</v>
      </c>
      <c r="M44" s="10">
        <v>278253034.75999999</v>
      </c>
      <c r="N44" s="11"/>
      <c r="O44" s="11"/>
      <c r="Q44" s="12">
        <f t="shared" si="1"/>
        <v>0</v>
      </c>
      <c r="R44" s="4">
        <f t="shared" si="1"/>
        <v>0</v>
      </c>
    </row>
    <row r="45" spans="1:19" ht="12.95" hidden="1" customHeight="1" outlineLevel="1" x14ac:dyDescent="0.2">
      <c r="A45" s="9" t="s">
        <v>51</v>
      </c>
      <c r="B45" s="11"/>
      <c r="C45" s="10">
        <v>101668469</v>
      </c>
      <c r="D45" s="10">
        <v>155171733.75999999</v>
      </c>
      <c r="E45" s="10">
        <v>53503264.759999998</v>
      </c>
      <c r="F45" s="11"/>
      <c r="G45" s="11"/>
      <c r="I45" s="9" t="s">
        <v>51</v>
      </c>
      <c r="J45" s="11"/>
      <c r="K45" s="10">
        <v>101668469</v>
      </c>
      <c r="L45" s="10">
        <v>155171733.75999999</v>
      </c>
      <c r="M45" s="10">
        <v>53503264.759999998</v>
      </c>
      <c r="N45" s="11"/>
      <c r="O45" s="11"/>
      <c r="Q45" s="12">
        <f t="shared" si="1"/>
        <v>0</v>
      </c>
      <c r="R45" s="4">
        <f t="shared" si="1"/>
        <v>0</v>
      </c>
    </row>
    <row r="46" spans="1:19" ht="12.95" hidden="1" customHeight="1" outlineLevel="1" x14ac:dyDescent="0.2">
      <c r="A46" s="9" t="s">
        <v>52</v>
      </c>
      <c r="B46" s="10">
        <v>19358902.66</v>
      </c>
      <c r="C46" s="11"/>
      <c r="D46" s="10">
        <v>5312044.6399999997</v>
      </c>
      <c r="E46" s="11"/>
      <c r="F46" s="10">
        <v>24670947.300000001</v>
      </c>
      <c r="G46" s="11"/>
      <c r="I46" s="9" t="s">
        <v>52</v>
      </c>
      <c r="J46" s="10">
        <v>19358902.66</v>
      </c>
      <c r="K46" s="11"/>
      <c r="L46" s="10">
        <v>5312044.6399999997</v>
      </c>
      <c r="M46" s="11"/>
      <c r="N46" s="10">
        <v>24670947.300000001</v>
      </c>
      <c r="O46" s="11"/>
      <c r="Q46" s="12">
        <f t="shared" si="1"/>
        <v>0</v>
      </c>
      <c r="R46" s="4">
        <f t="shared" si="1"/>
        <v>0</v>
      </c>
    </row>
    <row r="47" spans="1:19" ht="12.95" hidden="1" customHeight="1" outlineLevel="1" x14ac:dyDescent="0.2">
      <c r="A47" s="9" t="s">
        <v>53</v>
      </c>
      <c r="B47" s="11"/>
      <c r="C47" s="10">
        <v>6244016.7300000004</v>
      </c>
      <c r="D47" s="11"/>
      <c r="E47" s="10">
        <v>8536654.0999999996</v>
      </c>
      <c r="F47" s="11"/>
      <c r="G47" s="10">
        <v>14780670.83</v>
      </c>
      <c r="I47" s="9" t="s">
        <v>53</v>
      </c>
      <c r="J47" s="11"/>
      <c r="K47" s="10">
        <v>6244016.7300000004</v>
      </c>
      <c r="L47" s="11"/>
      <c r="M47" s="10">
        <v>8536654.0999999996</v>
      </c>
      <c r="N47" s="11"/>
      <c r="O47" s="10">
        <v>14780670.83</v>
      </c>
      <c r="Q47" s="12">
        <f t="shared" si="1"/>
        <v>0</v>
      </c>
      <c r="R47" s="4">
        <f t="shared" si="1"/>
        <v>0</v>
      </c>
    </row>
    <row r="48" spans="1:19" ht="12.95" hidden="1" customHeight="1" outlineLevel="1" x14ac:dyDescent="0.2">
      <c r="A48" s="9" t="s">
        <v>54</v>
      </c>
      <c r="B48" s="10">
        <v>30385891</v>
      </c>
      <c r="C48" s="11"/>
      <c r="D48" s="10">
        <v>4498732</v>
      </c>
      <c r="E48" s="11"/>
      <c r="F48" s="10">
        <v>34884623</v>
      </c>
      <c r="G48" s="11"/>
      <c r="I48" s="9" t="s">
        <v>54</v>
      </c>
      <c r="J48" s="10">
        <v>30385891</v>
      </c>
      <c r="K48" s="11"/>
      <c r="L48" s="10">
        <v>4498732</v>
      </c>
      <c r="M48" s="11"/>
      <c r="N48" s="10">
        <v>34884623</v>
      </c>
      <c r="O48" s="11"/>
      <c r="Q48" s="12">
        <f t="shared" si="1"/>
        <v>0</v>
      </c>
      <c r="R48" s="4">
        <f t="shared" si="1"/>
        <v>0</v>
      </c>
    </row>
    <row r="49" spans="1:18" ht="12.95" hidden="1" customHeight="1" outlineLevel="1" x14ac:dyDescent="0.2">
      <c r="A49" s="9" t="s">
        <v>55</v>
      </c>
      <c r="B49" s="11"/>
      <c r="C49" s="11"/>
      <c r="D49" s="10">
        <v>3713866.96</v>
      </c>
      <c r="E49" s="10">
        <v>3713866.96</v>
      </c>
      <c r="F49" s="11"/>
      <c r="G49" s="11"/>
      <c r="I49" s="9" t="s">
        <v>55</v>
      </c>
      <c r="J49" s="11"/>
      <c r="K49" s="11"/>
      <c r="L49" s="10">
        <v>3713866.96</v>
      </c>
      <c r="M49" s="10">
        <v>3713866.96</v>
      </c>
      <c r="N49" s="11"/>
      <c r="O49" s="11"/>
      <c r="Q49" s="12">
        <f t="shared" si="1"/>
        <v>0</v>
      </c>
      <c r="R49" s="4">
        <f t="shared" si="1"/>
        <v>0</v>
      </c>
    </row>
    <row r="50" spans="1:18" ht="12.95" hidden="1" customHeight="1" outlineLevel="1" x14ac:dyDescent="0.2">
      <c r="A50" s="9" t="s">
        <v>56</v>
      </c>
      <c r="B50" s="11"/>
      <c r="C50" s="10">
        <v>1165243956.6099999</v>
      </c>
      <c r="D50" s="10">
        <v>1212618166.4400001</v>
      </c>
      <c r="E50" s="10">
        <v>1832362970</v>
      </c>
      <c r="F50" s="11"/>
      <c r="G50" s="10">
        <v>1784988760.1699998</v>
      </c>
      <c r="I50" s="9" t="s">
        <v>56</v>
      </c>
      <c r="J50" s="11"/>
      <c r="K50" s="10">
        <v>1165243956.6099999</v>
      </c>
      <c r="L50" s="10">
        <v>1212618166.4400001</v>
      </c>
      <c r="M50" s="10">
        <v>1832362970</v>
      </c>
      <c r="N50" s="11"/>
      <c r="O50" s="10">
        <v>1784988760.1699998</v>
      </c>
      <c r="Q50" s="12">
        <f t="shared" si="1"/>
        <v>0</v>
      </c>
      <c r="R50" s="4">
        <f t="shared" si="1"/>
        <v>0</v>
      </c>
    </row>
    <row r="51" spans="1:18" ht="12.95" hidden="1" customHeight="1" outlineLevel="1" x14ac:dyDescent="0.2">
      <c r="A51" s="9" t="s">
        <v>57</v>
      </c>
      <c r="B51" s="11"/>
      <c r="C51" s="11"/>
      <c r="D51" s="10">
        <v>1000000000</v>
      </c>
      <c r="E51" s="10">
        <v>1000000000</v>
      </c>
      <c r="F51" s="11"/>
      <c r="G51" s="11"/>
      <c r="I51" s="9" t="s">
        <v>57</v>
      </c>
      <c r="J51" s="11"/>
      <c r="K51" s="11"/>
      <c r="L51" s="10">
        <v>1000000000</v>
      </c>
      <c r="M51" s="10">
        <v>1000000000</v>
      </c>
      <c r="N51" s="11"/>
      <c r="O51" s="11"/>
      <c r="Q51" s="12">
        <f t="shared" si="1"/>
        <v>0</v>
      </c>
      <c r="R51" s="4">
        <f t="shared" si="1"/>
        <v>0</v>
      </c>
    </row>
    <row r="52" spans="1:18" ht="12.95" hidden="1" customHeight="1" outlineLevel="1" x14ac:dyDescent="0.2">
      <c r="A52" s="9" t="s">
        <v>58</v>
      </c>
      <c r="B52" s="11"/>
      <c r="C52" s="10">
        <v>9350066.3100000005</v>
      </c>
      <c r="D52" s="10">
        <v>250207440.90000001</v>
      </c>
      <c r="E52" s="10">
        <v>261507652.94</v>
      </c>
      <c r="F52" s="11"/>
      <c r="G52" s="10">
        <v>20650278.350000001</v>
      </c>
      <c r="I52" s="9" t="s">
        <v>58</v>
      </c>
      <c r="J52" s="11"/>
      <c r="K52" s="10">
        <v>9350066.3100000005</v>
      </c>
      <c r="L52" s="10">
        <v>250207440.90000001</v>
      </c>
      <c r="M52" s="10">
        <v>261507652.94</v>
      </c>
      <c r="N52" s="11"/>
      <c r="O52" s="10">
        <v>20650278.350000001</v>
      </c>
      <c r="Q52" s="12">
        <f t="shared" si="1"/>
        <v>0</v>
      </c>
      <c r="R52" s="4">
        <f t="shared" si="1"/>
        <v>0</v>
      </c>
    </row>
    <row r="53" spans="1:18" ht="12.95" hidden="1" customHeight="1" outlineLevel="1" x14ac:dyDescent="0.2">
      <c r="A53" s="9" t="s">
        <v>59</v>
      </c>
      <c r="B53" s="11"/>
      <c r="C53" s="10">
        <v>138614544.08000001</v>
      </c>
      <c r="D53" s="10">
        <v>683380138.53999996</v>
      </c>
      <c r="E53" s="10">
        <v>553720439.65999997</v>
      </c>
      <c r="F53" s="11"/>
      <c r="G53" s="10">
        <v>8954845.1999999993</v>
      </c>
      <c r="I53" s="9" t="s">
        <v>59</v>
      </c>
      <c r="J53" s="11"/>
      <c r="K53" s="10">
        <v>138614544.08000001</v>
      </c>
      <c r="L53" s="10">
        <v>682338721.12</v>
      </c>
      <c r="M53" s="10">
        <v>553720439.65999997</v>
      </c>
      <c r="N53" s="11"/>
      <c r="O53" s="10">
        <v>9996262.6199999992</v>
      </c>
      <c r="Q53" s="12">
        <f t="shared" si="1"/>
        <v>0</v>
      </c>
      <c r="R53" s="4">
        <f t="shared" si="1"/>
        <v>-1041417.4199999999</v>
      </c>
    </row>
    <row r="54" spans="1:18" ht="12.95" hidden="1" customHeight="1" outlineLevel="1" x14ac:dyDescent="0.2">
      <c r="A54" s="9" t="s">
        <v>60</v>
      </c>
      <c r="B54" s="11"/>
      <c r="C54" s="10">
        <v>11989145</v>
      </c>
      <c r="D54" s="10">
        <v>172220708</v>
      </c>
      <c r="E54" s="10">
        <v>175287403</v>
      </c>
      <c r="F54" s="11"/>
      <c r="G54" s="10">
        <v>15055840</v>
      </c>
      <c r="I54" s="9" t="s">
        <v>60</v>
      </c>
      <c r="J54" s="11"/>
      <c r="K54" s="10">
        <v>11989145</v>
      </c>
      <c r="L54" s="10">
        <v>172220708</v>
      </c>
      <c r="M54" s="10">
        <v>175287403</v>
      </c>
      <c r="N54" s="11"/>
      <c r="O54" s="10">
        <v>15055840</v>
      </c>
      <c r="Q54" s="12">
        <f t="shared" si="1"/>
        <v>0</v>
      </c>
      <c r="R54" s="4">
        <f t="shared" si="1"/>
        <v>0</v>
      </c>
    </row>
    <row r="55" spans="1:18" ht="12.95" hidden="1" customHeight="1" outlineLevel="1" x14ac:dyDescent="0.2">
      <c r="A55" s="9" t="s">
        <v>61</v>
      </c>
      <c r="B55" s="11"/>
      <c r="C55" s="10">
        <v>69513.19</v>
      </c>
      <c r="D55" s="10">
        <v>6310884.2999999998</v>
      </c>
      <c r="E55" s="10">
        <v>6358837.4400000004</v>
      </c>
      <c r="F55" s="11"/>
      <c r="G55" s="10">
        <v>117466.33</v>
      </c>
      <c r="I55" s="9" t="s">
        <v>61</v>
      </c>
      <c r="J55" s="11"/>
      <c r="K55" s="10">
        <v>69513.19</v>
      </c>
      <c r="L55" s="10">
        <v>6310884.2999999998</v>
      </c>
      <c r="M55" s="10">
        <v>6358837.4400000004</v>
      </c>
      <c r="N55" s="11"/>
      <c r="O55" s="10">
        <v>117466.33</v>
      </c>
      <c r="Q55" s="12">
        <f t="shared" si="1"/>
        <v>0</v>
      </c>
      <c r="R55" s="4">
        <f t="shared" si="1"/>
        <v>0</v>
      </c>
    </row>
    <row r="56" spans="1:18" ht="12.95" hidden="1" customHeight="1" outlineLevel="1" x14ac:dyDescent="0.2">
      <c r="A56" s="9" t="s">
        <v>62</v>
      </c>
      <c r="B56" s="11"/>
      <c r="C56" s="10">
        <v>9896137</v>
      </c>
      <c r="D56" s="10">
        <v>134959250</v>
      </c>
      <c r="E56" s="10">
        <v>136792937</v>
      </c>
      <c r="F56" s="11"/>
      <c r="G56" s="10">
        <v>11729824</v>
      </c>
      <c r="I56" s="9" t="s">
        <v>62</v>
      </c>
      <c r="J56" s="11"/>
      <c r="K56" s="10">
        <v>9896137</v>
      </c>
      <c r="L56" s="10">
        <v>134959250</v>
      </c>
      <c r="M56" s="10">
        <v>136792937</v>
      </c>
      <c r="N56" s="11"/>
      <c r="O56" s="10">
        <v>11729824</v>
      </c>
      <c r="Q56" s="12">
        <f t="shared" si="1"/>
        <v>0</v>
      </c>
      <c r="R56" s="4">
        <f t="shared" si="1"/>
        <v>0</v>
      </c>
    </row>
    <row r="57" spans="1:18" ht="12.95" hidden="1" customHeight="1" outlineLevel="1" x14ac:dyDescent="0.2">
      <c r="A57" s="9" t="s">
        <v>63</v>
      </c>
      <c r="B57" s="11"/>
      <c r="C57" s="21">
        <v>-144.91</v>
      </c>
      <c r="D57" s="10">
        <v>5055</v>
      </c>
      <c r="E57" s="10">
        <v>5199.91</v>
      </c>
      <c r="F57" s="11"/>
      <c r="G57" s="11"/>
      <c r="I57" s="9" t="s">
        <v>63</v>
      </c>
      <c r="J57" s="11"/>
      <c r="K57" s="21">
        <v>-144.91</v>
      </c>
      <c r="L57" s="10">
        <v>5055</v>
      </c>
      <c r="M57" s="10">
        <v>5199.91</v>
      </c>
      <c r="N57" s="11"/>
      <c r="O57" s="11"/>
      <c r="Q57" s="12">
        <f t="shared" si="1"/>
        <v>0</v>
      </c>
      <c r="R57" s="4">
        <f t="shared" si="1"/>
        <v>0</v>
      </c>
    </row>
    <row r="58" spans="1:18" ht="12.95" hidden="1" customHeight="1" outlineLevel="1" x14ac:dyDescent="0.2">
      <c r="A58" s="9" t="s">
        <v>64</v>
      </c>
      <c r="B58" s="11"/>
      <c r="C58" s="10">
        <v>6239</v>
      </c>
      <c r="D58" s="10">
        <v>344320</v>
      </c>
      <c r="E58" s="10">
        <v>338081</v>
      </c>
      <c r="F58" s="11"/>
      <c r="G58" s="11"/>
      <c r="I58" s="9" t="s">
        <v>64</v>
      </c>
      <c r="J58" s="11"/>
      <c r="K58" s="10">
        <v>6239</v>
      </c>
      <c r="L58" s="10">
        <v>344320</v>
      </c>
      <c r="M58" s="10">
        <v>338081</v>
      </c>
      <c r="N58" s="11"/>
      <c r="O58" s="11"/>
      <c r="Q58" s="12">
        <f t="shared" si="1"/>
        <v>0</v>
      </c>
      <c r="R58" s="4">
        <f t="shared" si="1"/>
        <v>0</v>
      </c>
    </row>
    <row r="59" spans="1:18" ht="12.95" hidden="1" customHeight="1" outlineLevel="1" x14ac:dyDescent="0.2">
      <c r="A59" s="9" t="s">
        <v>65</v>
      </c>
      <c r="B59" s="11"/>
      <c r="C59" s="22">
        <v>-5736</v>
      </c>
      <c r="D59" s="10">
        <v>548905</v>
      </c>
      <c r="E59" s="10">
        <v>554641</v>
      </c>
      <c r="F59" s="11"/>
      <c r="G59" s="11"/>
      <c r="I59" s="9" t="s">
        <v>65</v>
      </c>
      <c r="J59" s="11"/>
      <c r="K59" s="22">
        <v>-5736</v>
      </c>
      <c r="L59" s="10">
        <v>548905</v>
      </c>
      <c r="M59" s="10">
        <v>554641</v>
      </c>
      <c r="N59" s="11"/>
      <c r="O59" s="11"/>
      <c r="Q59" s="12">
        <f t="shared" si="1"/>
        <v>0</v>
      </c>
      <c r="R59" s="4">
        <f t="shared" si="1"/>
        <v>0</v>
      </c>
    </row>
    <row r="60" spans="1:18" ht="12.95" hidden="1" customHeight="1" outlineLevel="1" x14ac:dyDescent="0.2">
      <c r="A60" s="9" t="s">
        <v>66</v>
      </c>
      <c r="B60" s="11"/>
      <c r="C60" s="10">
        <v>36885</v>
      </c>
      <c r="D60" s="10">
        <v>11378938.66</v>
      </c>
      <c r="E60" s="10">
        <v>11342053.66</v>
      </c>
      <c r="F60" s="11"/>
      <c r="G60" s="11"/>
      <c r="I60" s="9" t="s">
        <v>66</v>
      </c>
      <c r="J60" s="11"/>
      <c r="K60" s="10">
        <v>36885</v>
      </c>
      <c r="L60" s="10">
        <v>11378938.66</v>
      </c>
      <c r="M60" s="10">
        <v>11342053.66</v>
      </c>
      <c r="N60" s="11"/>
      <c r="O60" s="11"/>
      <c r="Q60" s="12">
        <f t="shared" si="1"/>
        <v>0</v>
      </c>
      <c r="R60" s="4">
        <f t="shared" si="1"/>
        <v>0</v>
      </c>
    </row>
    <row r="61" spans="1:18" ht="12.95" hidden="1" customHeight="1" outlineLevel="1" x14ac:dyDescent="0.2">
      <c r="A61" s="9" t="s">
        <v>67</v>
      </c>
      <c r="B61" s="11"/>
      <c r="C61" s="10">
        <v>4984627</v>
      </c>
      <c r="D61" s="10">
        <v>70447550</v>
      </c>
      <c r="E61" s="10">
        <v>71938415</v>
      </c>
      <c r="F61" s="11"/>
      <c r="G61" s="10">
        <v>6475492</v>
      </c>
      <c r="I61" s="9" t="s">
        <v>67</v>
      </c>
      <c r="J61" s="11"/>
      <c r="K61" s="10">
        <v>4984627</v>
      </c>
      <c r="L61" s="10">
        <v>70447550</v>
      </c>
      <c r="M61" s="10">
        <v>71938415</v>
      </c>
      <c r="N61" s="11"/>
      <c r="O61" s="10">
        <v>6475492</v>
      </c>
      <c r="Q61" s="12">
        <f t="shared" si="1"/>
        <v>0</v>
      </c>
      <c r="R61" s="4">
        <f t="shared" si="1"/>
        <v>0</v>
      </c>
    </row>
    <row r="62" spans="1:18" ht="12.95" hidden="1" customHeight="1" outlineLevel="1" x14ac:dyDescent="0.2">
      <c r="A62" s="9" t="s">
        <v>68</v>
      </c>
      <c r="B62" s="11"/>
      <c r="C62" s="10">
        <v>3099815.5</v>
      </c>
      <c r="D62" s="10">
        <v>49313252</v>
      </c>
      <c r="E62" s="10">
        <v>47315362</v>
      </c>
      <c r="F62" s="11"/>
      <c r="G62" s="10">
        <v>1101925.5</v>
      </c>
      <c r="I62" s="9" t="s">
        <v>68</v>
      </c>
      <c r="J62" s="11"/>
      <c r="K62" s="10">
        <v>3099815.5</v>
      </c>
      <c r="L62" s="10">
        <v>49313252</v>
      </c>
      <c r="M62" s="10">
        <v>47315362</v>
      </c>
      <c r="N62" s="11"/>
      <c r="O62" s="10">
        <v>1101925.5</v>
      </c>
      <c r="Q62" s="12">
        <f t="shared" si="1"/>
        <v>0</v>
      </c>
      <c r="R62" s="4">
        <f t="shared" si="1"/>
        <v>0</v>
      </c>
    </row>
    <row r="63" spans="1:18" ht="12.95" hidden="1" customHeight="1" outlineLevel="1" x14ac:dyDescent="0.2">
      <c r="A63" s="9" t="s">
        <v>69</v>
      </c>
      <c r="B63" s="11"/>
      <c r="C63" s="10">
        <v>3278373.5</v>
      </c>
      <c r="D63" s="10">
        <v>67954067</v>
      </c>
      <c r="E63" s="10">
        <v>70633876</v>
      </c>
      <c r="F63" s="11"/>
      <c r="G63" s="10">
        <v>5958182.5</v>
      </c>
      <c r="I63" s="9" t="s">
        <v>69</v>
      </c>
      <c r="J63" s="11"/>
      <c r="K63" s="10">
        <v>3278373.5</v>
      </c>
      <c r="L63" s="10">
        <v>67954067</v>
      </c>
      <c r="M63" s="10">
        <v>70633876</v>
      </c>
      <c r="N63" s="11"/>
      <c r="O63" s="10">
        <v>5958182.5</v>
      </c>
      <c r="Q63" s="12">
        <f t="shared" si="1"/>
        <v>0</v>
      </c>
      <c r="R63" s="4">
        <f t="shared" si="1"/>
        <v>0</v>
      </c>
    </row>
    <row r="64" spans="1:18" ht="12.95" hidden="1" customHeight="1" outlineLevel="1" x14ac:dyDescent="0.2">
      <c r="A64" s="9" t="s">
        <v>70</v>
      </c>
      <c r="B64" s="11"/>
      <c r="C64" s="10">
        <v>17447950</v>
      </c>
      <c r="D64" s="10">
        <v>233467755</v>
      </c>
      <c r="E64" s="10">
        <v>237549513</v>
      </c>
      <c r="F64" s="11"/>
      <c r="G64" s="10">
        <v>21529708</v>
      </c>
      <c r="I64" s="9" t="s">
        <v>70</v>
      </c>
      <c r="J64" s="11"/>
      <c r="K64" s="10">
        <v>17447950</v>
      </c>
      <c r="L64" s="10">
        <v>233467755</v>
      </c>
      <c r="M64" s="10">
        <v>237549513</v>
      </c>
      <c r="N64" s="11"/>
      <c r="O64" s="10">
        <v>21529708</v>
      </c>
      <c r="Q64" s="12">
        <f t="shared" si="1"/>
        <v>0</v>
      </c>
      <c r="R64" s="4">
        <f t="shared" si="1"/>
        <v>0</v>
      </c>
    </row>
    <row r="65" spans="1:18" ht="12.95" hidden="1" customHeight="1" outlineLevel="1" x14ac:dyDescent="0.2">
      <c r="A65" s="9" t="s">
        <v>71</v>
      </c>
      <c r="B65" s="11"/>
      <c r="C65" s="11"/>
      <c r="D65" s="10">
        <v>19700</v>
      </c>
      <c r="E65" s="10">
        <v>19700</v>
      </c>
      <c r="F65" s="11"/>
      <c r="G65" s="11"/>
      <c r="I65" s="9" t="s">
        <v>71</v>
      </c>
      <c r="J65" s="11"/>
      <c r="K65" s="11"/>
      <c r="L65" s="10">
        <v>19700</v>
      </c>
      <c r="M65" s="10">
        <v>19700</v>
      </c>
      <c r="N65" s="11"/>
      <c r="O65" s="11"/>
      <c r="Q65" s="12">
        <f t="shared" si="1"/>
        <v>0</v>
      </c>
      <c r="R65" s="4">
        <f t="shared" si="1"/>
        <v>0</v>
      </c>
    </row>
    <row r="66" spans="1:18" ht="12.95" hidden="1" customHeight="1" outlineLevel="1" x14ac:dyDescent="0.2">
      <c r="A66" s="9" t="s">
        <v>72</v>
      </c>
      <c r="B66" s="11"/>
      <c r="C66" s="10">
        <v>263525513.24000001</v>
      </c>
      <c r="D66" s="10">
        <v>2638032390.02</v>
      </c>
      <c r="E66" s="10">
        <v>2580528294.6399999</v>
      </c>
      <c r="F66" s="11"/>
      <c r="G66" s="10">
        <v>206021417.86000001</v>
      </c>
      <c r="I66" s="9" t="s">
        <v>72</v>
      </c>
      <c r="J66" s="11"/>
      <c r="K66" s="10">
        <v>263525513.24000001</v>
      </c>
      <c r="L66" s="10">
        <v>2638032390.02</v>
      </c>
      <c r="M66" s="10">
        <v>2579868294.6399999</v>
      </c>
      <c r="N66" s="11"/>
      <c r="O66" s="10">
        <v>205361417.86000001</v>
      </c>
      <c r="Q66" s="12">
        <f t="shared" si="1"/>
        <v>0</v>
      </c>
      <c r="R66" s="4">
        <f t="shared" si="1"/>
        <v>660000</v>
      </c>
    </row>
    <row r="67" spans="1:18" ht="12.95" hidden="1" customHeight="1" outlineLevel="1" x14ac:dyDescent="0.2">
      <c r="A67" s="9" t="s">
        <v>73</v>
      </c>
      <c r="B67" s="11"/>
      <c r="C67" s="11"/>
      <c r="D67" s="10">
        <v>83009535.099999994</v>
      </c>
      <c r="E67" s="10">
        <v>87592507.489999995</v>
      </c>
      <c r="F67" s="11"/>
      <c r="G67" s="10">
        <v>4582972.3899999997</v>
      </c>
      <c r="I67" s="9" t="s">
        <v>73</v>
      </c>
      <c r="J67" s="11"/>
      <c r="K67" s="11"/>
      <c r="L67" s="10">
        <v>83009535.099999994</v>
      </c>
      <c r="M67" s="10">
        <v>87592507.489999995</v>
      </c>
      <c r="N67" s="11"/>
      <c r="O67" s="10">
        <v>4582972.3899999997</v>
      </c>
      <c r="Q67" s="12">
        <f t="shared" si="1"/>
        <v>0</v>
      </c>
      <c r="R67" s="4">
        <f t="shared" si="1"/>
        <v>0</v>
      </c>
    </row>
    <row r="68" spans="1:18" ht="12.95" hidden="1" customHeight="1" outlineLevel="1" x14ac:dyDescent="0.2">
      <c r="A68" s="9" t="s">
        <v>74</v>
      </c>
      <c r="B68" s="11"/>
      <c r="C68" s="10">
        <v>108867845.92</v>
      </c>
      <c r="D68" s="10">
        <v>2544597957.6799998</v>
      </c>
      <c r="E68" s="10">
        <v>2514069477.9200001</v>
      </c>
      <c r="F68" s="11"/>
      <c r="G68" s="10">
        <v>78339366.159999996</v>
      </c>
      <c r="I68" s="9" t="s">
        <v>74</v>
      </c>
      <c r="J68" s="11"/>
      <c r="K68" s="10">
        <v>108867845.92</v>
      </c>
      <c r="L68" s="10">
        <v>2544597957.6799998</v>
      </c>
      <c r="M68" s="10">
        <v>2514069477.9200001</v>
      </c>
      <c r="N68" s="11"/>
      <c r="O68" s="10">
        <v>78339366.159999996</v>
      </c>
      <c r="Q68" s="12">
        <f t="shared" si="1"/>
        <v>0</v>
      </c>
      <c r="R68" s="4">
        <f t="shared" si="1"/>
        <v>0</v>
      </c>
    </row>
    <row r="69" spans="1:18" ht="12.95" hidden="1" customHeight="1" outlineLevel="1" x14ac:dyDescent="0.2">
      <c r="A69" s="9" t="s">
        <v>75</v>
      </c>
      <c r="B69" s="11"/>
      <c r="C69" s="10">
        <v>86180308</v>
      </c>
      <c r="D69" s="10">
        <v>233043304.41999999</v>
      </c>
      <c r="E69" s="10">
        <v>148073055.41999999</v>
      </c>
      <c r="F69" s="11"/>
      <c r="G69" s="10">
        <v>1210059</v>
      </c>
      <c r="I69" s="9" t="s">
        <v>75</v>
      </c>
      <c r="J69" s="11"/>
      <c r="K69" s="10">
        <v>86180308</v>
      </c>
      <c r="L69" s="10">
        <v>233043304.41999999</v>
      </c>
      <c r="M69" s="10">
        <v>148073055.41999999</v>
      </c>
      <c r="N69" s="11"/>
      <c r="O69" s="10">
        <v>1210059</v>
      </c>
      <c r="Q69" s="12">
        <f t="shared" si="1"/>
        <v>0</v>
      </c>
      <c r="R69" s="4">
        <f t="shared" si="1"/>
        <v>0</v>
      </c>
    </row>
    <row r="70" spans="1:18" ht="12.95" hidden="1" customHeight="1" outlineLevel="1" x14ac:dyDescent="0.2">
      <c r="A70" s="9" t="s">
        <v>76</v>
      </c>
      <c r="B70" s="11"/>
      <c r="C70" s="11"/>
      <c r="D70" s="10">
        <v>1126170.75</v>
      </c>
      <c r="E70" s="10">
        <v>1126170.75</v>
      </c>
      <c r="F70" s="11"/>
      <c r="G70" s="11"/>
      <c r="I70" s="9" t="s">
        <v>76</v>
      </c>
      <c r="J70" s="11"/>
      <c r="K70" s="11"/>
      <c r="L70" s="10">
        <v>1126170.75</v>
      </c>
      <c r="M70" s="10">
        <v>1126170.75</v>
      </c>
      <c r="N70" s="11"/>
      <c r="O70" s="11"/>
      <c r="Q70" s="12">
        <f t="shared" si="1"/>
        <v>0</v>
      </c>
      <c r="R70" s="4">
        <f t="shared" si="1"/>
        <v>0</v>
      </c>
    </row>
    <row r="71" spans="1:18" ht="12.95" hidden="1" customHeight="1" outlineLevel="1" x14ac:dyDescent="0.2">
      <c r="A71" s="9" t="s">
        <v>77</v>
      </c>
      <c r="B71" s="11"/>
      <c r="C71" s="11"/>
      <c r="D71" s="10">
        <v>310577.71000000002</v>
      </c>
      <c r="E71" s="10">
        <v>310577.71000000002</v>
      </c>
      <c r="F71" s="11"/>
      <c r="G71" s="11"/>
      <c r="I71" s="9" t="s">
        <v>77</v>
      </c>
      <c r="J71" s="11"/>
      <c r="K71" s="11"/>
      <c r="L71" s="10">
        <v>310577.71000000002</v>
      </c>
      <c r="M71" s="10">
        <v>310577.71000000002</v>
      </c>
      <c r="N71" s="11"/>
      <c r="O71" s="11"/>
      <c r="Q71" s="12">
        <f t="shared" si="1"/>
        <v>0</v>
      </c>
      <c r="R71" s="4">
        <f t="shared" si="1"/>
        <v>0</v>
      </c>
    </row>
    <row r="72" spans="1:18" ht="12.95" hidden="1" customHeight="1" outlineLevel="1" x14ac:dyDescent="0.2">
      <c r="A72" s="9" t="s">
        <v>78</v>
      </c>
      <c r="B72" s="11"/>
      <c r="C72" s="11"/>
      <c r="D72" s="11"/>
      <c r="E72" s="10">
        <v>33800</v>
      </c>
      <c r="F72" s="11"/>
      <c r="G72" s="10">
        <v>33800</v>
      </c>
      <c r="I72" s="9" t="s">
        <v>78</v>
      </c>
      <c r="J72" s="11"/>
      <c r="K72" s="11"/>
      <c r="L72" s="11"/>
      <c r="M72" s="10">
        <v>33800</v>
      </c>
      <c r="N72" s="11"/>
      <c r="O72" s="10">
        <v>33800</v>
      </c>
      <c r="Q72" s="12">
        <f t="shared" si="1"/>
        <v>0</v>
      </c>
      <c r="R72" s="4">
        <f t="shared" si="1"/>
        <v>0</v>
      </c>
    </row>
    <row r="73" spans="1:18" ht="12.95" hidden="1" customHeight="1" outlineLevel="1" x14ac:dyDescent="0.2">
      <c r="A73" s="9" t="s">
        <v>79</v>
      </c>
      <c r="B73" s="11"/>
      <c r="C73" s="10">
        <v>316673.03000000003</v>
      </c>
      <c r="D73" s="10">
        <v>5723385.4400000004</v>
      </c>
      <c r="E73" s="10">
        <v>5952623.2800000003</v>
      </c>
      <c r="F73" s="11"/>
      <c r="G73" s="10">
        <v>545910.87</v>
      </c>
      <c r="I73" s="9" t="s">
        <v>79</v>
      </c>
      <c r="J73" s="11"/>
      <c r="K73" s="10">
        <v>316673.03000000003</v>
      </c>
      <c r="L73" s="10">
        <v>5723385.4400000004</v>
      </c>
      <c r="M73" s="10">
        <v>5952623.2800000003</v>
      </c>
      <c r="N73" s="11"/>
      <c r="O73" s="10">
        <v>545910.87</v>
      </c>
      <c r="Q73" s="12">
        <f t="shared" si="1"/>
        <v>0</v>
      </c>
      <c r="R73" s="4">
        <f t="shared" si="1"/>
        <v>0</v>
      </c>
    </row>
    <row r="74" spans="1:18" ht="12.95" hidden="1" customHeight="1" outlineLevel="1" x14ac:dyDescent="0.2">
      <c r="A74" s="9" t="s">
        <v>80</v>
      </c>
      <c r="B74" s="11"/>
      <c r="C74" s="10">
        <v>9186221.1199999992</v>
      </c>
      <c r="D74" s="10">
        <v>16432624.279999999</v>
      </c>
      <c r="E74" s="10">
        <v>9466257.8200000003</v>
      </c>
      <c r="F74" s="11"/>
      <c r="G74" s="10">
        <v>2219854.66</v>
      </c>
      <c r="I74" s="9" t="s">
        <v>80</v>
      </c>
      <c r="J74" s="11"/>
      <c r="K74" s="10">
        <v>9186221.1199999992</v>
      </c>
      <c r="L74" s="10">
        <v>16432624.279999999</v>
      </c>
      <c r="M74" s="10">
        <v>9466257.8200000003</v>
      </c>
      <c r="N74" s="11"/>
      <c r="O74" s="10">
        <v>2219854.66</v>
      </c>
      <c r="Q74" s="12">
        <f t="shared" si="1"/>
        <v>0</v>
      </c>
      <c r="R74" s="4">
        <f t="shared" si="1"/>
        <v>0</v>
      </c>
    </row>
    <row r="75" spans="1:18" ht="12.95" hidden="1" customHeight="1" outlineLevel="1" x14ac:dyDescent="0.2">
      <c r="A75" s="9" t="s">
        <v>81</v>
      </c>
      <c r="B75" s="11"/>
      <c r="C75" s="11"/>
      <c r="D75" s="10">
        <v>11022425</v>
      </c>
      <c r="E75" s="10">
        <v>11022425</v>
      </c>
      <c r="F75" s="11"/>
      <c r="G75" s="11"/>
      <c r="I75" s="9" t="s">
        <v>81</v>
      </c>
      <c r="J75" s="11"/>
      <c r="K75" s="11"/>
      <c r="L75" s="10">
        <v>11022425</v>
      </c>
      <c r="M75" s="10">
        <v>11022425</v>
      </c>
      <c r="N75" s="11"/>
      <c r="O75" s="11"/>
      <c r="Q75" s="12">
        <f t="shared" si="1"/>
        <v>0</v>
      </c>
      <c r="R75" s="4">
        <f t="shared" si="1"/>
        <v>0</v>
      </c>
    </row>
    <row r="76" spans="1:18" ht="12.95" hidden="1" customHeight="1" outlineLevel="1" x14ac:dyDescent="0.2">
      <c r="A76" s="9" t="s">
        <v>82</v>
      </c>
      <c r="B76" s="11"/>
      <c r="C76" s="10">
        <v>136902379.46000001</v>
      </c>
      <c r="D76" s="11"/>
      <c r="E76" s="10">
        <v>138897654.22999999</v>
      </c>
      <c r="F76" s="11"/>
      <c r="G76" s="10">
        <v>275800033.69</v>
      </c>
      <c r="I76" s="9" t="s">
        <v>82</v>
      </c>
      <c r="J76" s="11"/>
      <c r="K76" s="10">
        <v>136902379.46000001</v>
      </c>
      <c r="L76" s="11"/>
      <c r="M76" s="10">
        <v>138897654.22999999</v>
      </c>
      <c r="N76" s="11"/>
      <c r="O76" s="10">
        <v>275800033.69</v>
      </c>
      <c r="Q76" s="12">
        <f t="shared" si="1"/>
        <v>0</v>
      </c>
      <c r="R76" s="4">
        <f t="shared" si="1"/>
        <v>0</v>
      </c>
    </row>
    <row r="77" spans="1:18" ht="12.95" hidden="1" customHeight="1" outlineLevel="1" x14ac:dyDescent="0.2">
      <c r="A77" s="9" t="s">
        <v>83</v>
      </c>
      <c r="B77" s="11"/>
      <c r="C77" s="10">
        <v>933312.39</v>
      </c>
      <c r="D77" s="10">
        <v>2668485582.3000002</v>
      </c>
      <c r="E77" s="10">
        <v>2667629981.9500003</v>
      </c>
      <c r="F77" s="11"/>
      <c r="G77" s="10">
        <v>77712.039999999994</v>
      </c>
      <c r="I77" s="9" t="s">
        <v>83</v>
      </c>
      <c r="J77" s="11"/>
      <c r="K77" s="16">
        <v>933312.39</v>
      </c>
      <c r="L77" s="10">
        <v>2668485582.3000002</v>
      </c>
      <c r="M77" s="10">
        <v>2667629981.9500003</v>
      </c>
      <c r="N77" s="11"/>
      <c r="O77" s="10">
        <v>77712.039999999994</v>
      </c>
      <c r="Q77" s="12">
        <f t="shared" si="1"/>
        <v>0</v>
      </c>
      <c r="R77" s="4">
        <f t="shared" si="1"/>
        <v>0</v>
      </c>
    </row>
    <row r="78" spans="1:18" ht="12.95" hidden="1" customHeight="1" outlineLevel="1" x14ac:dyDescent="0.2">
      <c r="A78" s="9" t="s">
        <v>83</v>
      </c>
      <c r="B78" s="11"/>
      <c r="C78" s="10">
        <v>15000</v>
      </c>
      <c r="D78" s="10">
        <v>3612428.57</v>
      </c>
      <c r="E78" s="10">
        <v>3597428.57</v>
      </c>
      <c r="F78" s="11"/>
      <c r="G78" s="11"/>
      <c r="I78" s="9" t="s">
        <v>83</v>
      </c>
      <c r="J78" s="11"/>
      <c r="K78" s="10">
        <v>15000</v>
      </c>
      <c r="L78" s="10">
        <v>3612428.57</v>
      </c>
      <c r="M78" s="10">
        <v>3597428.57</v>
      </c>
      <c r="N78" s="11"/>
      <c r="O78" s="11"/>
      <c r="Q78" s="12">
        <f t="shared" si="1"/>
        <v>0</v>
      </c>
      <c r="R78" s="4">
        <f t="shared" si="1"/>
        <v>0</v>
      </c>
    </row>
    <row r="79" spans="1:18" ht="12.95" hidden="1" customHeight="1" outlineLevel="1" x14ac:dyDescent="0.2">
      <c r="A79" s="9" t="s">
        <v>84</v>
      </c>
      <c r="B79" s="11"/>
      <c r="C79" s="10">
        <v>918312.39</v>
      </c>
      <c r="D79" s="10">
        <v>2664873153.73</v>
      </c>
      <c r="E79" s="10">
        <v>2664032553.3799996</v>
      </c>
      <c r="F79" s="11"/>
      <c r="G79" s="10">
        <v>77712.039999999994</v>
      </c>
      <c r="I79" s="9" t="s">
        <v>84</v>
      </c>
      <c r="J79" s="11"/>
      <c r="K79" s="10">
        <v>918312.39</v>
      </c>
      <c r="L79" s="10">
        <v>2664873153.73</v>
      </c>
      <c r="M79" s="10">
        <v>2664032553.3799996</v>
      </c>
      <c r="N79" s="11"/>
      <c r="O79" s="10">
        <v>77712.039999999994</v>
      </c>
      <c r="Q79" s="12">
        <f t="shared" si="1"/>
        <v>0</v>
      </c>
      <c r="R79" s="4">
        <f t="shared" si="1"/>
        <v>0</v>
      </c>
    </row>
    <row r="80" spans="1:18" ht="12.95" hidden="1" customHeight="1" outlineLevel="1" x14ac:dyDescent="0.2">
      <c r="A80" s="9" t="s">
        <v>85</v>
      </c>
      <c r="B80" s="11"/>
      <c r="C80" s="10">
        <v>26864246</v>
      </c>
      <c r="D80" s="10">
        <v>5777983.9000000004</v>
      </c>
      <c r="E80" s="10">
        <v>46029764.340000004</v>
      </c>
      <c r="F80" s="11"/>
      <c r="G80" s="10">
        <v>67116026.439999998</v>
      </c>
      <c r="I80" s="9" t="s">
        <v>85</v>
      </c>
      <c r="J80" s="11"/>
      <c r="K80" s="10">
        <v>26864246</v>
      </c>
      <c r="L80" s="10">
        <v>5777983.9000000004</v>
      </c>
      <c r="M80" s="10">
        <v>46029764.340000004</v>
      </c>
      <c r="N80" s="11"/>
      <c r="O80" s="10">
        <v>67116026.439999998</v>
      </c>
      <c r="Q80" s="12">
        <f t="shared" si="1"/>
        <v>0</v>
      </c>
      <c r="R80" s="4">
        <f t="shared" si="1"/>
        <v>0</v>
      </c>
    </row>
    <row r="81" spans="1:21" ht="12.95" hidden="1" customHeight="1" outlineLevel="1" x14ac:dyDescent="0.2">
      <c r="A81" s="9" t="s">
        <v>86</v>
      </c>
      <c r="B81" s="11"/>
      <c r="C81" s="22">
        <v>-60000</v>
      </c>
      <c r="D81" s="10">
        <v>7140312712.9899998</v>
      </c>
      <c r="E81" s="10">
        <v>7153553419.9900007</v>
      </c>
      <c r="F81" s="11"/>
      <c r="G81" s="10">
        <v>13180707</v>
      </c>
      <c r="I81" s="9" t="s">
        <v>86</v>
      </c>
      <c r="J81" s="11"/>
      <c r="K81" s="22">
        <v>-60000</v>
      </c>
      <c r="L81" s="10">
        <v>7140312712.9899998</v>
      </c>
      <c r="M81" s="10">
        <v>7153553419.9900007</v>
      </c>
      <c r="N81" s="11"/>
      <c r="O81" s="10">
        <v>13180707</v>
      </c>
      <c r="Q81" s="12">
        <f t="shared" si="1"/>
        <v>0</v>
      </c>
      <c r="R81" s="4">
        <f t="shared" si="1"/>
        <v>0</v>
      </c>
    </row>
    <row r="82" spans="1:21" ht="12.95" hidden="1" customHeight="1" outlineLevel="1" x14ac:dyDescent="0.2">
      <c r="A82" s="9" t="s">
        <v>87</v>
      </c>
      <c r="B82" s="11"/>
      <c r="C82" s="11"/>
      <c r="D82" s="10">
        <v>73289996.920000002</v>
      </c>
      <c r="E82" s="10">
        <v>57823971.18</v>
      </c>
      <c r="F82" s="10">
        <v>15466025.74</v>
      </c>
      <c r="G82" s="11"/>
      <c r="I82" s="17" t="s">
        <v>87</v>
      </c>
      <c r="J82" s="18"/>
      <c r="K82" s="18"/>
      <c r="L82" s="16">
        <v>73289996.920000002</v>
      </c>
      <c r="M82" s="16">
        <v>57823971.18</v>
      </c>
      <c r="N82" s="16">
        <v>15466025.74</v>
      </c>
      <c r="O82" s="18"/>
      <c r="Q82" s="12">
        <f t="shared" si="1"/>
        <v>0</v>
      </c>
      <c r="R82" s="4">
        <f t="shared" si="1"/>
        <v>0</v>
      </c>
    </row>
    <row r="83" spans="1:21" ht="12.95" hidden="1" customHeight="1" outlineLevel="1" x14ac:dyDescent="0.2">
      <c r="A83" s="9" t="s">
        <v>88</v>
      </c>
      <c r="B83" s="11"/>
      <c r="C83" s="10">
        <v>56570587.659999996</v>
      </c>
      <c r="D83" s="10">
        <v>585976381.84000003</v>
      </c>
      <c r="E83" s="10">
        <v>1882046464.4000001</v>
      </c>
      <c r="F83" s="11"/>
      <c r="G83" s="10">
        <v>1352640670.22</v>
      </c>
      <c r="I83" s="9" t="s">
        <v>88</v>
      </c>
      <c r="J83" s="11"/>
      <c r="K83" s="10">
        <v>56570587.659999996</v>
      </c>
      <c r="L83" s="10">
        <v>585976381.84000003</v>
      </c>
      <c r="M83" s="10">
        <v>1882046464.4000001</v>
      </c>
      <c r="N83" s="11"/>
      <c r="O83" s="10">
        <v>1352640670.22</v>
      </c>
      <c r="Q83" s="12">
        <f t="shared" si="1"/>
        <v>0</v>
      </c>
      <c r="R83" s="4">
        <f t="shared" si="1"/>
        <v>0</v>
      </c>
    </row>
    <row r="84" spans="1:21" ht="12.95" hidden="1" customHeight="1" outlineLevel="1" x14ac:dyDescent="0.2">
      <c r="A84" s="9" t="s">
        <v>89</v>
      </c>
      <c r="B84" s="11"/>
      <c r="C84" s="10">
        <v>1974454278</v>
      </c>
      <c r="D84" s="10">
        <v>1974454278</v>
      </c>
      <c r="E84" s="11"/>
      <c r="F84" s="11"/>
      <c r="G84" s="11"/>
      <c r="I84" s="9" t="s">
        <v>89</v>
      </c>
      <c r="J84" s="11"/>
      <c r="K84" s="10">
        <v>1974454278</v>
      </c>
      <c r="L84" s="10">
        <v>1974454278</v>
      </c>
      <c r="M84" s="11"/>
      <c r="N84" s="11"/>
      <c r="O84" s="11"/>
      <c r="Q84" s="12">
        <f t="shared" si="1"/>
        <v>0</v>
      </c>
      <c r="R84" s="4">
        <f t="shared" si="1"/>
        <v>0</v>
      </c>
    </row>
    <row r="85" spans="1:21" ht="12.95" hidden="1" customHeight="1" outlineLevel="1" x14ac:dyDescent="0.2">
      <c r="A85" s="9" t="s">
        <v>90</v>
      </c>
      <c r="B85" s="11"/>
      <c r="C85" s="10">
        <v>49754006</v>
      </c>
      <c r="D85" s="10">
        <v>109557923.76000001</v>
      </c>
      <c r="E85" s="10">
        <v>59803917.759999998</v>
      </c>
      <c r="F85" s="11"/>
      <c r="G85" s="11"/>
      <c r="I85" s="9" t="s">
        <v>90</v>
      </c>
      <c r="J85" s="11"/>
      <c r="K85" s="10">
        <v>49754006</v>
      </c>
      <c r="L85" s="10">
        <v>109557923.76000001</v>
      </c>
      <c r="M85" s="10">
        <v>59803917.759999998</v>
      </c>
      <c r="N85" s="11"/>
      <c r="O85" s="11"/>
      <c r="Q85" s="12">
        <f t="shared" si="1"/>
        <v>0</v>
      </c>
      <c r="R85" s="4">
        <f t="shared" si="1"/>
        <v>0</v>
      </c>
    </row>
    <row r="86" spans="1:21" ht="12.95" hidden="1" customHeight="1" outlineLevel="1" x14ac:dyDescent="0.2">
      <c r="A86" s="9" t="s">
        <v>91</v>
      </c>
      <c r="B86" s="11"/>
      <c r="C86" s="10">
        <v>2000000000</v>
      </c>
      <c r="D86" s="11"/>
      <c r="E86" s="11"/>
      <c r="F86" s="11"/>
      <c r="G86" s="10">
        <v>2000000000</v>
      </c>
      <c r="I86" s="9" t="s">
        <v>91</v>
      </c>
      <c r="J86" s="11"/>
      <c r="K86" s="10">
        <v>2000000000</v>
      </c>
      <c r="L86" s="11"/>
      <c r="M86" s="11"/>
      <c r="N86" s="11"/>
      <c r="O86" s="10">
        <v>2000000000</v>
      </c>
      <c r="Q86" s="12">
        <f t="shared" si="1"/>
        <v>0</v>
      </c>
      <c r="R86" s="4">
        <f t="shared" si="1"/>
        <v>0</v>
      </c>
    </row>
    <row r="87" spans="1:21" ht="12.95" hidden="1" customHeight="1" outlineLevel="1" x14ac:dyDescent="0.2">
      <c r="A87" s="9" t="s">
        <v>92</v>
      </c>
      <c r="B87" s="11"/>
      <c r="C87" s="10">
        <v>1116763709</v>
      </c>
      <c r="D87" s="10">
        <v>327179448.24000001</v>
      </c>
      <c r="E87" s="10">
        <v>89488528.420000002</v>
      </c>
      <c r="F87" s="11"/>
      <c r="G87" s="10">
        <v>879072789.17999995</v>
      </c>
      <c r="I87" s="9" t="s">
        <v>92</v>
      </c>
      <c r="J87" s="11"/>
      <c r="K87" s="10">
        <v>1116763709</v>
      </c>
      <c r="L87" s="10">
        <v>327179448.24000001</v>
      </c>
      <c r="M87" s="10">
        <v>89488528.420000002</v>
      </c>
      <c r="N87" s="11"/>
      <c r="O87" s="10">
        <v>879072789.17999995</v>
      </c>
      <c r="Q87" s="12">
        <f t="shared" si="1"/>
        <v>0</v>
      </c>
      <c r="R87" s="4">
        <f t="shared" si="1"/>
        <v>0</v>
      </c>
    </row>
    <row r="88" spans="1:21" ht="12.95" hidden="1" customHeight="1" outlineLevel="1" x14ac:dyDescent="0.2">
      <c r="A88" s="9" t="s">
        <v>93</v>
      </c>
      <c r="B88" s="11"/>
      <c r="C88" s="10">
        <v>1440014889.8499999</v>
      </c>
      <c r="D88" s="10">
        <v>4355011851.1599998</v>
      </c>
      <c r="E88" s="10">
        <v>4299559460.8400002</v>
      </c>
      <c r="F88" s="11"/>
      <c r="G88" s="10">
        <v>1384562499.53</v>
      </c>
      <c r="I88" s="9" t="s">
        <v>93</v>
      </c>
      <c r="J88" s="11"/>
      <c r="K88" s="10">
        <v>1440014889.8499999</v>
      </c>
      <c r="L88" s="10">
        <v>4354654851.1599998</v>
      </c>
      <c r="M88" s="10">
        <v>4305974787.1900005</v>
      </c>
      <c r="N88" s="11"/>
      <c r="O88" s="10">
        <v>1391334825.8800001</v>
      </c>
      <c r="Q88" s="12">
        <f t="shared" si="1"/>
        <v>0</v>
      </c>
      <c r="R88" s="4">
        <f t="shared" si="1"/>
        <v>-6772326.3500001431</v>
      </c>
    </row>
    <row r="89" spans="1:21" ht="12.95" hidden="1" customHeight="1" outlineLevel="1" x14ac:dyDescent="0.2">
      <c r="A89" s="9" t="s">
        <v>94</v>
      </c>
      <c r="B89" s="11"/>
      <c r="C89" s="10">
        <v>1913978944.5799999</v>
      </c>
      <c r="D89" s="10">
        <v>660000</v>
      </c>
      <c r="E89" s="10">
        <v>3353993834.4300003</v>
      </c>
      <c r="F89" s="11"/>
      <c r="G89" s="10">
        <v>5267312779.0100012</v>
      </c>
      <c r="I89" s="9" t="s">
        <v>94</v>
      </c>
      <c r="J89" s="11"/>
      <c r="K89" s="10">
        <v>1913978944.5799999</v>
      </c>
      <c r="L89" s="11"/>
      <c r="M89" s="10">
        <v>3353993834.4300003</v>
      </c>
      <c r="N89" s="11"/>
      <c r="O89" s="10">
        <v>5267972779.0100012</v>
      </c>
      <c r="Q89" s="12">
        <f t="shared" si="1"/>
        <v>0</v>
      </c>
      <c r="R89" s="4">
        <f t="shared" si="1"/>
        <v>-660000</v>
      </c>
    </row>
    <row r="90" spans="1:21" ht="12.95" hidden="1" customHeight="1" outlineLevel="1" x14ac:dyDescent="0.2">
      <c r="A90" s="9" t="s">
        <v>95</v>
      </c>
      <c r="B90" s="11"/>
      <c r="C90" s="11"/>
      <c r="D90" s="10">
        <v>16261690872.619999</v>
      </c>
      <c r="E90" s="10">
        <v>16261690872.619999</v>
      </c>
      <c r="F90" s="11"/>
      <c r="G90" s="11"/>
      <c r="I90" s="9" t="s">
        <v>95</v>
      </c>
      <c r="J90" s="11"/>
      <c r="K90" s="11"/>
      <c r="L90" s="10">
        <v>16276913094.51</v>
      </c>
      <c r="M90" s="10">
        <v>16276913094.51</v>
      </c>
      <c r="N90" s="11"/>
      <c r="O90" s="11"/>
      <c r="Q90" s="12">
        <f t="shared" si="1"/>
        <v>0</v>
      </c>
      <c r="R90" s="4">
        <f t="shared" si="1"/>
        <v>0</v>
      </c>
      <c r="S90" s="12">
        <f>E90-M90</f>
        <v>-15222221.890001297</v>
      </c>
      <c r="U90" s="20" t="s">
        <v>96</v>
      </c>
    </row>
    <row r="91" spans="1:21" ht="12.95" hidden="1" customHeight="1" outlineLevel="1" x14ac:dyDescent="0.2">
      <c r="A91" s="9" t="s">
        <v>97</v>
      </c>
      <c r="B91" s="11"/>
      <c r="C91" s="11"/>
      <c r="D91" s="10">
        <v>6628318411.0500002</v>
      </c>
      <c r="E91" s="10">
        <v>6628318411.0500002</v>
      </c>
      <c r="F91" s="11"/>
      <c r="G91" s="11"/>
      <c r="I91" s="9" t="s">
        <v>97</v>
      </c>
      <c r="J91" s="11"/>
      <c r="K91" s="11"/>
      <c r="L91" s="10">
        <v>6628318411.0500002</v>
      </c>
      <c r="M91" s="10">
        <v>6628318411.0500002</v>
      </c>
      <c r="N91" s="11"/>
      <c r="O91" s="11"/>
      <c r="Q91" s="12">
        <f t="shared" si="1"/>
        <v>0</v>
      </c>
      <c r="R91" s="4">
        <f t="shared" si="1"/>
        <v>0</v>
      </c>
      <c r="S91" s="12">
        <f t="shared" ref="S91:S110" si="2">E91-M91</f>
        <v>0</v>
      </c>
    </row>
    <row r="92" spans="1:21" ht="12.95" hidden="1" customHeight="1" outlineLevel="1" x14ac:dyDescent="0.2">
      <c r="A92" s="9" t="s">
        <v>98</v>
      </c>
      <c r="B92" s="11"/>
      <c r="C92" s="11"/>
      <c r="D92" s="10">
        <v>8935541559.3500004</v>
      </c>
      <c r="E92" s="10">
        <v>8935541559.3500004</v>
      </c>
      <c r="F92" s="11"/>
      <c r="G92" s="11"/>
      <c r="I92" s="9" t="s">
        <v>98</v>
      </c>
      <c r="J92" s="11"/>
      <c r="K92" s="11"/>
      <c r="L92" s="10">
        <v>8935541559.3500004</v>
      </c>
      <c r="M92" s="10">
        <v>8935541559.3500004</v>
      </c>
      <c r="N92" s="11"/>
      <c r="O92" s="11"/>
      <c r="Q92" s="12">
        <f t="shared" si="1"/>
        <v>0</v>
      </c>
      <c r="R92" s="4">
        <f t="shared" si="1"/>
        <v>0</v>
      </c>
      <c r="S92" s="12">
        <f t="shared" si="2"/>
        <v>0</v>
      </c>
    </row>
    <row r="93" spans="1:21" ht="12.95" hidden="1" customHeight="1" outlineLevel="1" x14ac:dyDescent="0.2">
      <c r="A93" s="9" t="s">
        <v>99</v>
      </c>
      <c r="B93" s="11"/>
      <c r="C93" s="11"/>
      <c r="D93" s="10">
        <v>10682000</v>
      </c>
      <c r="E93" s="10">
        <v>10682000</v>
      </c>
      <c r="F93" s="11"/>
      <c r="G93" s="11"/>
      <c r="I93" s="9" t="s">
        <v>99</v>
      </c>
      <c r="J93" s="11"/>
      <c r="K93" s="11"/>
      <c r="L93" s="10">
        <v>10682000</v>
      </c>
      <c r="M93" s="10">
        <v>10682000</v>
      </c>
      <c r="N93" s="11"/>
      <c r="O93" s="11"/>
      <c r="Q93" s="12">
        <f t="shared" si="1"/>
        <v>0</v>
      </c>
      <c r="R93" s="4">
        <f t="shared" si="1"/>
        <v>0</v>
      </c>
      <c r="S93" s="12">
        <f t="shared" si="2"/>
        <v>0</v>
      </c>
    </row>
    <row r="94" spans="1:21" ht="12.95" hidden="1" customHeight="1" outlineLevel="1" x14ac:dyDescent="0.2">
      <c r="A94" s="9" t="s">
        <v>100</v>
      </c>
      <c r="B94" s="11"/>
      <c r="C94" s="11"/>
      <c r="D94" s="10">
        <v>118401832.31999999</v>
      </c>
      <c r="E94" s="10">
        <v>118401832.31999999</v>
      </c>
      <c r="F94" s="11"/>
      <c r="G94" s="11"/>
      <c r="I94" s="9" t="s">
        <v>100</v>
      </c>
      <c r="J94" s="11"/>
      <c r="K94" s="11"/>
      <c r="L94" s="10">
        <v>117360414.90000001</v>
      </c>
      <c r="M94" s="10">
        <v>117360414.90000001</v>
      </c>
      <c r="N94" s="11"/>
      <c r="O94" s="11"/>
      <c r="Q94" s="12">
        <f t="shared" si="1"/>
        <v>0</v>
      </c>
      <c r="R94" s="4">
        <f t="shared" si="1"/>
        <v>0</v>
      </c>
      <c r="S94" s="12">
        <f t="shared" si="2"/>
        <v>1041417.4199999869</v>
      </c>
      <c r="U94" s="20" t="s">
        <v>101</v>
      </c>
    </row>
    <row r="95" spans="1:21" ht="12.95" hidden="1" customHeight="1" outlineLevel="1" x14ac:dyDescent="0.2">
      <c r="A95" s="9" t="s">
        <v>102</v>
      </c>
      <c r="B95" s="11"/>
      <c r="C95" s="11"/>
      <c r="D95" s="10">
        <v>1533928.92</v>
      </c>
      <c r="E95" s="10">
        <v>1533928.92</v>
      </c>
      <c r="F95" s="11"/>
      <c r="G95" s="11"/>
      <c r="I95" s="9" t="s">
        <v>102</v>
      </c>
      <c r="J95" s="11"/>
      <c r="K95" s="11"/>
      <c r="L95" s="10">
        <v>1533928.92</v>
      </c>
      <c r="M95" s="10">
        <v>1533928.92</v>
      </c>
      <c r="N95" s="11"/>
      <c r="O95" s="11"/>
      <c r="Q95" s="12">
        <f t="shared" si="1"/>
        <v>0</v>
      </c>
      <c r="R95" s="4">
        <f t="shared" si="1"/>
        <v>0</v>
      </c>
      <c r="S95" s="12">
        <f t="shared" si="2"/>
        <v>0</v>
      </c>
    </row>
    <row r="96" spans="1:21" ht="12.95" hidden="1" customHeight="1" outlineLevel="1" x14ac:dyDescent="0.2">
      <c r="A96" s="9" t="s">
        <v>103</v>
      </c>
      <c r="B96" s="11"/>
      <c r="C96" s="11"/>
      <c r="D96" s="10">
        <v>77003035.629999995</v>
      </c>
      <c r="E96" s="10">
        <v>77003035.629999995</v>
      </c>
      <c r="F96" s="11"/>
      <c r="G96" s="11"/>
      <c r="I96" s="9" t="s">
        <v>103</v>
      </c>
      <c r="J96" s="11"/>
      <c r="K96" s="11"/>
      <c r="L96" s="10">
        <v>77059835.629999995</v>
      </c>
      <c r="M96" s="10">
        <v>77059835.629999995</v>
      </c>
      <c r="N96" s="11"/>
      <c r="O96" s="11"/>
      <c r="Q96" s="12">
        <f t="shared" si="1"/>
        <v>0</v>
      </c>
      <c r="R96" s="4">
        <f t="shared" si="1"/>
        <v>0</v>
      </c>
      <c r="S96" s="12">
        <f t="shared" si="2"/>
        <v>-56800</v>
      </c>
    </row>
    <row r="97" spans="1:19" ht="12.95" hidden="1" customHeight="1" outlineLevel="1" x14ac:dyDescent="0.2">
      <c r="A97" s="9" t="s">
        <v>104</v>
      </c>
      <c r="B97" s="11"/>
      <c r="C97" s="11"/>
      <c r="D97" s="10">
        <v>96401327.400000006</v>
      </c>
      <c r="E97" s="10">
        <v>96401327.400000006</v>
      </c>
      <c r="F97" s="11"/>
      <c r="G97" s="11"/>
      <c r="I97" s="9" t="s">
        <v>104</v>
      </c>
      <c r="J97" s="11"/>
      <c r="K97" s="11"/>
      <c r="L97" s="10">
        <v>96401327.400000006</v>
      </c>
      <c r="M97" s="10">
        <v>96401327.400000006</v>
      </c>
      <c r="N97" s="11"/>
      <c r="O97" s="11"/>
      <c r="Q97" s="12">
        <f t="shared" si="1"/>
        <v>0</v>
      </c>
      <c r="R97" s="4">
        <f t="shared" si="1"/>
        <v>0</v>
      </c>
      <c r="S97" s="12">
        <f t="shared" si="2"/>
        <v>0</v>
      </c>
    </row>
    <row r="98" spans="1:19" ht="12.95" hidden="1" customHeight="1" outlineLevel="1" x14ac:dyDescent="0.2">
      <c r="A98" s="9" t="s">
        <v>105</v>
      </c>
      <c r="B98" s="11"/>
      <c r="C98" s="11"/>
      <c r="D98" s="10">
        <v>1484459810.26</v>
      </c>
      <c r="E98" s="10">
        <v>1484459810.26</v>
      </c>
      <c r="F98" s="11"/>
      <c r="G98" s="11"/>
      <c r="I98" s="9" t="s">
        <v>105</v>
      </c>
      <c r="J98" s="11"/>
      <c r="K98" s="11"/>
      <c r="L98" s="10">
        <v>1484459810.26</v>
      </c>
      <c r="M98" s="10">
        <v>1484459810.26</v>
      </c>
      <c r="N98" s="11"/>
      <c r="O98" s="11"/>
      <c r="Q98" s="12">
        <f t="shared" si="1"/>
        <v>0</v>
      </c>
      <c r="R98" s="4">
        <f t="shared" si="1"/>
        <v>0</v>
      </c>
      <c r="S98" s="12">
        <f t="shared" si="2"/>
        <v>0</v>
      </c>
    </row>
    <row r="99" spans="1:19" ht="12.95" hidden="1" customHeight="1" outlineLevel="1" x14ac:dyDescent="0.2">
      <c r="A99" s="9" t="s">
        <v>106</v>
      </c>
      <c r="B99" s="11"/>
      <c r="C99" s="11"/>
      <c r="D99" s="10">
        <v>6155668126.9400005</v>
      </c>
      <c r="E99" s="10">
        <v>6155668126.9400005</v>
      </c>
      <c r="F99" s="11"/>
      <c r="G99" s="11"/>
      <c r="I99" s="9" t="s">
        <v>106</v>
      </c>
      <c r="J99" s="11"/>
      <c r="K99" s="11"/>
      <c r="L99" s="10">
        <v>6155668126.9400005</v>
      </c>
      <c r="M99" s="10">
        <v>6155668126.9400005</v>
      </c>
      <c r="N99" s="11"/>
      <c r="O99" s="11"/>
      <c r="Q99" s="12">
        <f t="shared" si="1"/>
        <v>0</v>
      </c>
      <c r="R99" s="4">
        <f t="shared" si="1"/>
        <v>0</v>
      </c>
      <c r="S99" s="12">
        <f t="shared" si="2"/>
        <v>0</v>
      </c>
    </row>
    <row r="100" spans="1:19" ht="12.95" hidden="1" customHeight="1" outlineLevel="1" x14ac:dyDescent="0.2">
      <c r="A100" s="9" t="s">
        <v>107</v>
      </c>
      <c r="B100" s="11"/>
      <c r="C100" s="11"/>
      <c r="D100" s="10">
        <v>5133019269.4199991</v>
      </c>
      <c r="E100" s="10">
        <v>5133019269.4199991</v>
      </c>
      <c r="F100" s="11"/>
      <c r="G100" s="11"/>
      <c r="I100" s="9" t="s">
        <v>107</v>
      </c>
      <c r="J100" s="11"/>
      <c r="K100" s="11"/>
      <c r="L100" s="10">
        <v>5133019269.4199991</v>
      </c>
      <c r="M100" s="10">
        <v>5133019269.4199991</v>
      </c>
      <c r="N100" s="11"/>
      <c r="O100" s="11"/>
      <c r="Q100" s="12">
        <f t="shared" si="1"/>
        <v>0</v>
      </c>
      <c r="R100" s="4">
        <f t="shared" si="1"/>
        <v>0</v>
      </c>
      <c r="S100" s="12">
        <f t="shared" si="2"/>
        <v>0</v>
      </c>
    </row>
    <row r="101" spans="1:19" ht="12.95" hidden="1" customHeight="1" outlineLevel="1" x14ac:dyDescent="0.2">
      <c r="A101" s="9" t="s">
        <v>108</v>
      </c>
      <c r="B101" s="11"/>
      <c r="C101" s="11"/>
      <c r="D101" s="10">
        <v>22693076.600000001</v>
      </c>
      <c r="E101" s="10">
        <v>22693076.600000001</v>
      </c>
      <c r="F101" s="11"/>
      <c r="G101" s="11"/>
      <c r="I101" s="9" t="s">
        <v>108</v>
      </c>
      <c r="J101" s="11"/>
      <c r="K101" s="11"/>
      <c r="L101" s="10">
        <v>22693076.600000001</v>
      </c>
      <c r="M101" s="10">
        <v>22693076.600000001</v>
      </c>
      <c r="N101" s="11"/>
      <c r="O101" s="11"/>
      <c r="Q101" s="12">
        <f t="shared" si="1"/>
        <v>0</v>
      </c>
      <c r="R101" s="4">
        <f t="shared" si="1"/>
        <v>0</v>
      </c>
      <c r="S101" s="12">
        <f t="shared" si="2"/>
        <v>0</v>
      </c>
    </row>
    <row r="102" spans="1:19" ht="12.95" hidden="1" customHeight="1" outlineLevel="1" x14ac:dyDescent="0.2">
      <c r="A102" s="9" t="s">
        <v>109</v>
      </c>
      <c r="B102" s="11"/>
      <c r="C102" s="11"/>
      <c r="D102" s="10">
        <v>451106492.06999999</v>
      </c>
      <c r="E102" s="10">
        <v>451106492.06999999</v>
      </c>
      <c r="F102" s="11"/>
      <c r="G102" s="11"/>
      <c r="I102" s="9" t="s">
        <v>109</v>
      </c>
      <c r="J102" s="11"/>
      <c r="K102" s="11"/>
      <c r="L102" s="10">
        <v>451106492.06999999</v>
      </c>
      <c r="M102" s="10">
        <v>451106492.06999999</v>
      </c>
      <c r="N102" s="11"/>
      <c r="O102" s="11"/>
      <c r="Q102" s="12">
        <f t="shared" si="1"/>
        <v>0</v>
      </c>
      <c r="R102" s="4">
        <f t="shared" si="1"/>
        <v>0</v>
      </c>
      <c r="S102" s="12">
        <f t="shared" si="2"/>
        <v>0</v>
      </c>
    </row>
    <row r="103" spans="1:19" ht="12.95" hidden="1" customHeight="1" outlineLevel="1" x14ac:dyDescent="0.2">
      <c r="A103" s="9" t="s">
        <v>110</v>
      </c>
      <c r="B103" s="11"/>
      <c r="C103" s="11"/>
      <c r="D103" s="10">
        <v>48206159</v>
      </c>
      <c r="E103" s="10">
        <v>48206159</v>
      </c>
      <c r="F103" s="11"/>
      <c r="G103" s="11"/>
      <c r="I103" s="9" t="s">
        <v>110</v>
      </c>
      <c r="J103" s="11"/>
      <c r="K103" s="11"/>
      <c r="L103" s="10">
        <v>48206159</v>
      </c>
      <c r="M103" s="10">
        <v>48206159</v>
      </c>
      <c r="N103" s="11"/>
      <c r="O103" s="11"/>
      <c r="Q103" s="12">
        <f t="shared" si="1"/>
        <v>0</v>
      </c>
      <c r="R103" s="4">
        <f t="shared" si="1"/>
        <v>0</v>
      </c>
      <c r="S103" s="12">
        <f t="shared" si="2"/>
        <v>0</v>
      </c>
    </row>
    <row r="104" spans="1:19" ht="12.95" hidden="1" customHeight="1" outlineLevel="1" x14ac:dyDescent="0.2">
      <c r="A104" s="9" t="s">
        <v>111</v>
      </c>
      <c r="B104" s="11"/>
      <c r="C104" s="11"/>
      <c r="D104" s="10">
        <v>4776029.34</v>
      </c>
      <c r="E104" s="10">
        <v>4776029.34</v>
      </c>
      <c r="F104" s="11"/>
      <c r="G104" s="11"/>
      <c r="I104" s="9" t="s">
        <v>111</v>
      </c>
      <c r="J104" s="11"/>
      <c r="K104" s="11"/>
      <c r="L104" s="10">
        <v>4776029.34</v>
      </c>
      <c r="M104" s="10">
        <v>4776029.34</v>
      </c>
      <c r="N104" s="11"/>
      <c r="O104" s="11"/>
      <c r="Q104" s="12">
        <f t="shared" ref="Q104:R110" si="3">F104-N104</f>
        <v>0</v>
      </c>
      <c r="R104" s="4">
        <f t="shared" si="3"/>
        <v>0</v>
      </c>
      <c r="S104" s="12">
        <f t="shared" si="2"/>
        <v>0</v>
      </c>
    </row>
    <row r="105" spans="1:19" ht="12.95" hidden="1" customHeight="1" outlineLevel="1" x14ac:dyDescent="0.2">
      <c r="A105" s="9" t="s">
        <v>112</v>
      </c>
      <c r="B105" s="11"/>
      <c r="C105" s="11"/>
      <c r="D105" s="10">
        <v>59178647.469999999</v>
      </c>
      <c r="E105" s="10">
        <v>59178647.469999999</v>
      </c>
      <c r="F105" s="11"/>
      <c r="G105" s="11"/>
      <c r="I105" s="9" t="s">
        <v>112</v>
      </c>
      <c r="J105" s="11"/>
      <c r="K105" s="11"/>
      <c r="L105" s="10">
        <v>60553560.5</v>
      </c>
      <c r="M105" s="10">
        <v>60553560.5</v>
      </c>
      <c r="N105" s="11"/>
      <c r="O105" s="11"/>
      <c r="Q105" s="12">
        <f t="shared" si="3"/>
        <v>0</v>
      </c>
      <c r="R105" s="4">
        <f t="shared" si="3"/>
        <v>0</v>
      </c>
      <c r="S105" s="12">
        <f t="shared" si="2"/>
        <v>-1374913.0300000012</v>
      </c>
    </row>
    <row r="106" spans="1:19" ht="12.95" hidden="1" customHeight="1" outlineLevel="1" x14ac:dyDescent="0.2">
      <c r="A106" s="9" t="s">
        <v>113</v>
      </c>
      <c r="B106" s="11"/>
      <c r="C106" s="11"/>
      <c r="D106" s="10">
        <v>188525120.74000001</v>
      </c>
      <c r="E106" s="10">
        <v>188525120.74000001</v>
      </c>
      <c r="F106" s="11"/>
      <c r="G106" s="11"/>
      <c r="I106" s="9" t="s">
        <v>113</v>
      </c>
      <c r="J106" s="11"/>
      <c r="K106" s="11"/>
      <c r="L106" s="10">
        <v>188525120.74000001</v>
      </c>
      <c r="M106" s="10">
        <v>188525120.74000001</v>
      </c>
      <c r="N106" s="11"/>
      <c r="O106" s="11"/>
      <c r="Q106" s="12">
        <f t="shared" si="3"/>
        <v>0</v>
      </c>
      <c r="R106" s="4">
        <f t="shared" si="3"/>
        <v>0</v>
      </c>
      <c r="S106" s="12">
        <f t="shared" si="2"/>
        <v>0</v>
      </c>
    </row>
    <row r="107" spans="1:19" ht="12.95" hidden="1" customHeight="1" outlineLevel="1" x14ac:dyDescent="0.2">
      <c r="A107" s="9" t="s">
        <v>114</v>
      </c>
      <c r="B107" s="11"/>
      <c r="C107" s="11"/>
      <c r="D107" s="10">
        <v>97461811.390000001</v>
      </c>
      <c r="E107" s="10">
        <v>97461811.390000001</v>
      </c>
      <c r="F107" s="11"/>
      <c r="G107" s="11"/>
      <c r="I107" s="9" t="s">
        <v>114</v>
      </c>
      <c r="J107" s="11"/>
      <c r="K107" s="11"/>
      <c r="L107" s="10">
        <v>97461811.390000001</v>
      </c>
      <c r="M107" s="10">
        <v>97461811.390000001</v>
      </c>
      <c r="N107" s="11"/>
      <c r="O107" s="11"/>
      <c r="Q107" s="12">
        <f t="shared" si="3"/>
        <v>0</v>
      </c>
      <c r="R107" s="4">
        <f t="shared" si="3"/>
        <v>0</v>
      </c>
      <c r="S107" s="12">
        <f t="shared" si="2"/>
        <v>0</v>
      </c>
    </row>
    <row r="108" spans="1:19" ht="12.95" hidden="1" customHeight="1" outlineLevel="1" x14ac:dyDescent="0.2">
      <c r="A108" s="9" t="s">
        <v>115</v>
      </c>
      <c r="B108" s="11"/>
      <c r="C108" s="11"/>
      <c r="D108" s="10">
        <v>144705968.66999999</v>
      </c>
      <c r="E108" s="10">
        <v>144705968.66999999</v>
      </c>
      <c r="F108" s="11"/>
      <c r="G108" s="11"/>
      <c r="I108" s="9" t="s">
        <v>115</v>
      </c>
      <c r="J108" s="11"/>
      <c r="K108" s="11"/>
      <c r="L108" s="10">
        <v>144705968.66999999</v>
      </c>
      <c r="M108" s="10">
        <v>144705968.66999999</v>
      </c>
      <c r="N108" s="11"/>
      <c r="O108" s="11"/>
      <c r="Q108" s="12">
        <f t="shared" si="3"/>
        <v>0</v>
      </c>
      <c r="R108" s="4">
        <f t="shared" si="3"/>
        <v>0</v>
      </c>
      <c r="S108" s="12">
        <f t="shared" si="2"/>
        <v>0</v>
      </c>
    </row>
    <row r="109" spans="1:19" ht="12.95" hidden="1" customHeight="1" outlineLevel="1" x14ac:dyDescent="0.2">
      <c r="A109" s="9" t="s">
        <v>116</v>
      </c>
      <c r="B109" s="11"/>
      <c r="C109" s="11"/>
      <c r="D109" s="10">
        <v>553649160.65999997</v>
      </c>
      <c r="E109" s="10">
        <v>553649160.65999997</v>
      </c>
      <c r="F109" s="11"/>
      <c r="G109" s="11"/>
      <c r="I109" s="9" t="s">
        <v>116</v>
      </c>
      <c r="J109" s="11"/>
      <c r="K109" s="11"/>
      <c r="L109" s="10">
        <v>553649160.65999997</v>
      </c>
      <c r="M109" s="10">
        <v>553649160.65999997</v>
      </c>
      <c r="N109" s="11"/>
      <c r="O109" s="11"/>
      <c r="Q109" s="12">
        <f t="shared" si="3"/>
        <v>0</v>
      </c>
      <c r="R109" s="4">
        <f t="shared" si="3"/>
        <v>0</v>
      </c>
      <c r="S109" s="12">
        <f t="shared" si="2"/>
        <v>0</v>
      </c>
    </row>
    <row r="110" spans="1:19" ht="12.95" hidden="1" customHeight="1" outlineLevel="1" x14ac:dyDescent="0.2">
      <c r="A110" s="23" t="s">
        <v>117</v>
      </c>
      <c r="B110" s="24">
        <v>10548264285.529999</v>
      </c>
      <c r="C110" s="24">
        <v>10548264285.529999</v>
      </c>
      <c r="D110" s="24">
        <v>360957585563.20996</v>
      </c>
      <c r="E110" s="24">
        <v>360957585563.20996</v>
      </c>
      <c r="F110" s="24">
        <v>13393812894.360001</v>
      </c>
      <c r="G110" s="24">
        <v>13393812894.360001</v>
      </c>
      <c r="I110" s="25" t="s">
        <v>117</v>
      </c>
      <c r="J110" s="26">
        <v>10548264285.529999</v>
      </c>
      <c r="K110" s="26">
        <v>10548264285.529999</v>
      </c>
      <c r="L110" s="26">
        <v>360961681645.94</v>
      </c>
      <c r="M110" s="26">
        <v>360961681645.94</v>
      </c>
      <c r="N110" s="26">
        <v>13401626638.130001</v>
      </c>
      <c r="O110" s="26">
        <v>13401626638.130001</v>
      </c>
      <c r="Q110" s="12">
        <f t="shared" si="3"/>
        <v>-7813743.7700004578</v>
      </c>
      <c r="R110" s="4">
        <f t="shared" si="3"/>
        <v>-7813743.7700004578</v>
      </c>
      <c r="S110" s="12">
        <f t="shared" si="2"/>
        <v>-4096082.7300415039</v>
      </c>
    </row>
    <row r="111" spans="1:19" ht="12.95" hidden="1" customHeight="1" outlineLevel="1" x14ac:dyDescent="0.2">
      <c r="J111" s="27" t="b">
        <f>'[7]ОСВ_2022(2)'!B116=J110</f>
        <v>1</v>
      </c>
      <c r="K111" s="27" t="b">
        <f>'[7]ОСВ_2022(2)'!C116=K110</f>
        <v>1</v>
      </c>
      <c r="L111" s="27" t="b">
        <f>'[7]ОСВ_2022(2)'!D116=L110</f>
        <v>1</v>
      </c>
      <c r="M111" s="27" t="b">
        <f>'[7]ОСВ_2022(2)'!E116=M110</f>
        <v>1</v>
      </c>
      <c r="N111" s="27" t="b">
        <f>'[7]ОСВ_2022(2)'!F116=N110</f>
        <v>1</v>
      </c>
      <c r="O111" s="27" t="b">
        <f>'[7]ОСВ_2022(2)'!G116=O110</f>
        <v>1</v>
      </c>
    </row>
    <row r="112" spans="1:19" ht="12.95" hidden="1" customHeight="1" outlineLevel="1" x14ac:dyDescent="0.2">
      <c r="A112" s="241" t="s">
        <v>0</v>
      </c>
      <c r="B112" s="243" t="s">
        <v>1</v>
      </c>
      <c r="C112" s="244"/>
      <c r="D112" s="243" t="s">
        <v>2</v>
      </c>
      <c r="E112" s="244"/>
      <c r="F112" s="243" t="s">
        <v>3</v>
      </c>
      <c r="G112" s="244"/>
      <c r="I112" s="238" t="s">
        <v>0</v>
      </c>
      <c r="J112" s="240" t="s">
        <v>1</v>
      </c>
      <c r="K112" s="240"/>
      <c r="L112" s="240" t="s">
        <v>2</v>
      </c>
      <c r="M112" s="240"/>
      <c r="N112" s="240" t="s">
        <v>3</v>
      </c>
      <c r="O112" s="240"/>
    </row>
    <row r="113" spans="1:15" ht="12.95" hidden="1" customHeight="1" outlineLevel="1" x14ac:dyDescent="0.2">
      <c r="A113" s="242"/>
      <c r="B113" s="28" t="s">
        <v>6</v>
      </c>
      <c r="C113" s="28" t="s">
        <v>7</v>
      </c>
      <c r="D113" s="28" t="s">
        <v>6</v>
      </c>
      <c r="E113" s="28" t="s">
        <v>7</v>
      </c>
      <c r="F113" s="28" t="s">
        <v>6</v>
      </c>
      <c r="G113" s="28" t="s">
        <v>7</v>
      </c>
      <c r="I113" s="239"/>
      <c r="J113" s="29" t="s">
        <v>6</v>
      </c>
      <c r="K113" s="29" t="s">
        <v>7</v>
      </c>
      <c r="L113" s="29" t="s">
        <v>6</v>
      </c>
      <c r="M113" s="29" t="s">
        <v>7</v>
      </c>
      <c r="N113" s="29" t="s">
        <v>6</v>
      </c>
      <c r="O113" s="29" t="s">
        <v>7</v>
      </c>
    </row>
    <row r="114" spans="1:15" ht="12.95" hidden="1" customHeight="1" outlineLevel="1" x14ac:dyDescent="0.2">
      <c r="A114" s="30" t="s">
        <v>118</v>
      </c>
      <c r="B114" s="31">
        <v>666254387.08000004</v>
      </c>
      <c r="C114" s="32"/>
      <c r="D114" s="31">
        <v>181896807772.39999</v>
      </c>
      <c r="E114" s="31">
        <v>181756805582.03</v>
      </c>
      <c r="F114" s="31">
        <v>806256577.45000005</v>
      </c>
      <c r="G114" s="32"/>
      <c r="I114" s="33" t="s">
        <v>118</v>
      </c>
      <c r="J114" s="34">
        <v>666254387.08000004</v>
      </c>
      <c r="K114" s="35"/>
      <c r="L114" s="34">
        <v>181896807772.39999</v>
      </c>
      <c r="M114" s="34">
        <v>181756805582.03</v>
      </c>
      <c r="N114" s="34">
        <v>806256577.45000005</v>
      </c>
      <c r="O114" s="35"/>
    </row>
    <row r="115" spans="1:15" ht="12.95" hidden="1" customHeight="1" outlineLevel="1" x14ac:dyDescent="0.2">
      <c r="A115" s="36" t="s">
        <v>8</v>
      </c>
      <c r="B115" s="37">
        <v>471680311.45999998</v>
      </c>
      <c r="C115" s="38"/>
      <c r="D115" s="37">
        <v>72282750977.699997</v>
      </c>
      <c r="E115" s="37">
        <v>72231150234.919998</v>
      </c>
      <c r="F115" s="37">
        <v>523281054.24000001</v>
      </c>
      <c r="G115" s="38"/>
      <c r="I115" s="9" t="s">
        <v>8</v>
      </c>
      <c r="J115" s="10">
        <v>471680311.45999998</v>
      </c>
      <c r="K115" s="11"/>
      <c r="L115" s="10">
        <v>72282750977.699997</v>
      </c>
      <c r="M115" s="10">
        <v>72231150234.919998</v>
      </c>
      <c r="N115" s="10">
        <v>523281054.24000001</v>
      </c>
      <c r="O115" s="11"/>
    </row>
    <row r="116" spans="1:15" ht="12.95" hidden="1" customHeight="1" outlineLevel="1" x14ac:dyDescent="0.2">
      <c r="A116" s="39" t="s">
        <v>119</v>
      </c>
      <c r="B116" s="40"/>
      <c r="C116" s="40"/>
      <c r="D116" s="41">
        <v>304339651.06</v>
      </c>
      <c r="E116" s="41">
        <v>304339651.06</v>
      </c>
      <c r="F116" s="40"/>
      <c r="G116" s="40"/>
      <c r="I116" s="42" t="s">
        <v>119</v>
      </c>
      <c r="J116" s="43"/>
      <c r="K116" s="43"/>
      <c r="L116" s="44">
        <v>304339651.06</v>
      </c>
      <c r="M116" s="44">
        <v>304339651.06</v>
      </c>
      <c r="N116" s="43"/>
      <c r="O116" s="43"/>
    </row>
    <row r="117" spans="1:15" ht="12.95" hidden="1" customHeight="1" outlineLevel="1" x14ac:dyDescent="0.2">
      <c r="A117" s="45" t="s">
        <v>9</v>
      </c>
      <c r="B117" s="38"/>
      <c r="C117" s="38"/>
      <c r="D117" s="37">
        <v>304339651.06</v>
      </c>
      <c r="E117" s="37">
        <v>304339651.06</v>
      </c>
      <c r="F117" s="38"/>
      <c r="G117" s="38"/>
      <c r="I117" s="9" t="s">
        <v>9</v>
      </c>
      <c r="J117" s="11"/>
      <c r="K117" s="11"/>
      <c r="L117" s="10">
        <v>304339651.06</v>
      </c>
      <c r="M117" s="10">
        <v>304339651.06</v>
      </c>
      <c r="N117" s="11"/>
      <c r="O117" s="11"/>
    </row>
    <row r="118" spans="1:15" ht="12.95" hidden="1" customHeight="1" outlineLevel="1" x14ac:dyDescent="0.2">
      <c r="A118" s="36" t="s">
        <v>10</v>
      </c>
      <c r="B118" s="37">
        <v>32789206.16</v>
      </c>
      <c r="C118" s="38"/>
      <c r="D118" s="37">
        <v>64802337546.610001</v>
      </c>
      <c r="E118" s="37">
        <v>64712400003.43</v>
      </c>
      <c r="F118" s="37">
        <v>122726749.34</v>
      </c>
      <c r="G118" s="38"/>
      <c r="I118" s="9" t="s">
        <v>10</v>
      </c>
      <c r="J118" s="10">
        <v>32789206.16</v>
      </c>
      <c r="K118" s="11"/>
      <c r="L118" s="10">
        <v>64802337546.610001</v>
      </c>
      <c r="M118" s="10">
        <v>64712400003.43</v>
      </c>
      <c r="N118" s="10">
        <v>122726749.34</v>
      </c>
      <c r="O118" s="11"/>
    </row>
    <row r="119" spans="1:15" ht="12.95" hidden="1" customHeight="1" outlineLevel="1" x14ac:dyDescent="0.2">
      <c r="A119" s="36" t="s">
        <v>11</v>
      </c>
      <c r="B119" s="37">
        <v>157776145.11000001</v>
      </c>
      <c r="C119" s="38"/>
      <c r="D119" s="37">
        <v>41843350826.989998</v>
      </c>
      <c r="E119" s="37">
        <v>41871637354.019997</v>
      </c>
      <c r="F119" s="37">
        <v>129489618.08</v>
      </c>
      <c r="G119" s="38"/>
      <c r="I119" s="9" t="s">
        <v>11</v>
      </c>
      <c r="J119" s="10">
        <v>157776145.11000001</v>
      </c>
      <c r="K119" s="11"/>
      <c r="L119" s="10">
        <v>41843350826.990005</v>
      </c>
      <c r="M119" s="10">
        <v>41871637354.019997</v>
      </c>
      <c r="N119" s="10">
        <v>129489618.08</v>
      </c>
      <c r="O119" s="11"/>
    </row>
    <row r="120" spans="1:15" ht="12.95" hidden="1" customHeight="1" outlineLevel="1" x14ac:dyDescent="0.2">
      <c r="A120" s="36" t="s">
        <v>12</v>
      </c>
      <c r="B120" s="37">
        <v>4008724.35</v>
      </c>
      <c r="C120" s="38"/>
      <c r="D120" s="37">
        <v>2664028770.04</v>
      </c>
      <c r="E120" s="37">
        <v>2637278338.5999999</v>
      </c>
      <c r="F120" s="37">
        <v>30759155.789999999</v>
      </c>
      <c r="G120" s="38"/>
      <c r="I120" s="9" t="s">
        <v>12</v>
      </c>
      <c r="J120" s="10">
        <v>4008724.35</v>
      </c>
      <c r="K120" s="11"/>
      <c r="L120" s="10">
        <v>2664028770.04</v>
      </c>
      <c r="M120" s="10">
        <v>2637278338.5999999</v>
      </c>
      <c r="N120" s="10">
        <v>30759155.789999999</v>
      </c>
      <c r="O120" s="11"/>
    </row>
    <row r="121" spans="1:15" ht="12.95" hidden="1" customHeight="1" outlineLevel="1" x14ac:dyDescent="0.2">
      <c r="A121" s="30" t="s">
        <v>120</v>
      </c>
      <c r="B121" s="31">
        <v>8134178407.0100002</v>
      </c>
      <c r="C121" s="32"/>
      <c r="D121" s="31">
        <v>63197682100.160004</v>
      </c>
      <c r="E121" s="31">
        <v>61370049226.349998</v>
      </c>
      <c r="F121" s="31">
        <v>9961811280.8199997</v>
      </c>
      <c r="G121" s="32"/>
      <c r="I121" s="33" t="s">
        <v>120</v>
      </c>
      <c r="J121" s="34">
        <v>8134178407.0100012</v>
      </c>
      <c r="K121" s="35"/>
      <c r="L121" s="34">
        <v>63198723517.580002</v>
      </c>
      <c r="M121" s="34">
        <v>61371090643.769997</v>
      </c>
      <c r="N121" s="34">
        <v>9961811280.8200016</v>
      </c>
      <c r="O121" s="35"/>
    </row>
    <row r="122" spans="1:15" ht="12.95" hidden="1" customHeight="1" outlineLevel="1" x14ac:dyDescent="0.2">
      <c r="A122" s="36" t="s">
        <v>13</v>
      </c>
      <c r="B122" s="37">
        <v>9326880280</v>
      </c>
      <c r="C122" s="38"/>
      <c r="D122" s="37">
        <v>53401778862.019997</v>
      </c>
      <c r="E122" s="37">
        <v>52055049551.019997</v>
      </c>
      <c r="F122" s="37">
        <v>10673609591</v>
      </c>
      <c r="G122" s="38"/>
      <c r="I122" s="9" t="s">
        <v>13</v>
      </c>
      <c r="J122" s="10">
        <v>9326880280</v>
      </c>
      <c r="K122" s="11"/>
      <c r="L122" s="10">
        <v>53401778862.019997</v>
      </c>
      <c r="M122" s="10">
        <v>52055049551.019997</v>
      </c>
      <c r="N122" s="10">
        <v>10673609591</v>
      </c>
      <c r="O122" s="11"/>
    </row>
    <row r="123" spans="1:15" ht="12.95" hidden="1" customHeight="1" outlineLevel="1" x14ac:dyDescent="0.2">
      <c r="A123" s="36" t="s">
        <v>14</v>
      </c>
      <c r="B123" s="37">
        <v>337390879.49000001</v>
      </c>
      <c r="C123" s="38"/>
      <c r="D123" s="37">
        <v>8964660339.4500008</v>
      </c>
      <c r="E123" s="37">
        <v>9294596626.9400005</v>
      </c>
      <c r="F123" s="37">
        <v>7454592</v>
      </c>
      <c r="G123" s="38"/>
      <c r="I123" s="9" t="s">
        <v>14</v>
      </c>
      <c r="J123" s="10">
        <v>337390879.49000001</v>
      </c>
      <c r="K123" s="11"/>
      <c r="L123" s="10">
        <v>8965701756.8699989</v>
      </c>
      <c r="M123" s="10">
        <v>9295638044.3599987</v>
      </c>
      <c r="N123" s="10">
        <v>7454592</v>
      </c>
      <c r="O123" s="11"/>
    </row>
    <row r="124" spans="1:15" ht="12.95" hidden="1" customHeight="1" outlineLevel="1" x14ac:dyDescent="0.2">
      <c r="A124" s="45" t="s">
        <v>15</v>
      </c>
      <c r="B124" s="37">
        <v>337390879.49000001</v>
      </c>
      <c r="C124" s="38"/>
      <c r="D124" s="37">
        <v>8937123310.5499992</v>
      </c>
      <c r="E124" s="37">
        <v>9267059598.0400009</v>
      </c>
      <c r="F124" s="37">
        <v>7454592</v>
      </c>
      <c r="G124" s="38"/>
      <c r="I124" s="9" t="s">
        <v>15</v>
      </c>
      <c r="J124" s="10">
        <v>337390879.49000001</v>
      </c>
      <c r="K124" s="11"/>
      <c r="L124" s="10">
        <v>8937123310.5499992</v>
      </c>
      <c r="M124" s="10">
        <v>9267059598.0400009</v>
      </c>
      <c r="N124" s="10">
        <v>7454592</v>
      </c>
      <c r="O124" s="11"/>
    </row>
    <row r="125" spans="1:15" ht="12.95" hidden="1" customHeight="1" outlineLevel="1" x14ac:dyDescent="0.2">
      <c r="A125" s="45" t="s">
        <v>16</v>
      </c>
      <c r="B125" s="38"/>
      <c r="C125" s="38"/>
      <c r="D125" s="37">
        <v>27537028.899999999</v>
      </c>
      <c r="E125" s="37">
        <v>27537028.899999999</v>
      </c>
      <c r="F125" s="38"/>
      <c r="G125" s="38"/>
      <c r="I125" s="9" t="s">
        <v>16</v>
      </c>
      <c r="J125" s="11"/>
      <c r="K125" s="11"/>
      <c r="L125" s="10">
        <v>28578446.32</v>
      </c>
      <c r="M125" s="10">
        <v>28578446.32</v>
      </c>
      <c r="N125" s="11"/>
      <c r="O125" s="11"/>
    </row>
    <row r="126" spans="1:15" ht="12.95" hidden="1" customHeight="1" outlineLevel="1" x14ac:dyDescent="0.2">
      <c r="A126" s="36" t="s">
        <v>17</v>
      </c>
      <c r="B126" s="38"/>
      <c r="C126" s="37">
        <v>1530092752.48</v>
      </c>
      <c r="D126" s="37">
        <v>831242898.69000006</v>
      </c>
      <c r="E126" s="37">
        <v>20403048.390000001</v>
      </c>
      <c r="F126" s="38"/>
      <c r="G126" s="37">
        <v>719252902.17999995</v>
      </c>
      <c r="I126" s="9" t="s">
        <v>17</v>
      </c>
      <c r="J126" s="11"/>
      <c r="K126" s="10">
        <v>1530092752.48</v>
      </c>
      <c r="L126" s="10">
        <v>831242898.69000006</v>
      </c>
      <c r="M126" s="10">
        <v>20403048.390000001</v>
      </c>
      <c r="N126" s="11"/>
      <c r="O126" s="10">
        <v>719252902.17999995</v>
      </c>
    </row>
    <row r="127" spans="1:15" ht="12.95" hidden="1" customHeight="1" outlineLevel="1" x14ac:dyDescent="0.2">
      <c r="A127" s="30" t="s">
        <v>121</v>
      </c>
      <c r="B127" s="31">
        <v>355620608.06</v>
      </c>
      <c r="C127" s="32"/>
      <c r="D127" s="31">
        <v>9509114234.4500008</v>
      </c>
      <c r="E127" s="31">
        <v>9577063077.6599998</v>
      </c>
      <c r="F127" s="31">
        <v>287671764.85000002</v>
      </c>
      <c r="G127" s="32"/>
      <c r="I127" s="33" t="s">
        <v>121</v>
      </c>
      <c r="J127" s="34">
        <v>355620608.06</v>
      </c>
      <c r="K127" s="35"/>
      <c r="L127" s="34">
        <v>9509114234.4500008</v>
      </c>
      <c r="M127" s="34">
        <v>9577063077.6599998</v>
      </c>
      <c r="N127" s="34">
        <v>287671764.85000002</v>
      </c>
      <c r="O127" s="35"/>
    </row>
    <row r="128" spans="1:15" ht="12.95" hidden="1" customHeight="1" outlineLevel="1" x14ac:dyDescent="0.2">
      <c r="A128" s="36" t="s">
        <v>18</v>
      </c>
      <c r="B128" s="37">
        <v>254655551.16</v>
      </c>
      <c r="C128" s="38"/>
      <c r="D128" s="37">
        <v>7064252577.3900003</v>
      </c>
      <c r="E128" s="37">
        <v>7008077154.0500002</v>
      </c>
      <c r="F128" s="37">
        <v>310830974.5</v>
      </c>
      <c r="G128" s="38"/>
      <c r="I128" s="9" t="s">
        <v>18</v>
      </c>
      <c r="J128" s="10">
        <v>254655551.16</v>
      </c>
      <c r="K128" s="11"/>
      <c r="L128" s="10">
        <v>7064252577.3899994</v>
      </c>
      <c r="M128" s="10">
        <v>7008077154.0500002</v>
      </c>
      <c r="N128" s="10">
        <v>310830974.5</v>
      </c>
      <c r="O128" s="11"/>
    </row>
    <row r="129" spans="1:15" ht="12.95" hidden="1" customHeight="1" outlineLevel="1" x14ac:dyDescent="0.2">
      <c r="A129" s="39" t="s">
        <v>122</v>
      </c>
      <c r="B129" s="41">
        <v>149439303.30000001</v>
      </c>
      <c r="C129" s="40"/>
      <c r="D129" s="41">
        <v>811439205.65999997</v>
      </c>
      <c r="E129" s="41">
        <v>844969630.21000004</v>
      </c>
      <c r="F129" s="41">
        <v>115908878.75</v>
      </c>
      <c r="G129" s="40"/>
      <c r="I129" s="42" t="s">
        <v>122</v>
      </c>
      <c r="J129" s="44">
        <v>149439303.30000001</v>
      </c>
      <c r="K129" s="43"/>
      <c r="L129" s="44">
        <v>811439205.65999997</v>
      </c>
      <c r="M129" s="44">
        <v>844969630.21000004</v>
      </c>
      <c r="N129" s="44">
        <v>115908878.75</v>
      </c>
      <c r="O129" s="43"/>
    </row>
    <row r="130" spans="1:15" ht="12.95" hidden="1" customHeight="1" outlineLevel="1" x14ac:dyDescent="0.2">
      <c r="A130" s="45" t="s">
        <v>19</v>
      </c>
      <c r="B130" s="37">
        <v>31481321.920000002</v>
      </c>
      <c r="C130" s="38"/>
      <c r="D130" s="37">
        <v>681422771.77999997</v>
      </c>
      <c r="E130" s="37">
        <v>709984397.80999994</v>
      </c>
      <c r="F130" s="37">
        <v>2919695.89</v>
      </c>
      <c r="G130" s="38"/>
      <c r="I130" s="9" t="s">
        <v>19</v>
      </c>
      <c r="J130" s="10">
        <v>31481321.920000002</v>
      </c>
      <c r="K130" s="11"/>
      <c r="L130" s="10">
        <v>681422771.77999997</v>
      </c>
      <c r="M130" s="10">
        <v>709984397.80999994</v>
      </c>
      <c r="N130" s="10">
        <v>2919695.89</v>
      </c>
      <c r="O130" s="11"/>
    </row>
    <row r="131" spans="1:15" ht="12.95" hidden="1" customHeight="1" outlineLevel="1" x14ac:dyDescent="0.2">
      <c r="A131" s="45" t="s">
        <v>20</v>
      </c>
      <c r="B131" s="37">
        <v>7738972.3899999997</v>
      </c>
      <c r="C131" s="38"/>
      <c r="D131" s="37">
        <v>20709870</v>
      </c>
      <c r="E131" s="37">
        <v>13017557</v>
      </c>
      <c r="F131" s="37">
        <v>15431285.390000001</v>
      </c>
      <c r="G131" s="38"/>
      <c r="I131" s="9" t="s">
        <v>20</v>
      </c>
      <c r="J131" s="10">
        <v>7738972.3899999997</v>
      </c>
      <c r="K131" s="11"/>
      <c r="L131" s="10">
        <v>20709870</v>
      </c>
      <c r="M131" s="10">
        <v>13017557</v>
      </c>
      <c r="N131" s="10">
        <v>15431285.390000001</v>
      </c>
      <c r="O131" s="11"/>
    </row>
    <row r="132" spans="1:15" ht="12.95" hidden="1" customHeight="1" outlineLevel="1" x14ac:dyDescent="0.2">
      <c r="A132" s="45" t="s">
        <v>21</v>
      </c>
      <c r="B132" s="37">
        <v>110219008.98999999</v>
      </c>
      <c r="C132" s="38"/>
      <c r="D132" s="37">
        <v>109306563.88</v>
      </c>
      <c r="E132" s="37">
        <v>121967675.40000001</v>
      </c>
      <c r="F132" s="37">
        <v>97557897.469999999</v>
      </c>
      <c r="G132" s="38"/>
      <c r="I132" s="9" t="s">
        <v>21</v>
      </c>
      <c r="J132" s="10">
        <v>110219008.98999999</v>
      </c>
      <c r="K132" s="11"/>
      <c r="L132" s="10">
        <v>109306563.88</v>
      </c>
      <c r="M132" s="10">
        <v>121967675.40000001</v>
      </c>
      <c r="N132" s="10">
        <v>97557897.469999999</v>
      </c>
      <c r="O132" s="11"/>
    </row>
    <row r="133" spans="1:15" ht="12.95" hidden="1" customHeight="1" outlineLevel="1" x14ac:dyDescent="0.2">
      <c r="A133" s="36" t="s">
        <v>22</v>
      </c>
      <c r="B133" s="37">
        <v>1218065</v>
      </c>
      <c r="C133" s="38"/>
      <c r="D133" s="37">
        <v>105000</v>
      </c>
      <c r="E133" s="37">
        <v>1323065</v>
      </c>
      <c r="F133" s="38"/>
      <c r="G133" s="38"/>
      <c r="I133" s="9" t="s">
        <v>22</v>
      </c>
      <c r="J133" s="10">
        <v>1218065</v>
      </c>
      <c r="K133" s="11"/>
      <c r="L133" s="10">
        <v>105000</v>
      </c>
      <c r="M133" s="10">
        <v>1323065</v>
      </c>
      <c r="N133" s="11"/>
      <c r="O133" s="11"/>
    </row>
    <row r="134" spans="1:15" ht="12.95" hidden="1" customHeight="1" outlineLevel="1" x14ac:dyDescent="0.2">
      <c r="A134" s="39" t="s">
        <v>123</v>
      </c>
      <c r="B134" s="41">
        <v>8040511</v>
      </c>
      <c r="C134" s="40"/>
      <c r="D134" s="41">
        <v>1633317451.4000001</v>
      </c>
      <c r="E134" s="41">
        <v>1599218726.4000001</v>
      </c>
      <c r="F134" s="41">
        <v>42139236</v>
      </c>
      <c r="G134" s="40"/>
      <c r="I134" s="42" t="s">
        <v>123</v>
      </c>
      <c r="J134" s="44">
        <v>8040511</v>
      </c>
      <c r="K134" s="43"/>
      <c r="L134" s="44">
        <v>1633317451.4000001</v>
      </c>
      <c r="M134" s="44">
        <v>1599218726.4000001</v>
      </c>
      <c r="N134" s="44">
        <v>42139236</v>
      </c>
      <c r="O134" s="43"/>
    </row>
    <row r="135" spans="1:15" ht="12.95" hidden="1" customHeight="1" outlineLevel="1" x14ac:dyDescent="0.2">
      <c r="A135" s="45" t="s">
        <v>23</v>
      </c>
      <c r="B135" s="38"/>
      <c r="C135" s="38"/>
      <c r="D135" s="37">
        <v>951836</v>
      </c>
      <c r="E135" s="37">
        <v>951836</v>
      </c>
      <c r="F135" s="38"/>
      <c r="G135" s="38"/>
      <c r="I135" s="9" t="s">
        <v>23</v>
      </c>
      <c r="J135" s="11"/>
      <c r="K135" s="11"/>
      <c r="L135" s="10">
        <v>951836</v>
      </c>
      <c r="M135" s="10">
        <v>951836</v>
      </c>
      <c r="N135" s="11"/>
      <c r="O135" s="11"/>
    </row>
    <row r="136" spans="1:15" ht="12.95" hidden="1" customHeight="1" outlineLevel="1" x14ac:dyDescent="0.2">
      <c r="A136" s="45" t="s">
        <v>24</v>
      </c>
      <c r="B136" s="37">
        <v>8040511</v>
      </c>
      <c r="C136" s="38"/>
      <c r="D136" s="37">
        <v>133661746</v>
      </c>
      <c r="E136" s="37">
        <v>99563021</v>
      </c>
      <c r="F136" s="37">
        <v>42139236</v>
      </c>
      <c r="G136" s="38"/>
      <c r="I136" s="9" t="s">
        <v>24</v>
      </c>
      <c r="J136" s="10">
        <v>8040511</v>
      </c>
      <c r="K136" s="11"/>
      <c r="L136" s="10">
        <v>133661746</v>
      </c>
      <c r="M136" s="10">
        <v>99563021</v>
      </c>
      <c r="N136" s="10">
        <v>42139236</v>
      </c>
      <c r="O136" s="11"/>
    </row>
    <row r="137" spans="1:15" ht="12.95" hidden="1" customHeight="1" outlineLevel="1" x14ac:dyDescent="0.2">
      <c r="A137" s="45" t="s">
        <v>25</v>
      </c>
      <c r="B137" s="38"/>
      <c r="C137" s="38"/>
      <c r="D137" s="37">
        <v>1498703869.4000001</v>
      </c>
      <c r="E137" s="37">
        <v>1498703869.4000001</v>
      </c>
      <c r="F137" s="38"/>
      <c r="G137" s="38"/>
      <c r="I137" s="9" t="s">
        <v>25</v>
      </c>
      <c r="J137" s="11"/>
      <c r="K137" s="11"/>
      <c r="L137" s="10">
        <v>1498703869.4000001</v>
      </c>
      <c r="M137" s="10">
        <v>1498703869.4000001</v>
      </c>
      <c r="N137" s="11"/>
      <c r="O137" s="11"/>
    </row>
    <row r="138" spans="1:15" ht="12.95" hidden="1" customHeight="1" outlineLevel="1" x14ac:dyDescent="0.2">
      <c r="A138" s="36" t="s">
        <v>26</v>
      </c>
      <c r="B138" s="38"/>
      <c r="C138" s="37">
        <v>57732822.399999999</v>
      </c>
      <c r="D138" s="38"/>
      <c r="E138" s="37">
        <v>123474502</v>
      </c>
      <c r="F138" s="38"/>
      <c r="G138" s="37">
        <v>181207324.40000001</v>
      </c>
      <c r="I138" s="9" t="s">
        <v>26</v>
      </c>
      <c r="J138" s="11"/>
      <c r="K138" s="10">
        <v>57732822.399999999</v>
      </c>
      <c r="L138" s="11"/>
      <c r="M138" s="10">
        <v>123474502</v>
      </c>
      <c r="N138" s="11"/>
      <c r="O138" s="10">
        <v>181207324.40000001</v>
      </c>
    </row>
    <row r="139" spans="1:15" ht="12.95" hidden="1" customHeight="1" outlineLevel="1" x14ac:dyDescent="0.2">
      <c r="A139" s="30" t="s">
        <v>124</v>
      </c>
      <c r="B139" s="31">
        <v>330936666.63999999</v>
      </c>
      <c r="C139" s="32"/>
      <c r="D139" s="31">
        <v>6887096841.0500002</v>
      </c>
      <c r="E139" s="31">
        <v>6767942675.2299995</v>
      </c>
      <c r="F139" s="31">
        <v>450090832.45999998</v>
      </c>
      <c r="G139" s="32"/>
      <c r="I139" s="33" t="s">
        <v>124</v>
      </c>
      <c r="J139" s="34">
        <v>330936666.63999999</v>
      </c>
      <c r="K139" s="35"/>
      <c r="L139" s="34">
        <v>6887096841.0499992</v>
      </c>
      <c r="M139" s="34">
        <v>6767942675.2300005</v>
      </c>
      <c r="N139" s="34">
        <v>450090832.45999998</v>
      </c>
      <c r="O139" s="35"/>
    </row>
    <row r="140" spans="1:15" ht="12.95" hidden="1" customHeight="1" outlineLevel="1" x14ac:dyDescent="0.2">
      <c r="A140" s="36" t="s">
        <v>27</v>
      </c>
      <c r="B140" s="37">
        <v>7696513.4199999999</v>
      </c>
      <c r="C140" s="38"/>
      <c r="D140" s="37">
        <v>189836079.59</v>
      </c>
      <c r="E140" s="37">
        <v>190568428.03</v>
      </c>
      <c r="F140" s="37">
        <v>6964164.9800000004</v>
      </c>
      <c r="G140" s="38"/>
      <c r="I140" s="9" t="s">
        <v>27</v>
      </c>
      <c r="J140" s="10">
        <v>7696513.4199999999</v>
      </c>
      <c r="K140" s="11"/>
      <c r="L140" s="10">
        <v>189836079.59</v>
      </c>
      <c r="M140" s="10">
        <v>190568428.03</v>
      </c>
      <c r="N140" s="10">
        <v>6964164.9800000004</v>
      </c>
      <c r="O140" s="11"/>
    </row>
    <row r="141" spans="1:15" ht="12.95" hidden="1" customHeight="1" outlineLevel="1" x14ac:dyDescent="0.2">
      <c r="A141" s="36" t="s">
        <v>28</v>
      </c>
      <c r="B141" s="37">
        <v>323240153.22000003</v>
      </c>
      <c r="C141" s="38"/>
      <c r="D141" s="37">
        <v>2729650500</v>
      </c>
      <c r="E141" s="37">
        <v>3052890653.2199998</v>
      </c>
      <c r="F141" s="38"/>
      <c r="G141" s="38"/>
      <c r="I141" s="9" t="s">
        <v>28</v>
      </c>
      <c r="J141" s="10">
        <v>323240153.22000003</v>
      </c>
      <c r="K141" s="11"/>
      <c r="L141" s="10">
        <v>2729650500</v>
      </c>
      <c r="M141" s="10">
        <v>3052890653.2199998</v>
      </c>
      <c r="N141" s="11"/>
      <c r="O141" s="11"/>
    </row>
    <row r="142" spans="1:15" ht="12.95" hidden="1" customHeight="1" outlineLevel="1" x14ac:dyDescent="0.2">
      <c r="A142" s="36" t="s">
        <v>29</v>
      </c>
      <c r="B142" s="38"/>
      <c r="C142" s="38"/>
      <c r="D142" s="37">
        <v>3761709184.4200001</v>
      </c>
      <c r="E142" s="37">
        <v>3365559842.9400001</v>
      </c>
      <c r="F142" s="37">
        <v>396149341.48000002</v>
      </c>
      <c r="G142" s="38"/>
      <c r="I142" s="9" t="s">
        <v>29</v>
      </c>
      <c r="J142" s="11"/>
      <c r="K142" s="11"/>
      <c r="L142" s="10">
        <v>3761709184.4199996</v>
      </c>
      <c r="M142" s="10">
        <v>3365559842.9400001</v>
      </c>
      <c r="N142" s="10">
        <v>396149341.48000002</v>
      </c>
      <c r="O142" s="11"/>
    </row>
    <row r="143" spans="1:15" ht="12.95" hidden="1" customHeight="1" outlineLevel="1" x14ac:dyDescent="0.2">
      <c r="A143" s="39" t="s">
        <v>125</v>
      </c>
      <c r="B143" s="40"/>
      <c r="C143" s="40"/>
      <c r="D143" s="41">
        <v>205901077.03999999</v>
      </c>
      <c r="E143" s="41">
        <v>158923751.03999999</v>
      </c>
      <c r="F143" s="41">
        <v>46977326</v>
      </c>
      <c r="G143" s="40"/>
      <c r="I143" s="42" t="s">
        <v>125</v>
      </c>
      <c r="J143" s="43"/>
      <c r="K143" s="43"/>
      <c r="L143" s="44">
        <v>205901077.03999999</v>
      </c>
      <c r="M143" s="44">
        <v>158923751.03999999</v>
      </c>
      <c r="N143" s="44">
        <v>46977326</v>
      </c>
      <c r="O143" s="43"/>
    </row>
    <row r="144" spans="1:15" ht="12.95" hidden="1" customHeight="1" outlineLevel="1" x14ac:dyDescent="0.2">
      <c r="A144" s="45" t="s">
        <v>30</v>
      </c>
      <c r="B144" s="38"/>
      <c r="C144" s="38"/>
      <c r="D144" s="37">
        <v>205901077.03999999</v>
      </c>
      <c r="E144" s="37">
        <v>158923751.03999999</v>
      </c>
      <c r="F144" s="37">
        <v>46977326</v>
      </c>
      <c r="G144" s="38"/>
      <c r="I144" s="9" t="s">
        <v>30</v>
      </c>
      <c r="J144" s="11"/>
      <c r="K144" s="11"/>
      <c r="L144" s="10">
        <v>205901077.03999999</v>
      </c>
      <c r="M144" s="10">
        <v>158923751.03999999</v>
      </c>
      <c r="N144" s="10">
        <v>46977326</v>
      </c>
      <c r="O144" s="11"/>
    </row>
    <row r="145" spans="1:15" ht="12.95" hidden="1" customHeight="1" outlineLevel="1" x14ac:dyDescent="0.2">
      <c r="A145" s="30" t="s">
        <v>126</v>
      </c>
      <c r="B145" s="31">
        <v>58077887.920000002</v>
      </c>
      <c r="C145" s="32"/>
      <c r="D145" s="31">
        <v>116252497.68000001</v>
      </c>
      <c r="E145" s="31">
        <v>81581135.920000002</v>
      </c>
      <c r="F145" s="31">
        <v>92749249.680000007</v>
      </c>
      <c r="G145" s="32"/>
      <c r="I145" s="33" t="s">
        <v>126</v>
      </c>
      <c r="J145" s="34">
        <v>58077887.920000002</v>
      </c>
      <c r="K145" s="35"/>
      <c r="L145" s="34">
        <v>117293915.09999999</v>
      </c>
      <c r="M145" s="34">
        <v>82622553.340000004</v>
      </c>
      <c r="N145" s="34">
        <v>92749249.680000007</v>
      </c>
      <c r="O145" s="35"/>
    </row>
    <row r="146" spans="1:15" ht="12.95" hidden="1" customHeight="1" outlineLevel="1" x14ac:dyDescent="0.2">
      <c r="A146" s="36" t="s">
        <v>31</v>
      </c>
      <c r="B146" s="38"/>
      <c r="C146" s="38"/>
      <c r="D146" s="37">
        <v>3293097.52</v>
      </c>
      <c r="E146" s="37">
        <v>3245349.52</v>
      </c>
      <c r="F146" s="37">
        <v>47748</v>
      </c>
      <c r="G146" s="38"/>
      <c r="I146" s="9" t="s">
        <v>31</v>
      </c>
      <c r="J146" s="11"/>
      <c r="K146" s="11"/>
      <c r="L146" s="10">
        <v>4334514.9400000004</v>
      </c>
      <c r="M146" s="10">
        <v>4286766.9400000004</v>
      </c>
      <c r="N146" s="10">
        <v>47748</v>
      </c>
      <c r="O146" s="11"/>
    </row>
    <row r="147" spans="1:15" ht="12.95" hidden="1" customHeight="1" outlineLevel="1" x14ac:dyDescent="0.2">
      <c r="A147" s="39" t="s">
        <v>127</v>
      </c>
      <c r="B147" s="41">
        <v>58077887.920000002</v>
      </c>
      <c r="C147" s="40"/>
      <c r="D147" s="41">
        <v>112491684.25</v>
      </c>
      <c r="E147" s="41">
        <v>78335786.400000006</v>
      </c>
      <c r="F147" s="41">
        <v>92233785.769999996</v>
      </c>
      <c r="G147" s="40"/>
      <c r="I147" s="42" t="s">
        <v>127</v>
      </c>
      <c r="J147" s="44">
        <v>58077887.920000002</v>
      </c>
      <c r="K147" s="43"/>
      <c r="L147" s="44">
        <v>112491684.25</v>
      </c>
      <c r="M147" s="44">
        <v>78335786.400000006</v>
      </c>
      <c r="N147" s="44">
        <v>92233785.769999996</v>
      </c>
      <c r="O147" s="43"/>
    </row>
    <row r="148" spans="1:15" ht="12.95" hidden="1" customHeight="1" outlineLevel="1" x14ac:dyDescent="0.2">
      <c r="A148" s="45" t="s">
        <v>32</v>
      </c>
      <c r="B148" s="37">
        <v>54612330.399999999</v>
      </c>
      <c r="C148" s="38"/>
      <c r="D148" s="37">
        <v>94587362.209999993</v>
      </c>
      <c r="E148" s="37">
        <v>61359786.93</v>
      </c>
      <c r="F148" s="37">
        <v>87839905.680000007</v>
      </c>
      <c r="G148" s="38"/>
      <c r="I148" s="9" t="s">
        <v>32</v>
      </c>
      <c r="J148" s="10">
        <v>54612330.399999999</v>
      </c>
      <c r="K148" s="11"/>
      <c r="L148" s="10">
        <v>94587362.209999993</v>
      </c>
      <c r="M148" s="10">
        <v>61359786.93</v>
      </c>
      <c r="N148" s="10">
        <v>87839905.680000007</v>
      </c>
      <c r="O148" s="11"/>
    </row>
    <row r="149" spans="1:15" ht="12.95" hidden="1" customHeight="1" outlineLevel="1" x14ac:dyDescent="0.2">
      <c r="A149" s="45" t="s">
        <v>33</v>
      </c>
      <c r="B149" s="37">
        <v>3465557.52</v>
      </c>
      <c r="C149" s="38"/>
      <c r="D149" s="37">
        <v>17904322.039999999</v>
      </c>
      <c r="E149" s="37">
        <v>16975999.469999999</v>
      </c>
      <c r="F149" s="37">
        <v>4393880.09</v>
      </c>
      <c r="G149" s="38"/>
      <c r="I149" s="9" t="s">
        <v>33</v>
      </c>
      <c r="J149" s="10">
        <v>3465557.52</v>
      </c>
      <c r="K149" s="11"/>
      <c r="L149" s="10">
        <v>17904322.039999999</v>
      </c>
      <c r="M149" s="10">
        <v>16975999.469999999</v>
      </c>
      <c r="N149" s="10">
        <v>4393880.09</v>
      </c>
      <c r="O149" s="11"/>
    </row>
    <row r="150" spans="1:15" ht="12.95" hidden="1" customHeight="1" outlineLevel="1" x14ac:dyDescent="0.2">
      <c r="A150" s="36" t="s">
        <v>34</v>
      </c>
      <c r="B150" s="38"/>
      <c r="C150" s="38"/>
      <c r="D150" s="37">
        <v>467715.91</v>
      </c>
      <c r="E150" s="38"/>
      <c r="F150" s="37">
        <v>467715.91</v>
      </c>
      <c r="G150" s="38"/>
      <c r="I150" s="9" t="s">
        <v>34</v>
      </c>
      <c r="J150" s="11"/>
      <c r="K150" s="11"/>
      <c r="L150" s="10">
        <v>467715.91</v>
      </c>
      <c r="M150" s="11"/>
      <c r="N150" s="10">
        <v>467715.91</v>
      </c>
      <c r="O150" s="11"/>
    </row>
    <row r="151" spans="1:15" ht="12.95" hidden="1" customHeight="1" outlineLevel="1" x14ac:dyDescent="0.2">
      <c r="A151" s="30" t="s">
        <v>128</v>
      </c>
      <c r="B151" s="31">
        <v>46774959.68</v>
      </c>
      <c r="C151" s="32"/>
      <c r="D151" s="31">
        <v>1309258603.71</v>
      </c>
      <c r="E151" s="31">
        <v>1239685417.6900001</v>
      </c>
      <c r="F151" s="31">
        <v>116348145.7</v>
      </c>
      <c r="G151" s="32"/>
      <c r="I151" s="33" t="s">
        <v>128</v>
      </c>
      <c r="J151" s="34">
        <v>46774959.68</v>
      </c>
      <c r="K151" s="35"/>
      <c r="L151" s="34">
        <v>1309258603.71</v>
      </c>
      <c r="M151" s="34">
        <v>1239685417.6899998</v>
      </c>
      <c r="N151" s="34">
        <v>116348145.7</v>
      </c>
      <c r="O151" s="35"/>
    </row>
    <row r="152" spans="1:15" ht="12.95" hidden="1" customHeight="1" outlineLevel="1" x14ac:dyDescent="0.2">
      <c r="A152" s="36" t="s">
        <v>35</v>
      </c>
      <c r="B152" s="37">
        <v>40186146.240000002</v>
      </c>
      <c r="C152" s="38"/>
      <c r="D152" s="37">
        <v>1268475902.53</v>
      </c>
      <c r="E152" s="37">
        <v>1205770776.8199999</v>
      </c>
      <c r="F152" s="37">
        <v>102891271.95</v>
      </c>
      <c r="G152" s="38"/>
      <c r="I152" s="9" t="s">
        <v>35</v>
      </c>
      <c r="J152" s="10">
        <v>40186146.240000002</v>
      </c>
      <c r="K152" s="11"/>
      <c r="L152" s="10">
        <v>1268475902.53</v>
      </c>
      <c r="M152" s="10">
        <v>1205770776.8199999</v>
      </c>
      <c r="N152" s="10">
        <v>102891271.95</v>
      </c>
      <c r="O152" s="11"/>
    </row>
    <row r="153" spans="1:15" ht="12.95" hidden="1" customHeight="1" outlineLevel="1" x14ac:dyDescent="0.2">
      <c r="A153" s="36" t="s">
        <v>36</v>
      </c>
      <c r="B153" s="37">
        <v>6393215.4400000004</v>
      </c>
      <c r="C153" s="38"/>
      <c r="D153" s="37">
        <v>40190263.18</v>
      </c>
      <c r="E153" s="37">
        <v>33392518.469999999</v>
      </c>
      <c r="F153" s="37">
        <v>13190960.15</v>
      </c>
      <c r="G153" s="38"/>
      <c r="I153" s="9" t="s">
        <v>36</v>
      </c>
      <c r="J153" s="10">
        <v>6393215.4400000004</v>
      </c>
      <c r="K153" s="11"/>
      <c r="L153" s="10">
        <v>40190263.18</v>
      </c>
      <c r="M153" s="10">
        <v>33392518.469999999</v>
      </c>
      <c r="N153" s="10">
        <v>13190960.15</v>
      </c>
      <c r="O153" s="11"/>
    </row>
    <row r="154" spans="1:15" ht="12.95" hidden="1" customHeight="1" outlineLevel="1" x14ac:dyDescent="0.2">
      <c r="A154" s="36" t="s">
        <v>37</v>
      </c>
      <c r="B154" s="37">
        <v>195598</v>
      </c>
      <c r="C154" s="38"/>
      <c r="D154" s="37">
        <v>592438</v>
      </c>
      <c r="E154" s="37">
        <v>522122.4</v>
      </c>
      <c r="F154" s="37">
        <v>265913.59999999998</v>
      </c>
      <c r="G154" s="38"/>
      <c r="I154" s="9" t="s">
        <v>37</v>
      </c>
      <c r="J154" s="10">
        <v>195598</v>
      </c>
      <c r="K154" s="11"/>
      <c r="L154" s="10">
        <v>592438</v>
      </c>
      <c r="M154" s="10">
        <v>522122.4</v>
      </c>
      <c r="N154" s="10">
        <v>265913.59999999998</v>
      </c>
      <c r="O154" s="11"/>
    </row>
    <row r="155" spans="1:15" ht="12.95" hidden="1" customHeight="1" outlineLevel="1" x14ac:dyDescent="0.2">
      <c r="A155" s="30" t="s">
        <v>129</v>
      </c>
      <c r="B155" s="31">
        <v>69295791.260000005</v>
      </c>
      <c r="C155" s="32"/>
      <c r="D155" s="31">
        <v>10900000</v>
      </c>
      <c r="E155" s="31">
        <v>80195791.260000005</v>
      </c>
      <c r="F155" s="32"/>
      <c r="G155" s="32"/>
      <c r="I155" s="33" t="s">
        <v>129</v>
      </c>
      <c r="J155" s="34">
        <v>69295791.260000005</v>
      </c>
      <c r="K155" s="35"/>
      <c r="L155" s="34">
        <v>10900000</v>
      </c>
      <c r="M155" s="34">
        <v>80195791.260000005</v>
      </c>
      <c r="N155" s="35"/>
      <c r="O155" s="35"/>
    </row>
    <row r="156" spans="1:15" ht="12.95" hidden="1" customHeight="1" outlineLevel="1" x14ac:dyDescent="0.2">
      <c r="A156" s="36" t="s">
        <v>38</v>
      </c>
      <c r="B156" s="38"/>
      <c r="C156" s="38"/>
      <c r="D156" s="37">
        <v>10900000</v>
      </c>
      <c r="E156" s="37">
        <v>10900000</v>
      </c>
      <c r="F156" s="38"/>
      <c r="G156" s="38"/>
      <c r="I156" s="9" t="s">
        <v>38</v>
      </c>
      <c r="J156" s="11"/>
      <c r="K156" s="11"/>
      <c r="L156" s="10">
        <v>10900000</v>
      </c>
      <c r="M156" s="10">
        <v>10900000</v>
      </c>
      <c r="N156" s="11"/>
      <c r="O156" s="11"/>
    </row>
    <row r="157" spans="1:15" ht="12.95" hidden="1" customHeight="1" outlineLevel="1" x14ac:dyDescent="0.2">
      <c r="A157" s="36" t="s">
        <v>39</v>
      </c>
      <c r="B157" s="37">
        <v>69295791.260000005</v>
      </c>
      <c r="C157" s="38"/>
      <c r="D157" s="38"/>
      <c r="E157" s="37">
        <v>69295791.260000005</v>
      </c>
      <c r="F157" s="38"/>
      <c r="G157" s="38"/>
      <c r="I157" s="9" t="s">
        <v>39</v>
      </c>
      <c r="J157" s="10">
        <v>69295791.260000005</v>
      </c>
      <c r="K157" s="11"/>
      <c r="L157" s="11"/>
      <c r="M157" s="10">
        <v>69295791.260000005</v>
      </c>
      <c r="N157" s="11"/>
      <c r="O157" s="11"/>
    </row>
    <row r="158" spans="1:15" ht="12.95" hidden="1" customHeight="1" outlineLevel="1" x14ac:dyDescent="0.2">
      <c r="A158" s="30" t="s">
        <v>130</v>
      </c>
      <c r="B158" s="31">
        <v>276377852.19</v>
      </c>
      <c r="C158" s="32"/>
      <c r="D158" s="31">
        <v>23145525599.639999</v>
      </c>
      <c r="E158" s="31">
        <v>22777526220.919998</v>
      </c>
      <c r="F158" s="31">
        <v>644377230.90999997</v>
      </c>
      <c r="G158" s="32"/>
      <c r="I158" s="33" t="s">
        <v>130</v>
      </c>
      <c r="J158" s="34">
        <v>276377852.19</v>
      </c>
      <c r="K158" s="35"/>
      <c r="L158" s="34">
        <v>23145525599.639999</v>
      </c>
      <c r="M158" s="34">
        <v>22777526220.920002</v>
      </c>
      <c r="N158" s="34">
        <v>644377230.90999997</v>
      </c>
      <c r="O158" s="35"/>
    </row>
    <row r="159" spans="1:15" ht="12.95" hidden="1" customHeight="1" outlineLevel="1" x14ac:dyDescent="0.2">
      <c r="A159" s="36" t="s">
        <v>40</v>
      </c>
      <c r="B159" s="37">
        <v>11112920</v>
      </c>
      <c r="C159" s="38"/>
      <c r="D159" s="38"/>
      <c r="E159" s="38"/>
      <c r="F159" s="37">
        <v>11112920</v>
      </c>
      <c r="G159" s="38"/>
      <c r="I159" s="9" t="s">
        <v>40</v>
      </c>
      <c r="J159" s="10">
        <v>11112920</v>
      </c>
      <c r="K159" s="11"/>
      <c r="L159" s="11"/>
      <c r="M159" s="11"/>
      <c r="N159" s="10">
        <v>11112920</v>
      </c>
      <c r="O159" s="11"/>
    </row>
    <row r="160" spans="1:15" ht="12.95" hidden="1" customHeight="1" outlineLevel="1" x14ac:dyDescent="0.2">
      <c r="A160" s="36" t="s">
        <v>41</v>
      </c>
      <c r="B160" s="37">
        <v>254971370.69</v>
      </c>
      <c r="C160" s="38"/>
      <c r="D160" s="37">
        <v>339044166.69999999</v>
      </c>
      <c r="E160" s="37">
        <v>64923190.75</v>
      </c>
      <c r="F160" s="37">
        <v>529092346.63999999</v>
      </c>
      <c r="G160" s="38"/>
      <c r="I160" s="9" t="s">
        <v>41</v>
      </c>
      <c r="J160" s="10">
        <v>254971370.69</v>
      </c>
      <c r="K160" s="11"/>
      <c r="L160" s="10">
        <v>339044166.69999999</v>
      </c>
      <c r="M160" s="10">
        <v>64923190.75</v>
      </c>
      <c r="N160" s="10">
        <v>529092346.63999999</v>
      </c>
      <c r="O160" s="11"/>
    </row>
    <row r="161" spans="1:15" ht="12.95" hidden="1" customHeight="1" outlineLevel="1" x14ac:dyDescent="0.2">
      <c r="A161" s="39" t="s">
        <v>131</v>
      </c>
      <c r="B161" s="41">
        <v>8703561.5</v>
      </c>
      <c r="C161" s="40"/>
      <c r="D161" s="41">
        <v>22716658046.939999</v>
      </c>
      <c r="E161" s="41">
        <v>22598949346.169998</v>
      </c>
      <c r="F161" s="41">
        <v>126412262.27</v>
      </c>
      <c r="G161" s="40"/>
      <c r="I161" s="42" t="s">
        <v>131</v>
      </c>
      <c r="J161" s="44">
        <v>8703561.5</v>
      </c>
      <c r="K161" s="43"/>
      <c r="L161" s="44">
        <v>22716658046.939999</v>
      </c>
      <c r="M161" s="44">
        <v>22598949346.169998</v>
      </c>
      <c r="N161" s="44">
        <v>126412262.27</v>
      </c>
      <c r="O161" s="43"/>
    </row>
    <row r="162" spans="1:15" ht="12.95" hidden="1" customHeight="1" outlineLevel="1" x14ac:dyDescent="0.2">
      <c r="A162" s="45" t="s">
        <v>42</v>
      </c>
      <c r="B162" s="37">
        <v>7459561.5</v>
      </c>
      <c r="C162" s="38"/>
      <c r="D162" s="37">
        <v>22615646802.939999</v>
      </c>
      <c r="E162" s="37">
        <v>22560551627.169998</v>
      </c>
      <c r="F162" s="37">
        <v>62554737.270000003</v>
      </c>
      <c r="G162" s="38"/>
      <c r="I162" s="9" t="s">
        <v>42</v>
      </c>
      <c r="J162" s="10">
        <v>7459561.5</v>
      </c>
      <c r="K162" s="11"/>
      <c r="L162" s="10">
        <v>22615646802.939999</v>
      </c>
      <c r="M162" s="10">
        <v>22560551627.170002</v>
      </c>
      <c r="N162" s="10">
        <v>62554737.270000003</v>
      </c>
      <c r="O162" s="11"/>
    </row>
    <row r="163" spans="1:15" ht="12.95" hidden="1" customHeight="1" outlineLevel="1" x14ac:dyDescent="0.2">
      <c r="A163" s="45" t="s">
        <v>43</v>
      </c>
      <c r="B163" s="37">
        <v>1244000</v>
      </c>
      <c r="C163" s="38"/>
      <c r="D163" s="37">
        <v>101011244</v>
      </c>
      <c r="E163" s="37">
        <v>38397719</v>
      </c>
      <c r="F163" s="37">
        <v>63857525</v>
      </c>
      <c r="G163" s="38"/>
      <c r="I163" s="9" t="s">
        <v>43</v>
      </c>
      <c r="J163" s="10">
        <v>1244000</v>
      </c>
      <c r="K163" s="11"/>
      <c r="L163" s="10">
        <v>101011244</v>
      </c>
      <c r="M163" s="10">
        <v>38397719</v>
      </c>
      <c r="N163" s="10">
        <v>63857525</v>
      </c>
      <c r="O163" s="11"/>
    </row>
    <row r="164" spans="1:15" ht="12.95" hidden="1" customHeight="1" outlineLevel="1" x14ac:dyDescent="0.2">
      <c r="A164" s="39" t="s">
        <v>132</v>
      </c>
      <c r="B164" s="41">
        <v>1590000</v>
      </c>
      <c r="C164" s="40"/>
      <c r="D164" s="41">
        <v>89823386</v>
      </c>
      <c r="E164" s="41">
        <v>49796159</v>
      </c>
      <c r="F164" s="41">
        <v>41617227</v>
      </c>
      <c r="G164" s="40"/>
      <c r="I164" s="42" t="s">
        <v>132</v>
      </c>
      <c r="J164" s="44">
        <v>1590000</v>
      </c>
      <c r="K164" s="43"/>
      <c r="L164" s="44">
        <v>89823386</v>
      </c>
      <c r="M164" s="44">
        <v>49796159</v>
      </c>
      <c r="N164" s="44">
        <v>41617227</v>
      </c>
      <c r="O164" s="43"/>
    </row>
    <row r="165" spans="1:15" ht="12.95" hidden="1" customHeight="1" outlineLevel="1" x14ac:dyDescent="0.2">
      <c r="A165" s="45" t="s">
        <v>44</v>
      </c>
      <c r="B165" s="37">
        <v>1590000</v>
      </c>
      <c r="C165" s="38"/>
      <c r="D165" s="37">
        <v>89823386</v>
      </c>
      <c r="E165" s="37">
        <v>49796159</v>
      </c>
      <c r="F165" s="37">
        <v>41617227</v>
      </c>
      <c r="G165" s="38"/>
      <c r="I165" s="9" t="s">
        <v>44</v>
      </c>
      <c r="J165" s="10">
        <v>1590000</v>
      </c>
      <c r="K165" s="11"/>
      <c r="L165" s="10">
        <v>89823386</v>
      </c>
      <c r="M165" s="10">
        <v>49796159</v>
      </c>
      <c r="N165" s="10">
        <v>41617227</v>
      </c>
      <c r="O165" s="11"/>
    </row>
    <row r="166" spans="1:15" ht="12.95" hidden="1" customHeight="1" outlineLevel="1" x14ac:dyDescent="0.2">
      <c r="A166" s="36" t="s">
        <v>45</v>
      </c>
      <c r="B166" s="38"/>
      <c r="C166" s="38"/>
      <c r="D166" s="38"/>
      <c r="E166" s="37">
        <v>63857525</v>
      </c>
      <c r="F166" s="38"/>
      <c r="G166" s="37">
        <v>63857525</v>
      </c>
      <c r="I166" s="9" t="s">
        <v>45</v>
      </c>
      <c r="J166" s="11"/>
      <c r="K166" s="11"/>
      <c r="L166" s="11"/>
      <c r="M166" s="10">
        <v>63857525</v>
      </c>
      <c r="N166" s="11"/>
      <c r="O166" s="10">
        <v>63857525</v>
      </c>
    </row>
    <row r="167" spans="1:15" ht="12.95" hidden="1" customHeight="1" outlineLevel="1" x14ac:dyDescent="0.2">
      <c r="A167" s="46" t="s">
        <v>133</v>
      </c>
      <c r="B167" s="47"/>
      <c r="C167" s="47"/>
      <c r="D167" s="48">
        <v>262641484.50999999</v>
      </c>
      <c r="E167" s="48">
        <v>41396038.850000001</v>
      </c>
      <c r="F167" s="48">
        <v>221245445.66</v>
      </c>
      <c r="G167" s="47"/>
      <c r="I167" s="33" t="s">
        <v>133</v>
      </c>
      <c r="J167" s="35"/>
      <c r="K167" s="35"/>
      <c r="L167" s="34">
        <v>261209771.47999999</v>
      </c>
      <c r="M167" s="34">
        <v>39964325.82</v>
      </c>
      <c r="N167" s="34">
        <v>221245445.66</v>
      </c>
      <c r="O167" s="35"/>
    </row>
    <row r="168" spans="1:15" ht="12.95" hidden="1" customHeight="1" outlineLevel="1" x14ac:dyDescent="0.2">
      <c r="A168" s="49" t="s">
        <v>46</v>
      </c>
      <c r="B168" s="50"/>
      <c r="C168" s="50"/>
      <c r="D168" s="51">
        <v>262641484.50999999</v>
      </c>
      <c r="E168" s="51">
        <v>41396038.850000001</v>
      </c>
      <c r="F168" s="51">
        <v>221245445.66</v>
      </c>
      <c r="G168" s="50"/>
      <c r="I168" s="9" t="s">
        <v>46</v>
      </c>
      <c r="J168" s="11"/>
      <c r="K168" s="11"/>
      <c r="L168" s="10">
        <v>261209771.47999999</v>
      </c>
      <c r="M168" s="10">
        <v>39964325.82</v>
      </c>
      <c r="N168" s="10">
        <v>221245445.66</v>
      </c>
      <c r="O168" s="11"/>
    </row>
    <row r="169" spans="1:15" ht="12.95" hidden="1" customHeight="1" outlineLevel="1" x14ac:dyDescent="0.2">
      <c r="A169" s="30" t="s">
        <v>134</v>
      </c>
      <c r="B169" s="31">
        <v>567246948.75999999</v>
      </c>
      <c r="C169" s="32"/>
      <c r="D169" s="31">
        <v>1467927364</v>
      </c>
      <c r="E169" s="31">
        <v>1266686845.4000001</v>
      </c>
      <c r="F169" s="31">
        <v>768487467.36000001</v>
      </c>
      <c r="G169" s="32"/>
      <c r="I169" s="33" t="s">
        <v>134</v>
      </c>
      <c r="J169" s="34">
        <v>567246948.75999999</v>
      </c>
      <c r="K169" s="35"/>
      <c r="L169" s="34">
        <v>1467927364</v>
      </c>
      <c r="M169" s="34">
        <v>1266686845.4000001</v>
      </c>
      <c r="N169" s="34">
        <v>768487467.36000001</v>
      </c>
      <c r="O169" s="35"/>
    </row>
    <row r="170" spans="1:15" ht="12.95" hidden="1" customHeight="1" outlineLevel="1" x14ac:dyDescent="0.2">
      <c r="A170" s="36" t="s">
        <v>48</v>
      </c>
      <c r="B170" s="37">
        <v>625883559.10000002</v>
      </c>
      <c r="C170" s="38"/>
      <c r="D170" s="37">
        <v>1051519877.12</v>
      </c>
      <c r="E170" s="37">
        <v>591581723.42999995</v>
      </c>
      <c r="F170" s="37">
        <v>1085821712.79</v>
      </c>
      <c r="G170" s="38"/>
      <c r="I170" s="9" t="s">
        <v>48</v>
      </c>
      <c r="J170" s="10">
        <v>625883559.10000002</v>
      </c>
      <c r="K170" s="11"/>
      <c r="L170" s="10">
        <v>1051519877.12</v>
      </c>
      <c r="M170" s="10">
        <v>591581723.42999995</v>
      </c>
      <c r="N170" s="10">
        <v>1085821712.79</v>
      </c>
      <c r="O170" s="11"/>
    </row>
    <row r="171" spans="1:15" ht="12.95" hidden="1" customHeight="1" outlineLevel="1" x14ac:dyDescent="0.2">
      <c r="A171" s="36" t="s">
        <v>49</v>
      </c>
      <c r="B171" s="38"/>
      <c r="C171" s="37">
        <v>186117911.34</v>
      </c>
      <c r="D171" s="37">
        <v>212132488.36000001</v>
      </c>
      <c r="E171" s="37">
        <v>343348822.44999999</v>
      </c>
      <c r="F171" s="38"/>
      <c r="G171" s="37">
        <v>317334245.43000001</v>
      </c>
      <c r="I171" s="9" t="s">
        <v>49</v>
      </c>
      <c r="J171" s="11"/>
      <c r="K171" s="10">
        <v>186117911.34</v>
      </c>
      <c r="L171" s="10">
        <v>212132488.36000001</v>
      </c>
      <c r="M171" s="10">
        <v>343348822.44999999</v>
      </c>
      <c r="N171" s="11"/>
      <c r="O171" s="10">
        <v>317334245.43000001</v>
      </c>
    </row>
    <row r="172" spans="1:15" ht="12.95" hidden="1" customHeight="1" outlineLevel="1" x14ac:dyDescent="0.2">
      <c r="A172" s="36" t="s">
        <v>50</v>
      </c>
      <c r="B172" s="37">
        <v>229149770</v>
      </c>
      <c r="C172" s="38"/>
      <c r="D172" s="37">
        <v>49103264.759999998</v>
      </c>
      <c r="E172" s="37">
        <v>278253034.75999999</v>
      </c>
      <c r="F172" s="38"/>
      <c r="G172" s="38"/>
      <c r="I172" s="9" t="s">
        <v>50</v>
      </c>
      <c r="J172" s="10">
        <v>229149770</v>
      </c>
      <c r="K172" s="11"/>
      <c r="L172" s="10">
        <v>49103264.759999998</v>
      </c>
      <c r="M172" s="10">
        <v>278253034.75999999</v>
      </c>
      <c r="N172" s="11"/>
      <c r="O172" s="11"/>
    </row>
    <row r="173" spans="1:15" ht="12.95" hidden="1" customHeight="1" outlineLevel="1" x14ac:dyDescent="0.2">
      <c r="A173" s="36" t="s">
        <v>51</v>
      </c>
      <c r="B173" s="38"/>
      <c r="C173" s="37">
        <v>101668469</v>
      </c>
      <c r="D173" s="37">
        <v>155171733.75999999</v>
      </c>
      <c r="E173" s="37">
        <v>53503264.759999998</v>
      </c>
      <c r="F173" s="38"/>
      <c r="G173" s="38"/>
      <c r="I173" s="9" t="s">
        <v>51</v>
      </c>
      <c r="J173" s="11"/>
      <c r="K173" s="10">
        <v>101668469</v>
      </c>
      <c r="L173" s="10">
        <v>155171733.75999999</v>
      </c>
      <c r="M173" s="10">
        <v>53503264.759999998</v>
      </c>
      <c r="N173" s="11"/>
      <c r="O173" s="11"/>
    </row>
    <row r="174" spans="1:15" ht="12.95" hidden="1" customHeight="1" outlineLevel="1" x14ac:dyDescent="0.2">
      <c r="A174" s="30" t="s">
        <v>135</v>
      </c>
      <c r="B174" s="31">
        <v>13114885.93</v>
      </c>
      <c r="C174" s="32"/>
      <c r="D174" s="31">
        <v>5312044.6399999997</v>
      </c>
      <c r="E174" s="31">
        <v>8536654.0999999996</v>
      </c>
      <c r="F174" s="31">
        <v>9890276.4700000007</v>
      </c>
      <c r="G174" s="32"/>
      <c r="I174" s="33" t="s">
        <v>135</v>
      </c>
      <c r="J174" s="34">
        <v>13114885.93</v>
      </c>
      <c r="K174" s="35"/>
      <c r="L174" s="34">
        <v>5312044.6399999997</v>
      </c>
      <c r="M174" s="34">
        <v>8536654.0999999996</v>
      </c>
      <c r="N174" s="34">
        <v>9890276.4700000007</v>
      </c>
      <c r="O174" s="35"/>
    </row>
    <row r="175" spans="1:15" ht="12.95" hidden="1" customHeight="1" outlineLevel="1" x14ac:dyDescent="0.2">
      <c r="A175" s="36" t="s">
        <v>52</v>
      </c>
      <c r="B175" s="37">
        <v>19358902.66</v>
      </c>
      <c r="C175" s="38"/>
      <c r="D175" s="37">
        <v>5312044.6399999997</v>
      </c>
      <c r="E175" s="38"/>
      <c r="F175" s="37">
        <v>24670947.300000001</v>
      </c>
      <c r="G175" s="38"/>
      <c r="I175" s="9" t="s">
        <v>52</v>
      </c>
      <c r="J175" s="10">
        <v>19358902.66</v>
      </c>
      <c r="K175" s="11"/>
      <c r="L175" s="10">
        <v>5312044.6399999997</v>
      </c>
      <c r="M175" s="11"/>
      <c r="N175" s="10">
        <v>24670947.300000001</v>
      </c>
      <c r="O175" s="11"/>
    </row>
    <row r="176" spans="1:15" ht="12.95" hidden="1" customHeight="1" outlineLevel="1" x14ac:dyDescent="0.2">
      <c r="A176" s="36" t="s">
        <v>53</v>
      </c>
      <c r="B176" s="38"/>
      <c r="C176" s="37">
        <v>6244016.7300000004</v>
      </c>
      <c r="D176" s="38"/>
      <c r="E176" s="37">
        <v>8536654.0999999996</v>
      </c>
      <c r="F176" s="38"/>
      <c r="G176" s="37">
        <v>14780670.83</v>
      </c>
      <c r="I176" s="9" t="s">
        <v>53</v>
      </c>
      <c r="J176" s="11"/>
      <c r="K176" s="10">
        <v>6244016.7300000004</v>
      </c>
      <c r="L176" s="11"/>
      <c r="M176" s="10">
        <v>8536654.0999999996</v>
      </c>
      <c r="N176" s="11"/>
      <c r="O176" s="10">
        <v>14780670.83</v>
      </c>
    </row>
    <row r="177" spans="1:15" ht="12.95" hidden="1" customHeight="1" outlineLevel="1" x14ac:dyDescent="0.2">
      <c r="A177" s="30" t="s">
        <v>136</v>
      </c>
      <c r="B177" s="31">
        <v>30385891</v>
      </c>
      <c r="C177" s="32"/>
      <c r="D177" s="31">
        <v>4498732</v>
      </c>
      <c r="E177" s="32"/>
      <c r="F177" s="31">
        <v>34884623</v>
      </c>
      <c r="G177" s="32"/>
      <c r="I177" s="33" t="s">
        <v>136</v>
      </c>
      <c r="J177" s="34">
        <v>30385891</v>
      </c>
      <c r="K177" s="35"/>
      <c r="L177" s="34">
        <v>4498732</v>
      </c>
      <c r="M177" s="35"/>
      <c r="N177" s="34">
        <v>34884623</v>
      </c>
      <c r="O177" s="35"/>
    </row>
    <row r="178" spans="1:15" ht="12.95" hidden="1" customHeight="1" outlineLevel="1" x14ac:dyDescent="0.2">
      <c r="A178" s="36" t="s">
        <v>54</v>
      </c>
      <c r="B178" s="37">
        <v>30385891</v>
      </c>
      <c r="C178" s="38"/>
      <c r="D178" s="37">
        <v>4498732</v>
      </c>
      <c r="E178" s="38"/>
      <c r="F178" s="37">
        <v>34884623</v>
      </c>
      <c r="G178" s="38"/>
      <c r="I178" s="9" t="s">
        <v>54</v>
      </c>
      <c r="J178" s="10">
        <v>30385891</v>
      </c>
      <c r="K178" s="11"/>
      <c r="L178" s="10">
        <v>4498732</v>
      </c>
      <c r="M178" s="11"/>
      <c r="N178" s="10">
        <v>34884623</v>
      </c>
      <c r="O178" s="11"/>
    </row>
    <row r="179" spans="1:15" ht="12.95" hidden="1" customHeight="1" outlineLevel="1" x14ac:dyDescent="0.2">
      <c r="A179" s="30" t="s">
        <v>137</v>
      </c>
      <c r="B179" s="32"/>
      <c r="C179" s="32"/>
      <c r="D179" s="31">
        <v>3713866.96</v>
      </c>
      <c r="E179" s="31">
        <v>3713866.96</v>
      </c>
      <c r="F179" s="32"/>
      <c r="G179" s="32"/>
      <c r="I179" s="33" t="s">
        <v>137</v>
      </c>
      <c r="J179" s="35"/>
      <c r="K179" s="35"/>
      <c r="L179" s="34">
        <v>3713866.96</v>
      </c>
      <c r="M179" s="34">
        <v>3713866.96</v>
      </c>
      <c r="N179" s="35"/>
      <c r="O179" s="35"/>
    </row>
    <row r="180" spans="1:15" ht="12.95" hidden="1" customHeight="1" outlineLevel="1" x14ac:dyDescent="0.2">
      <c r="A180" s="39" t="s">
        <v>138</v>
      </c>
      <c r="B180" s="40"/>
      <c r="C180" s="40"/>
      <c r="D180" s="41">
        <v>3713866.96</v>
      </c>
      <c r="E180" s="41">
        <v>3713866.96</v>
      </c>
      <c r="F180" s="40"/>
      <c r="G180" s="40"/>
      <c r="I180" s="42" t="s">
        <v>138</v>
      </c>
      <c r="J180" s="43"/>
      <c r="K180" s="43"/>
      <c r="L180" s="44">
        <v>3713866.96</v>
      </c>
      <c r="M180" s="44">
        <v>3713866.96</v>
      </c>
      <c r="N180" s="43"/>
      <c r="O180" s="43"/>
    </row>
    <row r="181" spans="1:15" ht="12.95" hidden="1" customHeight="1" outlineLevel="1" x14ac:dyDescent="0.2">
      <c r="A181" s="45" t="s">
        <v>55</v>
      </c>
      <c r="B181" s="38"/>
      <c r="C181" s="38"/>
      <c r="D181" s="37">
        <v>3713866.96</v>
      </c>
      <c r="E181" s="37">
        <v>3713866.96</v>
      </c>
      <c r="F181" s="38"/>
      <c r="G181" s="38"/>
      <c r="I181" s="9" t="s">
        <v>55</v>
      </c>
      <c r="J181" s="11"/>
      <c r="K181" s="11"/>
      <c r="L181" s="10">
        <v>3713866.96</v>
      </c>
      <c r="M181" s="10">
        <v>3713866.96</v>
      </c>
      <c r="N181" s="11"/>
      <c r="O181" s="11"/>
    </row>
    <row r="182" spans="1:15" ht="12.95" hidden="1" customHeight="1" outlineLevel="1" x14ac:dyDescent="0.2">
      <c r="A182" s="30" t="s">
        <v>139</v>
      </c>
      <c r="B182" s="32"/>
      <c r="C182" s="31">
        <v>1174594022.9200001</v>
      </c>
      <c r="D182" s="31">
        <v>2462825607.3400002</v>
      </c>
      <c r="E182" s="31">
        <v>3093870622.9400001</v>
      </c>
      <c r="F182" s="32"/>
      <c r="G182" s="31">
        <v>1805639038.52</v>
      </c>
      <c r="I182" s="33" t="s">
        <v>139</v>
      </c>
      <c r="J182" s="35"/>
      <c r="K182" s="34">
        <v>1174594022.9200001</v>
      </c>
      <c r="L182" s="34">
        <v>2462825607.3400002</v>
      </c>
      <c r="M182" s="34">
        <v>3093870622.9400001</v>
      </c>
      <c r="N182" s="35"/>
      <c r="O182" s="34">
        <v>1805639038.52</v>
      </c>
    </row>
    <row r="183" spans="1:15" ht="12.95" hidden="1" customHeight="1" outlineLevel="1" x14ac:dyDescent="0.2">
      <c r="A183" s="36" t="s">
        <v>56</v>
      </c>
      <c r="B183" s="38"/>
      <c r="C183" s="37">
        <v>1165243956.6099999</v>
      </c>
      <c r="D183" s="37">
        <v>1212618166.4400001</v>
      </c>
      <c r="E183" s="37">
        <v>1832362970</v>
      </c>
      <c r="F183" s="38"/>
      <c r="G183" s="37">
        <v>1784988760.1700001</v>
      </c>
      <c r="I183" s="9" t="s">
        <v>56</v>
      </c>
      <c r="J183" s="11"/>
      <c r="K183" s="10">
        <v>1165243956.6099999</v>
      </c>
      <c r="L183" s="10">
        <v>1212618166.4400001</v>
      </c>
      <c r="M183" s="10">
        <v>1832362970</v>
      </c>
      <c r="N183" s="11"/>
      <c r="O183" s="10">
        <v>1784988760.1699998</v>
      </c>
    </row>
    <row r="184" spans="1:15" ht="12.95" hidden="1" customHeight="1" outlineLevel="1" x14ac:dyDescent="0.2">
      <c r="A184" s="36" t="s">
        <v>57</v>
      </c>
      <c r="B184" s="38"/>
      <c r="C184" s="38"/>
      <c r="D184" s="37">
        <v>1000000000</v>
      </c>
      <c r="E184" s="37">
        <v>1000000000</v>
      </c>
      <c r="F184" s="38"/>
      <c r="G184" s="38"/>
      <c r="I184" s="9" t="s">
        <v>57</v>
      </c>
      <c r="J184" s="11"/>
      <c r="K184" s="11"/>
      <c r="L184" s="10">
        <v>1000000000</v>
      </c>
      <c r="M184" s="10">
        <v>1000000000</v>
      </c>
      <c r="N184" s="11"/>
      <c r="O184" s="11"/>
    </row>
    <row r="185" spans="1:15" ht="12.95" hidden="1" customHeight="1" outlineLevel="1" x14ac:dyDescent="0.2">
      <c r="A185" s="36" t="s">
        <v>58</v>
      </c>
      <c r="B185" s="38"/>
      <c r="C185" s="37">
        <v>9350066.3100000005</v>
      </c>
      <c r="D185" s="37">
        <v>250207440.90000001</v>
      </c>
      <c r="E185" s="37">
        <v>261507652.94</v>
      </c>
      <c r="F185" s="38"/>
      <c r="G185" s="37">
        <v>20650278.350000001</v>
      </c>
      <c r="I185" s="9" t="s">
        <v>58</v>
      </c>
      <c r="J185" s="11"/>
      <c r="K185" s="10">
        <v>9350066.3100000005</v>
      </c>
      <c r="L185" s="10">
        <v>250207440.90000001</v>
      </c>
      <c r="M185" s="10">
        <v>261507652.94</v>
      </c>
      <c r="N185" s="11"/>
      <c r="O185" s="10">
        <v>20650278.350000001</v>
      </c>
    </row>
    <row r="186" spans="1:15" ht="12.95" hidden="1" customHeight="1" outlineLevel="1" x14ac:dyDescent="0.2">
      <c r="A186" s="30" t="s">
        <v>140</v>
      </c>
      <c r="B186" s="32"/>
      <c r="C186" s="31">
        <v>160606582.36000001</v>
      </c>
      <c r="D186" s="31">
        <v>1008106782.08</v>
      </c>
      <c r="E186" s="31">
        <v>884399592.66999996</v>
      </c>
      <c r="F186" s="32"/>
      <c r="G186" s="31">
        <v>36899392.950000003</v>
      </c>
      <c r="I186" s="33" t="s">
        <v>140</v>
      </c>
      <c r="J186" s="35"/>
      <c r="K186" s="34">
        <v>160606582.36000001</v>
      </c>
      <c r="L186" s="34">
        <v>1009148199.5</v>
      </c>
      <c r="M186" s="34">
        <v>884399592.66999996</v>
      </c>
      <c r="N186" s="35"/>
      <c r="O186" s="34">
        <v>35857975.530000001</v>
      </c>
    </row>
    <row r="187" spans="1:15" ht="12.95" hidden="1" customHeight="1" outlineLevel="1" x14ac:dyDescent="0.2">
      <c r="A187" s="36" t="s">
        <v>59</v>
      </c>
      <c r="B187" s="38"/>
      <c r="C187" s="37">
        <v>138614544.08000001</v>
      </c>
      <c r="D187" s="37">
        <v>682338721.12</v>
      </c>
      <c r="E187" s="37">
        <v>553720439.65999997</v>
      </c>
      <c r="F187" s="38"/>
      <c r="G187" s="37">
        <v>9996262.6199999992</v>
      </c>
      <c r="I187" s="9" t="s">
        <v>59</v>
      </c>
      <c r="J187" s="11"/>
      <c r="K187" s="10">
        <v>138614544.08000001</v>
      </c>
      <c r="L187" s="10">
        <v>683380138.53999996</v>
      </c>
      <c r="M187" s="10">
        <v>553720439.65999997</v>
      </c>
      <c r="N187" s="11"/>
      <c r="O187" s="10">
        <v>8954845.1999999993</v>
      </c>
    </row>
    <row r="188" spans="1:15" ht="12.95" hidden="1" customHeight="1" outlineLevel="1" x14ac:dyDescent="0.2">
      <c r="A188" s="36" t="s">
        <v>60</v>
      </c>
      <c r="B188" s="38"/>
      <c r="C188" s="37">
        <v>11989145</v>
      </c>
      <c r="D188" s="37">
        <v>172220708</v>
      </c>
      <c r="E188" s="37">
        <v>175287403</v>
      </c>
      <c r="F188" s="38"/>
      <c r="G188" s="37">
        <v>15055840</v>
      </c>
      <c r="I188" s="9" t="s">
        <v>60</v>
      </c>
      <c r="J188" s="11"/>
      <c r="K188" s="10">
        <v>11989145</v>
      </c>
      <c r="L188" s="10">
        <v>172220708</v>
      </c>
      <c r="M188" s="10">
        <v>175287403</v>
      </c>
      <c r="N188" s="11"/>
      <c r="O188" s="10">
        <v>15055840</v>
      </c>
    </row>
    <row r="189" spans="1:15" ht="12.95" hidden="1" customHeight="1" outlineLevel="1" x14ac:dyDescent="0.2">
      <c r="A189" s="36" t="s">
        <v>61</v>
      </c>
      <c r="B189" s="38"/>
      <c r="C189" s="37">
        <v>69513.19</v>
      </c>
      <c r="D189" s="37">
        <v>6310884.2999999998</v>
      </c>
      <c r="E189" s="37">
        <v>6358837.4400000004</v>
      </c>
      <c r="F189" s="38"/>
      <c r="G189" s="37">
        <v>117466.33</v>
      </c>
      <c r="I189" s="9" t="s">
        <v>61</v>
      </c>
      <c r="J189" s="11"/>
      <c r="K189" s="10">
        <v>69513.19</v>
      </c>
      <c r="L189" s="10">
        <v>6310884.2999999998</v>
      </c>
      <c r="M189" s="10">
        <v>6358837.4400000004</v>
      </c>
      <c r="N189" s="11"/>
      <c r="O189" s="10">
        <v>117466.33</v>
      </c>
    </row>
    <row r="190" spans="1:15" ht="12.95" hidden="1" customHeight="1" outlineLevel="1" x14ac:dyDescent="0.2">
      <c r="A190" s="36" t="s">
        <v>62</v>
      </c>
      <c r="B190" s="38"/>
      <c r="C190" s="37">
        <v>9896137</v>
      </c>
      <c r="D190" s="37">
        <v>134959250</v>
      </c>
      <c r="E190" s="37">
        <v>136792937</v>
      </c>
      <c r="F190" s="38"/>
      <c r="G190" s="37">
        <v>11729824</v>
      </c>
      <c r="I190" s="9" t="s">
        <v>62</v>
      </c>
      <c r="J190" s="11"/>
      <c r="K190" s="10">
        <v>9896137</v>
      </c>
      <c r="L190" s="10">
        <v>134959250</v>
      </c>
      <c r="M190" s="10">
        <v>136792937</v>
      </c>
      <c r="N190" s="11"/>
      <c r="O190" s="10">
        <v>11729824</v>
      </c>
    </row>
    <row r="191" spans="1:15" ht="12.95" hidden="1" customHeight="1" outlineLevel="1" x14ac:dyDescent="0.2">
      <c r="A191" s="36" t="s">
        <v>63</v>
      </c>
      <c r="B191" s="38"/>
      <c r="C191" s="52">
        <v>-144.91</v>
      </c>
      <c r="D191" s="37">
        <v>5055</v>
      </c>
      <c r="E191" s="37">
        <v>5199.91</v>
      </c>
      <c r="F191" s="38"/>
      <c r="G191" s="38"/>
      <c r="I191" s="9" t="s">
        <v>63</v>
      </c>
      <c r="J191" s="11"/>
      <c r="K191" s="21">
        <v>-144.91</v>
      </c>
      <c r="L191" s="10">
        <v>5055</v>
      </c>
      <c r="M191" s="10">
        <v>5199.91</v>
      </c>
      <c r="N191" s="11"/>
      <c r="O191" s="11"/>
    </row>
    <row r="192" spans="1:15" ht="12.95" hidden="1" customHeight="1" outlineLevel="1" x14ac:dyDescent="0.2">
      <c r="A192" s="36" t="s">
        <v>64</v>
      </c>
      <c r="B192" s="38"/>
      <c r="C192" s="37">
        <v>6239</v>
      </c>
      <c r="D192" s="37">
        <v>344320</v>
      </c>
      <c r="E192" s="37">
        <v>338081</v>
      </c>
      <c r="F192" s="38"/>
      <c r="G192" s="38"/>
      <c r="I192" s="9" t="s">
        <v>64</v>
      </c>
      <c r="J192" s="11"/>
      <c r="K192" s="10">
        <v>6239</v>
      </c>
      <c r="L192" s="10">
        <v>344320</v>
      </c>
      <c r="M192" s="10">
        <v>338081</v>
      </c>
      <c r="N192" s="11"/>
      <c r="O192" s="11"/>
    </row>
    <row r="193" spans="1:15" ht="12.95" hidden="1" customHeight="1" outlineLevel="1" x14ac:dyDescent="0.2">
      <c r="A193" s="36" t="s">
        <v>65</v>
      </c>
      <c r="B193" s="38"/>
      <c r="C193" s="53">
        <v>-5736</v>
      </c>
      <c r="D193" s="37">
        <v>548905</v>
      </c>
      <c r="E193" s="37">
        <v>554641</v>
      </c>
      <c r="F193" s="38"/>
      <c r="G193" s="38"/>
      <c r="I193" s="9" t="s">
        <v>65</v>
      </c>
      <c r="J193" s="11"/>
      <c r="K193" s="22">
        <v>-5736</v>
      </c>
      <c r="L193" s="10">
        <v>548905</v>
      </c>
      <c r="M193" s="10">
        <v>554641</v>
      </c>
      <c r="N193" s="11"/>
      <c r="O193" s="11"/>
    </row>
    <row r="194" spans="1:15" ht="12.95" hidden="1" customHeight="1" outlineLevel="1" x14ac:dyDescent="0.2">
      <c r="A194" s="36" t="s">
        <v>66</v>
      </c>
      <c r="B194" s="38"/>
      <c r="C194" s="37">
        <v>36885</v>
      </c>
      <c r="D194" s="37">
        <v>11378938.66</v>
      </c>
      <c r="E194" s="37">
        <v>11342053.66</v>
      </c>
      <c r="F194" s="38"/>
      <c r="G194" s="38"/>
      <c r="I194" s="9" t="s">
        <v>66</v>
      </c>
      <c r="J194" s="11"/>
      <c r="K194" s="10">
        <v>36885</v>
      </c>
      <c r="L194" s="10">
        <v>11378938.66</v>
      </c>
      <c r="M194" s="10">
        <v>11342053.66</v>
      </c>
      <c r="N194" s="11"/>
      <c r="O194" s="11"/>
    </row>
    <row r="195" spans="1:15" ht="12.95" hidden="1" customHeight="1" outlineLevel="1" x14ac:dyDescent="0.2">
      <c r="A195" s="30" t="s">
        <v>141</v>
      </c>
      <c r="B195" s="32"/>
      <c r="C195" s="31">
        <v>28810766</v>
      </c>
      <c r="D195" s="31">
        <v>421202324</v>
      </c>
      <c r="E195" s="31">
        <v>427456866</v>
      </c>
      <c r="F195" s="32"/>
      <c r="G195" s="31">
        <v>35065308</v>
      </c>
      <c r="I195" s="33" t="s">
        <v>141</v>
      </c>
      <c r="J195" s="35"/>
      <c r="K195" s="34">
        <v>28810766</v>
      </c>
      <c r="L195" s="34">
        <v>421202324</v>
      </c>
      <c r="M195" s="34">
        <v>427456866</v>
      </c>
      <c r="N195" s="35"/>
      <c r="O195" s="34">
        <v>35065308</v>
      </c>
    </row>
    <row r="196" spans="1:15" ht="12.95" hidden="1" customHeight="1" outlineLevel="1" x14ac:dyDescent="0.2">
      <c r="A196" s="39" t="s">
        <v>142</v>
      </c>
      <c r="B196" s="40"/>
      <c r="C196" s="41">
        <v>11362816</v>
      </c>
      <c r="D196" s="41">
        <v>187714869</v>
      </c>
      <c r="E196" s="41">
        <v>189887653</v>
      </c>
      <c r="F196" s="40"/>
      <c r="G196" s="41">
        <v>13535600</v>
      </c>
      <c r="I196" s="42" t="s">
        <v>142</v>
      </c>
      <c r="J196" s="43"/>
      <c r="K196" s="44">
        <v>11362816</v>
      </c>
      <c r="L196" s="44">
        <v>187714869</v>
      </c>
      <c r="M196" s="44">
        <v>189887653</v>
      </c>
      <c r="N196" s="43"/>
      <c r="O196" s="44">
        <v>13535600</v>
      </c>
    </row>
    <row r="197" spans="1:15" ht="12.95" hidden="1" customHeight="1" outlineLevel="1" x14ac:dyDescent="0.2">
      <c r="A197" s="45" t="s">
        <v>67</v>
      </c>
      <c r="B197" s="38"/>
      <c r="C197" s="37">
        <v>4984627</v>
      </c>
      <c r="D197" s="37">
        <v>70447550</v>
      </c>
      <c r="E197" s="37">
        <v>71938415</v>
      </c>
      <c r="F197" s="38"/>
      <c r="G197" s="37">
        <v>6475492</v>
      </c>
      <c r="I197" s="9" t="s">
        <v>67</v>
      </c>
      <c r="J197" s="11"/>
      <c r="K197" s="10">
        <v>4984627</v>
      </c>
      <c r="L197" s="10">
        <v>70447550</v>
      </c>
      <c r="M197" s="10">
        <v>71938415</v>
      </c>
      <c r="N197" s="11"/>
      <c r="O197" s="10">
        <v>6475492</v>
      </c>
    </row>
    <row r="198" spans="1:15" ht="12.95" hidden="1" customHeight="1" outlineLevel="1" x14ac:dyDescent="0.2">
      <c r="A198" s="45" t="s">
        <v>68</v>
      </c>
      <c r="B198" s="38"/>
      <c r="C198" s="37">
        <v>3099815.5</v>
      </c>
      <c r="D198" s="37">
        <v>49313252</v>
      </c>
      <c r="E198" s="37">
        <v>47315362</v>
      </c>
      <c r="F198" s="38"/>
      <c r="G198" s="37">
        <v>1101925.5</v>
      </c>
      <c r="I198" s="9" t="s">
        <v>68</v>
      </c>
      <c r="J198" s="11"/>
      <c r="K198" s="10">
        <v>3099815.5</v>
      </c>
      <c r="L198" s="10">
        <v>49313252</v>
      </c>
      <c r="M198" s="10">
        <v>47315362</v>
      </c>
      <c r="N198" s="11"/>
      <c r="O198" s="10">
        <v>1101925.5</v>
      </c>
    </row>
    <row r="199" spans="1:15" ht="12.95" hidden="1" customHeight="1" outlineLevel="1" x14ac:dyDescent="0.2">
      <c r="A199" s="45" t="s">
        <v>69</v>
      </c>
      <c r="B199" s="38"/>
      <c r="C199" s="37">
        <v>3278373.5</v>
      </c>
      <c r="D199" s="37">
        <v>67954067</v>
      </c>
      <c r="E199" s="37">
        <v>70633876</v>
      </c>
      <c r="F199" s="38"/>
      <c r="G199" s="37">
        <v>5958182.5</v>
      </c>
      <c r="I199" s="9" t="s">
        <v>69</v>
      </c>
      <c r="J199" s="11"/>
      <c r="K199" s="10">
        <v>3278373.5</v>
      </c>
      <c r="L199" s="10">
        <v>67954067</v>
      </c>
      <c r="M199" s="10">
        <v>70633876</v>
      </c>
      <c r="N199" s="11"/>
      <c r="O199" s="10">
        <v>5958182.5</v>
      </c>
    </row>
    <row r="200" spans="1:15" ht="12.95" hidden="1" customHeight="1" outlineLevel="1" x14ac:dyDescent="0.2">
      <c r="A200" s="36" t="s">
        <v>70</v>
      </c>
      <c r="B200" s="38"/>
      <c r="C200" s="37">
        <v>17447950</v>
      </c>
      <c r="D200" s="37">
        <v>233467755</v>
      </c>
      <c r="E200" s="37">
        <v>237549513</v>
      </c>
      <c r="F200" s="38"/>
      <c r="G200" s="37">
        <v>21529708</v>
      </c>
      <c r="I200" s="9" t="s">
        <v>70</v>
      </c>
      <c r="J200" s="11"/>
      <c r="K200" s="10">
        <v>17447950</v>
      </c>
      <c r="L200" s="10">
        <v>233467755</v>
      </c>
      <c r="M200" s="10">
        <v>237549513</v>
      </c>
      <c r="N200" s="11"/>
      <c r="O200" s="10">
        <v>21529708</v>
      </c>
    </row>
    <row r="201" spans="1:15" ht="12.95" hidden="1" customHeight="1" outlineLevel="1" x14ac:dyDescent="0.2">
      <c r="A201" s="36" t="s">
        <v>71</v>
      </c>
      <c r="B201" s="38"/>
      <c r="C201" s="38"/>
      <c r="D201" s="37">
        <v>19700</v>
      </c>
      <c r="E201" s="37">
        <v>19700</v>
      </c>
      <c r="F201" s="38"/>
      <c r="G201" s="38"/>
      <c r="I201" s="9" t="s">
        <v>71</v>
      </c>
      <c r="J201" s="11"/>
      <c r="K201" s="11"/>
      <c r="L201" s="10">
        <v>19700</v>
      </c>
      <c r="M201" s="10">
        <v>19700</v>
      </c>
      <c r="N201" s="11"/>
      <c r="O201" s="11"/>
    </row>
    <row r="202" spans="1:15" ht="12.95" hidden="1" customHeight="1" outlineLevel="1" x14ac:dyDescent="0.2">
      <c r="A202" s="30" t="s">
        <v>143</v>
      </c>
      <c r="B202" s="32"/>
      <c r="C202" s="31">
        <v>468076561.31</v>
      </c>
      <c r="D202" s="31">
        <v>5533298370.3999996</v>
      </c>
      <c r="E202" s="31">
        <v>5358175190.0299997</v>
      </c>
      <c r="F202" s="32"/>
      <c r="G202" s="31">
        <v>292953380.94</v>
      </c>
      <c r="I202" s="33" t="s">
        <v>143</v>
      </c>
      <c r="J202" s="35"/>
      <c r="K202" s="34">
        <v>468076561.31</v>
      </c>
      <c r="L202" s="34">
        <v>5533298370.3999996</v>
      </c>
      <c r="M202" s="34">
        <v>5358175190.0299997</v>
      </c>
      <c r="N202" s="35"/>
      <c r="O202" s="34">
        <v>292953380.94</v>
      </c>
    </row>
    <row r="203" spans="1:15" ht="12.95" hidden="1" customHeight="1" outlineLevel="1" x14ac:dyDescent="0.2">
      <c r="A203" s="36" t="s">
        <v>72</v>
      </c>
      <c r="B203" s="38"/>
      <c r="C203" s="37">
        <v>263525513.24000001</v>
      </c>
      <c r="D203" s="37">
        <v>2638032390.02</v>
      </c>
      <c r="E203" s="37">
        <v>2580528294.6399999</v>
      </c>
      <c r="F203" s="38"/>
      <c r="G203" s="37">
        <v>206021417.86000001</v>
      </c>
      <c r="I203" s="9" t="s">
        <v>72</v>
      </c>
      <c r="J203" s="11"/>
      <c r="K203" s="10">
        <v>263525513.24000001</v>
      </c>
      <c r="L203" s="10">
        <v>2638032390.02</v>
      </c>
      <c r="M203" s="10">
        <v>2580528294.6399999</v>
      </c>
      <c r="N203" s="11"/>
      <c r="O203" s="10">
        <v>206021417.86000001</v>
      </c>
    </row>
    <row r="204" spans="1:15" ht="12.95" hidden="1" customHeight="1" outlineLevel="1" x14ac:dyDescent="0.2">
      <c r="A204" s="36" t="s">
        <v>73</v>
      </c>
      <c r="B204" s="38"/>
      <c r="C204" s="38"/>
      <c r="D204" s="37">
        <v>83009535.099999994</v>
      </c>
      <c r="E204" s="37">
        <v>87592507.489999995</v>
      </c>
      <c r="F204" s="38"/>
      <c r="G204" s="37">
        <v>4582972.3899999997</v>
      </c>
      <c r="I204" s="9" t="s">
        <v>73</v>
      </c>
      <c r="J204" s="11"/>
      <c r="K204" s="11"/>
      <c r="L204" s="10">
        <v>83009535.099999994</v>
      </c>
      <c r="M204" s="10">
        <v>87592507.489999995</v>
      </c>
      <c r="N204" s="11"/>
      <c r="O204" s="10">
        <v>4582972.3899999997</v>
      </c>
    </row>
    <row r="205" spans="1:15" ht="12.95" hidden="1" customHeight="1" outlineLevel="1" x14ac:dyDescent="0.2">
      <c r="A205" s="36" t="s">
        <v>74</v>
      </c>
      <c r="B205" s="38"/>
      <c r="C205" s="37">
        <v>108867845.92</v>
      </c>
      <c r="D205" s="37">
        <v>2544597957.6799998</v>
      </c>
      <c r="E205" s="37">
        <v>2514069477.9200001</v>
      </c>
      <c r="F205" s="38"/>
      <c r="G205" s="37">
        <v>78339366.159999996</v>
      </c>
      <c r="I205" s="9" t="s">
        <v>74</v>
      </c>
      <c r="J205" s="11"/>
      <c r="K205" s="10">
        <v>108867845.92</v>
      </c>
      <c r="L205" s="10">
        <v>2544597957.6799998</v>
      </c>
      <c r="M205" s="10">
        <v>2514069477.9200001</v>
      </c>
      <c r="N205" s="11"/>
      <c r="O205" s="10">
        <v>78339366.159999996</v>
      </c>
    </row>
    <row r="206" spans="1:15" ht="12.95" hidden="1" customHeight="1" outlineLevel="1" x14ac:dyDescent="0.2">
      <c r="A206" s="36" t="s">
        <v>75</v>
      </c>
      <c r="B206" s="38"/>
      <c r="C206" s="37">
        <v>86180308</v>
      </c>
      <c r="D206" s="37">
        <v>233043304.41999999</v>
      </c>
      <c r="E206" s="37">
        <v>148073055.41999999</v>
      </c>
      <c r="F206" s="38"/>
      <c r="G206" s="37">
        <v>1210059</v>
      </c>
      <c r="I206" s="9" t="s">
        <v>75</v>
      </c>
      <c r="J206" s="11"/>
      <c r="K206" s="10">
        <v>86180308</v>
      </c>
      <c r="L206" s="10">
        <v>233043304.41999999</v>
      </c>
      <c r="M206" s="10">
        <v>148073055.41999999</v>
      </c>
      <c r="N206" s="11"/>
      <c r="O206" s="10">
        <v>1210059</v>
      </c>
    </row>
    <row r="207" spans="1:15" ht="12.95" hidden="1" customHeight="1" outlineLevel="1" x14ac:dyDescent="0.2">
      <c r="A207" s="36" t="s">
        <v>76</v>
      </c>
      <c r="B207" s="38"/>
      <c r="C207" s="38"/>
      <c r="D207" s="37">
        <v>1126170.75</v>
      </c>
      <c r="E207" s="37">
        <v>1126170.75</v>
      </c>
      <c r="F207" s="38"/>
      <c r="G207" s="38"/>
      <c r="I207" s="9" t="s">
        <v>76</v>
      </c>
      <c r="J207" s="11"/>
      <c r="K207" s="11"/>
      <c r="L207" s="10">
        <v>1126170.75</v>
      </c>
      <c r="M207" s="10">
        <v>1126170.75</v>
      </c>
      <c r="N207" s="11"/>
      <c r="O207" s="11"/>
    </row>
    <row r="208" spans="1:15" ht="12.95" hidden="1" customHeight="1" outlineLevel="1" x14ac:dyDescent="0.2">
      <c r="A208" s="39" t="s">
        <v>144</v>
      </c>
      <c r="B208" s="40"/>
      <c r="C208" s="41">
        <v>9502894.1500000004</v>
      </c>
      <c r="D208" s="41">
        <v>33489012.43</v>
      </c>
      <c r="E208" s="41">
        <v>26785683.809999999</v>
      </c>
      <c r="F208" s="40"/>
      <c r="G208" s="41">
        <v>2799565.53</v>
      </c>
      <c r="I208" s="42" t="s">
        <v>144</v>
      </c>
      <c r="J208" s="43"/>
      <c r="K208" s="44">
        <v>9502894.1500000004</v>
      </c>
      <c r="L208" s="44">
        <v>33489012.43</v>
      </c>
      <c r="M208" s="44">
        <v>26785683.809999999</v>
      </c>
      <c r="N208" s="43"/>
      <c r="O208" s="44">
        <v>2799565.53</v>
      </c>
    </row>
    <row r="209" spans="1:15" ht="12.95" hidden="1" customHeight="1" outlineLevel="1" x14ac:dyDescent="0.2">
      <c r="A209" s="45" t="s">
        <v>77</v>
      </c>
      <c r="B209" s="38"/>
      <c r="C209" s="38"/>
      <c r="D209" s="37">
        <v>310577.71000000002</v>
      </c>
      <c r="E209" s="37">
        <v>310577.71000000002</v>
      </c>
      <c r="F209" s="38"/>
      <c r="G209" s="38"/>
      <c r="I209" s="9" t="s">
        <v>77</v>
      </c>
      <c r="J209" s="11"/>
      <c r="K209" s="11"/>
      <c r="L209" s="10">
        <v>310577.71000000002</v>
      </c>
      <c r="M209" s="10">
        <v>310577.71000000002</v>
      </c>
      <c r="N209" s="11"/>
      <c r="O209" s="11"/>
    </row>
    <row r="210" spans="1:15" ht="12.95" hidden="1" customHeight="1" outlineLevel="1" x14ac:dyDescent="0.2">
      <c r="A210" s="45" t="s">
        <v>78</v>
      </c>
      <c r="B210" s="38"/>
      <c r="C210" s="38"/>
      <c r="D210" s="38"/>
      <c r="E210" s="37">
        <v>33800</v>
      </c>
      <c r="F210" s="38"/>
      <c r="G210" s="37">
        <v>33800</v>
      </c>
      <c r="I210" s="9" t="s">
        <v>78</v>
      </c>
      <c r="J210" s="11"/>
      <c r="K210" s="11"/>
      <c r="L210" s="11"/>
      <c r="M210" s="10">
        <v>33800</v>
      </c>
      <c r="N210" s="11"/>
      <c r="O210" s="10">
        <v>33800</v>
      </c>
    </row>
    <row r="211" spans="1:15" ht="12.95" hidden="1" customHeight="1" outlineLevel="1" x14ac:dyDescent="0.2">
      <c r="A211" s="45" t="s">
        <v>79</v>
      </c>
      <c r="B211" s="38"/>
      <c r="C211" s="37">
        <v>316673.03000000003</v>
      </c>
      <c r="D211" s="37">
        <v>5723385.4400000004</v>
      </c>
      <c r="E211" s="37">
        <v>5952623.2800000003</v>
      </c>
      <c r="F211" s="38"/>
      <c r="G211" s="37">
        <v>545910.87</v>
      </c>
      <c r="I211" s="9" t="s">
        <v>79</v>
      </c>
      <c r="J211" s="11"/>
      <c r="K211" s="10">
        <v>316673.03000000003</v>
      </c>
      <c r="L211" s="10">
        <v>5723385.4400000004</v>
      </c>
      <c r="M211" s="10">
        <v>5952623.2800000003</v>
      </c>
      <c r="N211" s="11"/>
      <c r="O211" s="10">
        <v>545910.87</v>
      </c>
    </row>
    <row r="212" spans="1:15" ht="12.95" hidden="1" customHeight="1" outlineLevel="1" x14ac:dyDescent="0.2">
      <c r="A212" s="45" t="s">
        <v>80</v>
      </c>
      <c r="B212" s="38"/>
      <c r="C212" s="37">
        <v>9186221.1199999992</v>
      </c>
      <c r="D212" s="37">
        <v>16432624.279999999</v>
      </c>
      <c r="E212" s="37">
        <v>9466257.8200000003</v>
      </c>
      <c r="F212" s="38"/>
      <c r="G212" s="37">
        <v>2219854.66</v>
      </c>
      <c r="I212" s="9" t="s">
        <v>80</v>
      </c>
      <c r="J212" s="11"/>
      <c r="K212" s="10">
        <v>9186221.1199999992</v>
      </c>
      <c r="L212" s="10">
        <v>16432624.279999999</v>
      </c>
      <c r="M212" s="10">
        <v>9466257.8200000003</v>
      </c>
      <c r="N212" s="11"/>
      <c r="O212" s="10">
        <v>2219854.66</v>
      </c>
    </row>
    <row r="213" spans="1:15" ht="12.95" hidden="1" customHeight="1" outlineLevel="1" x14ac:dyDescent="0.2">
      <c r="A213" s="45" t="s">
        <v>81</v>
      </c>
      <c r="B213" s="38"/>
      <c r="C213" s="38"/>
      <c r="D213" s="37">
        <v>11022425</v>
      </c>
      <c r="E213" s="37">
        <v>11022425</v>
      </c>
      <c r="F213" s="38"/>
      <c r="G213" s="38"/>
      <c r="I213" s="9" t="s">
        <v>81</v>
      </c>
      <c r="J213" s="11"/>
      <c r="K213" s="11"/>
      <c r="L213" s="10">
        <v>11022425</v>
      </c>
      <c r="M213" s="10">
        <v>11022425</v>
      </c>
      <c r="N213" s="11"/>
      <c r="O213" s="11"/>
    </row>
    <row r="214" spans="1:15" ht="12.95" hidden="1" customHeight="1" outlineLevel="1" x14ac:dyDescent="0.2">
      <c r="A214" s="30" t="s">
        <v>145</v>
      </c>
      <c r="B214" s="32"/>
      <c r="C214" s="31">
        <v>136902379.46000001</v>
      </c>
      <c r="D214" s="32"/>
      <c r="E214" s="31">
        <v>138897654.22999999</v>
      </c>
      <c r="F214" s="32"/>
      <c r="G214" s="31">
        <v>275800033.69</v>
      </c>
      <c r="I214" s="33" t="s">
        <v>145</v>
      </c>
      <c r="J214" s="35"/>
      <c r="K214" s="34">
        <v>136902379.46000001</v>
      </c>
      <c r="L214" s="35"/>
      <c r="M214" s="34">
        <v>138897654.22999999</v>
      </c>
      <c r="N214" s="35"/>
      <c r="O214" s="34">
        <v>275800033.69</v>
      </c>
    </row>
    <row r="215" spans="1:15" ht="12.95" hidden="1" customHeight="1" outlineLevel="1" x14ac:dyDescent="0.2">
      <c r="A215" s="36" t="s">
        <v>82</v>
      </c>
      <c r="B215" s="38"/>
      <c r="C215" s="37">
        <v>136902379.46000001</v>
      </c>
      <c r="D215" s="38"/>
      <c r="E215" s="37">
        <v>138897654.22999999</v>
      </c>
      <c r="F215" s="38"/>
      <c r="G215" s="37">
        <v>275800033.69</v>
      </c>
      <c r="I215" s="9" t="s">
        <v>82</v>
      </c>
      <c r="J215" s="11"/>
      <c r="K215" s="10">
        <v>136902379.46000001</v>
      </c>
      <c r="L215" s="11"/>
      <c r="M215" s="10">
        <v>138897654.22999999</v>
      </c>
      <c r="N215" s="11"/>
      <c r="O215" s="10">
        <v>275800033.69</v>
      </c>
    </row>
    <row r="216" spans="1:15" ht="12.95" hidden="1" customHeight="1" outlineLevel="1" x14ac:dyDescent="0.2">
      <c r="A216" s="30" t="s">
        <v>146</v>
      </c>
      <c r="B216" s="32"/>
      <c r="C216" s="31">
        <v>84308146.049999997</v>
      </c>
      <c r="D216" s="31">
        <v>10473842657.950001</v>
      </c>
      <c r="E216" s="31">
        <v>11807083601.860001</v>
      </c>
      <c r="F216" s="32"/>
      <c r="G216" s="31">
        <v>1417549089.96</v>
      </c>
      <c r="I216" s="33" t="s">
        <v>146</v>
      </c>
      <c r="J216" s="35"/>
      <c r="K216" s="34">
        <v>84308146.049999997</v>
      </c>
      <c r="L216" s="34">
        <v>10473842657.949999</v>
      </c>
      <c r="M216" s="34">
        <v>11807083601.860001</v>
      </c>
      <c r="N216" s="35"/>
      <c r="O216" s="34">
        <v>1417549089.96</v>
      </c>
    </row>
    <row r="217" spans="1:15" ht="12.95" hidden="1" customHeight="1" outlineLevel="1" x14ac:dyDescent="0.2">
      <c r="A217" s="36" t="s">
        <v>83</v>
      </c>
      <c r="B217" s="38"/>
      <c r="C217" s="37">
        <v>933312.39</v>
      </c>
      <c r="D217" s="37">
        <v>2668485582.3000002</v>
      </c>
      <c r="E217" s="37">
        <v>2667629981.9499998</v>
      </c>
      <c r="F217" s="38"/>
      <c r="G217" s="37">
        <v>77712.039999999994</v>
      </c>
      <c r="I217" s="9" t="s">
        <v>83</v>
      </c>
      <c r="J217" s="11"/>
      <c r="K217" s="10">
        <v>933312.39</v>
      </c>
      <c r="L217" s="10">
        <v>2668485582.3000002</v>
      </c>
      <c r="M217" s="10">
        <v>2667629981.9500003</v>
      </c>
      <c r="N217" s="11"/>
      <c r="O217" s="10">
        <v>77712.039999999994</v>
      </c>
    </row>
    <row r="218" spans="1:15" ht="12.95" hidden="1" customHeight="1" outlineLevel="1" x14ac:dyDescent="0.2">
      <c r="A218" s="45" t="s">
        <v>83</v>
      </c>
      <c r="B218" s="38"/>
      <c r="C218" s="37">
        <v>15000</v>
      </c>
      <c r="D218" s="37">
        <v>3612428.57</v>
      </c>
      <c r="E218" s="37">
        <v>3597428.57</v>
      </c>
      <c r="F218" s="38"/>
      <c r="G218" s="38"/>
      <c r="I218" s="9" t="s">
        <v>83</v>
      </c>
      <c r="J218" s="11"/>
      <c r="K218" s="10">
        <v>15000</v>
      </c>
      <c r="L218" s="10">
        <v>3612428.57</v>
      </c>
      <c r="M218" s="10">
        <v>3597428.57</v>
      </c>
      <c r="N218" s="11"/>
      <c r="O218" s="11"/>
    </row>
    <row r="219" spans="1:15" ht="12.95" hidden="1" customHeight="1" outlineLevel="1" x14ac:dyDescent="0.2">
      <c r="A219" s="45" t="s">
        <v>84</v>
      </c>
      <c r="B219" s="38"/>
      <c r="C219" s="37">
        <v>918312.39</v>
      </c>
      <c r="D219" s="37">
        <v>2664873153.73</v>
      </c>
      <c r="E219" s="37">
        <v>2664032553.3800001</v>
      </c>
      <c r="F219" s="38"/>
      <c r="G219" s="37">
        <v>77712.039999999994</v>
      </c>
      <c r="I219" s="9" t="s">
        <v>84</v>
      </c>
      <c r="J219" s="11"/>
      <c r="K219" s="10">
        <v>918312.39</v>
      </c>
      <c r="L219" s="10">
        <v>2664873153.73</v>
      </c>
      <c r="M219" s="10">
        <v>2664032553.3799996</v>
      </c>
      <c r="N219" s="11"/>
      <c r="O219" s="10">
        <v>77712.039999999994</v>
      </c>
    </row>
    <row r="220" spans="1:15" ht="12.95" hidden="1" customHeight="1" outlineLevel="1" x14ac:dyDescent="0.2">
      <c r="A220" s="36" t="s">
        <v>85</v>
      </c>
      <c r="B220" s="38"/>
      <c r="C220" s="37">
        <v>26864246</v>
      </c>
      <c r="D220" s="37">
        <v>5777983.9000000004</v>
      </c>
      <c r="E220" s="37">
        <v>46029764.340000004</v>
      </c>
      <c r="F220" s="38"/>
      <c r="G220" s="37">
        <v>67116026.439999998</v>
      </c>
      <c r="I220" s="9" t="s">
        <v>85</v>
      </c>
      <c r="J220" s="11"/>
      <c r="K220" s="10">
        <v>26864246</v>
      </c>
      <c r="L220" s="10">
        <v>5777983.9000000004</v>
      </c>
      <c r="M220" s="10">
        <v>46029764.340000004</v>
      </c>
      <c r="N220" s="11"/>
      <c r="O220" s="10">
        <v>67116026.439999998</v>
      </c>
    </row>
    <row r="221" spans="1:15" ht="12.95" hidden="1" customHeight="1" outlineLevel="1" x14ac:dyDescent="0.2">
      <c r="A221" s="36" t="s">
        <v>86</v>
      </c>
      <c r="B221" s="38"/>
      <c r="C221" s="53">
        <v>-60000</v>
      </c>
      <c r="D221" s="37">
        <v>7140312712.9899998</v>
      </c>
      <c r="E221" s="37">
        <v>7153553419.9899998</v>
      </c>
      <c r="F221" s="38"/>
      <c r="G221" s="37">
        <v>13180707</v>
      </c>
      <c r="I221" s="9" t="s">
        <v>86</v>
      </c>
      <c r="J221" s="11"/>
      <c r="K221" s="22">
        <v>-60000</v>
      </c>
      <c r="L221" s="10">
        <v>7140312712.9899998</v>
      </c>
      <c r="M221" s="10">
        <v>7153553419.9900007</v>
      </c>
      <c r="N221" s="11"/>
      <c r="O221" s="10">
        <v>13180707</v>
      </c>
    </row>
    <row r="222" spans="1:15" ht="12.95" hidden="1" customHeight="1" outlineLevel="1" x14ac:dyDescent="0.2">
      <c r="A222" s="36" t="s">
        <v>87</v>
      </c>
      <c r="B222" s="38"/>
      <c r="C222" s="38"/>
      <c r="D222" s="37">
        <v>73289996.920000002</v>
      </c>
      <c r="E222" s="37">
        <v>57823971.18</v>
      </c>
      <c r="F222" s="37">
        <v>15466025.74</v>
      </c>
      <c r="G222" s="38"/>
      <c r="I222" s="9" t="s">
        <v>87</v>
      </c>
      <c r="J222" s="11"/>
      <c r="K222" s="11"/>
      <c r="L222" s="10">
        <v>73289996.920000002</v>
      </c>
      <c r="M222" s="10">
        <v>57823971.18</v>
      </c>
      <c r="N222" s="10">
        <v>15466025.74</v>
      </c>
      <c r="O222" s="11"/>
    </row>
    <row r="223" spans="1:15" ht="12.95" hidden="1" customHeight="1" outlineLevel="1" x14ac:dyDescent="0.2">
      <c r="A223" s="36" t="s">
        <v>88</v>
      </c>
      <c r="B223" s="38"/>
      <c r="C223" s="37">
        <v>56570587.659999996</v>
      </c>
      <c r="D223" s="37">
        <v>585976381.84000003</v>
      </c>
      <c r="E223" s="37">
        <v>1882046464.4000001</v>
      </c>
      <c r="F223" s="38"/>
      <c r="G223" s="37">
        <v>1352640670.22</v>
      </c>
      <c r="I223" s="9" t="s">
        <v>88</v>
      </c>
      <c r="J223" s="11"/>
      <c r="K223" s="10">
        <v>56570587.659999996</v>
      </c>
      <c r="L223" s="10">
        <v>585976381.84000003</v>
      </c>
      <c r="M223" s="10">
        <v>1882046464.4000001</v>
      </c>
      <c r="N223" s="11"/>
      <c r="O223" s="10">
        <v>1352640670.22</v>
      </c>
    </row>
    <row r="224" spans="1:15" ht="12.95" hidden="1" customHeight="1" outlineLevel="1" x14ac:dyDescent="0.2">
      <c r="A224" s="30" t="s">
        <v>147</v>
      </c>
      <c r="B224" s="32"/>
      <c r="C224" s="31">
        <v>1974454278</v>
      </c>
      <c r="D224" s="31">
        <v>1974454278</v>
      </c>
      <c r="E224" s="32"/>
      <c r="F224" s="32"/>
      <c r="G224" s="32"/>
      <c r="I224" s="33" t="s">
        <v>147</v>
      </c>
      <c r="J224" s="35"/>
      <c r="K224" s="34">
        <v>1974454278</v>
      </c>
      <c r="L224" s="34">
        <v>1974454278</v>
      </c>
      <c r="M224" s="35"/>
      <c r="N224" s="35"/>
      <c r="O224" s="35"/>
    </row>
    <row r="225" spans="1:15" ht="12.95" hidden="1" customHeight="1" outlineLevel="1" x14ac:dyDescent="0.2">
      <c r="A225" s="36" t="s">
        <v>89</v>
      </c>
      <c r="B225" s="38"/>
      <c r="C225" s="37">
        <v>1974454278</v>
      </c>
      <c r="D225" s="37">
        <v>1974454278</v>
      </c>
      <c r="E225" s="38"/>
      <c r="F225" s="38"/>
      <c r="G225" s="38"/>
      <c r="I225" s="9" t="s">
        <v>89</v>
      </c>
      <c r="J225" s="11"/>
      <c r="K225" s="10">
        <v>1974454278</v>
      </c>
      <c r="L225" s="10">
        <v>1974454278</v>
      </c>
      <c r="M225" s="11"/>
      <c r="N225" s="11"/>
      <c r="O225" s="11"/>
    </row>
    <row r="226" spans="1:15" ht="12.95" hidden="1" customHeight="1" outlineLevel="1" x14ac:dyDescent="0.2">
      <c r="A226" s="30" t="s">
        <v>148</v>
      </c>
      <c r="B226" s="32"/>
      <c r="C226" s="31">
        <v>49754006</v>
      </c>
      <c r="D226" s="31">
        <v>109557923.76000001</v>
      </c>
      <c r="E226" s="31">
        <v>59803917.759999998</v>
      </c>
      <c r="F226" s="32"/>
      <c r="G226" s="32"/>
      <c r="I226" s="33" t="s">
        <v>148</v>
      </c>
      <c r="J226" s="35"/>
      <c r="K226" s="34">
        <v>49754006</v>
      </c>
      <c r="L226" s="34">
        <v>109557923.76000001</v>
      </c>
      <c r="M226" s="34">
        <v>59803917.759999998</v>
      </c>
      <c r="N226" s="35"/>
      <c r="O226" s="35"/>
    </row>
    <row r="227" spans="1:15" ht="12.95" hidden="1" customHeight="1" outlineLevel="1" x14ac:dyDescent="0.2">
      <c r="A227" s="36" t="s">
        <v>90</v>
      </c>
      <c r="B227" s="38"/>
      <c r="C227" s="37">
        <v>49754006</v>
      </c>
      <c r="D227" s="37">
        <v>109557923.76000001</v>
      </c>
      <c r="E227" s="37">
        <v>59803917.759999998</v>
      </c>
      <c r="F227" s="38"/>
      <c r="G227" s="38"/>
      <c r="I227" s="9" t="s">
        <v>90</v>
      </c>
      <c r="J227" s="11"/>
      <c r="K227" s="10">
        <v>49754006</v>
      </c>
      <c r="L227" s="10">
        <v>109557923.76000001</v>
      </c>
      <c r="M227" s="10">
        <v>59803917.759999998</v>
      </c>
      <c r="N227" s="11"/>
      <c r="O227" s="11"/>
    </row>
    <row r="228" spans="1:15" ht="12.95" hidden="1" customHeight="1" outlineLevel="1" x14ac:dyDescent="0.2">
      <c r="A228" s="30" t="s">
        <v>149</v>
      </c>
      <c r="B228" s="32"/>
      <c r="C228" s="31">
        <v>2000000000</v>
      </c>
      <c r="D228" s="32"/>
      <c r="E228" s="32"/>
      <c r="F228" s="32"/>
      <c r="G228" s="31">
        <v>2000000000</v>
      </c>
      <c r="I228" s="33" t="s">
        <v>149</v>
      </c>
      <c r="J228" s="35"/>
      <c r="K228" s="34">
        <v>2000000000</v>
      </c>
      <c r="L228" s="35"/>
      <c r="M228" s="35"/>
      <c r="N228" s="35"/>
      <c r="O228" s="34">
        <v>2000000000</v>
      </c>
    </row>
    <row r="229" spans="1:15" ht="12.95" hidden="1" customHeight="1" outlineLevel="1" x14ac:dyDescent="0.2">
      <c r="A229" s="36" t="s">
        <v>91</v>
      </c>
      <c r="B229" s="38"/>
      <c r="C229" s="37">
        <v>2000000000</v>
      </c>
      <c r="D229" s="38"/>
      <c r="E229" s="38"/>
      <c r="F229" s="38"/>
      <c r="G229" s="37">
        <v>2000000000</v>
      </c>
      <c r="I229" s="9" t="s">
        <v>91</v>
      </c>
      <c r="J229" s="11"/>
      <c r="K229" s="10">
        <v>2000000000</v>
      </c>
      <c r="L229" s="11"/>
      <c r="M229" s="11"/>
      <c r="N229" s="11"/>
      <c r="O229" s="10">
        <v>2000000000</v>
      </c>
    </row>
    <row r="230" spans="1:15" ht="12.95" hidden="1" customHeight="1" outlineLevel="1" x14ac:dyDescent="0.2">
      <c r="A230" s="30" t="s">
        <v>150</v>
      </c>
      <c r="B230" s="32"/>
      <c r="C230" s="31">
        <v>1116763709</v>
      </c>
      <c r="D230" s="31">
        <v>327179448.24000001</v>
      </c>
      <c r="E230" s="31">
        <v>89488528.420000002</v>
      </c>
      <c r="F230" s="32"/>
      <c r="G230" s="31">
        <v>879072789.17999995</v>
      </c>
      <c r="I230" s="33" t="s">
        <v>150</v>
      </c>
      <c r="J230" s="35"/>
      <c r="K230" s="34">
        <v>1116763709</v>
      </c>
      <c r="L230" s="34">
        <v>327179448.24000001</v>
      </c>
      <c r="M230" s="34">
        <v>89488528.420000002</v>
      </c>
      <c r="N230" s="35"/>
      <c r="O230" s="34">
        <v>879072789.17999995</v>
      </c>
    </row>
    <row r="231" spans="1:15" ht="12.95" hidden="1" customHeight="1" outlineLevel="1" x14ac:dyDescent="0.2">
      <c r="A231" s="36" t="s">
        <v>92</v>
      </c>
      <c r="B231" s="38"/>
      <c r="C231" s="37">
        <v>1116763709</v>
      </c>
      <c r="D231" s="37">
        <v>327179448.24000001</v>
      </c>
      <c r="E231" s="37">
        <v>89488528.420000002</v>
      </c>
      <c r="F231" s="38"/>
      <c r="G231" s="37">
        <v>879072789.17999995</v>
      </c>
      <c r="I231" s="9" t="s">
        <v>92</v>
      </c>
      <c r="J231" s="11"/>
      <c r="K231" s="10">
        <v>1116763709</v>
      </c>
      <c r="L231" s="10">
        <v>327179448.24000001</v>
      </c>
      <c r="M231" s="10">
        <v>89488528.420000002</v>
      </c>
      <c r="N231" s="11"/>
      <c r="O231" s="10">
        <v>879072789.17999995</v>
      </c>
    </row>
    <row r="232" spans="1:15" ht="12.95" hidden="1" customHeight="1" outlineLevel="1" x14ac:dyDescent="0.2">
      <c r="A232" s="30" t="s">
        <v>151</v>
      </c>
      <c r="B232" s="32"/>
      <c r="C232" s="31">
        <v>3353993834.4299998</v>
      </c>
      <c r="D232" s="31">
        <v>4355671851.1599998</v>
      </c>
      <c r="E232" s="31">
        <v>7659974621.6199999</v>
      </c>
      <c r="F232" s="32"/>
      <c r="G232" s="31">
        <v>6658296604.8900003</v>
      </c>
      <c r="I232" s="33" t="s">
        <v>151</v>
      </c>
      <c r="J232" s="35"/>
      <c r="K232" s="34">
        <v>3353993834.4300003</v>
      </c>
      <c r="L232" s="34">
        <v>4355671851.1599998</v>
      </c>
      <c r="M232" s="34">
        <v>7652511877.8499994</v>
      </c>
      <c r="N232" s="35"/>
      <c r="O232" s="34">
        <v>6650833861.1199999</v>
      </c>
    </row>
    <row r="233" spans="1:15" ht="12.95" hidden="1" customHeight="1" outlineLevel="1" x14ac:dyDescent="0.2">
      <c r="A233" s="36" t="s">
        <v>93</v>
      </c>
      <c r="B233" s="38"/>
      <c r="C233" s="37">
        <v>1440014889.8499999</v>
      </c>
      <c r="D233" s="37">
        <v>4355011851.1599998</v>
      </c>
      <c r="E233" s="37">
        <v>4305980787.1899996</v>
      </c>
      <c r="F233" s="38"/>
      <c r="G233" s="37">
        <v>1390983825.8800001</v>
      </c>
      <c r="I233" s="9" t="s">
        <v>93</v>
      </c>
      <c r="J233" s="11"/>
      <c r="K233" s="10">
        <v>1440014889.8499999</v>
      </c>
      <c r="L233" s="10">
        <v>4355011851.1599998</v>
      </c>
      <c r="M233" s="10">
        <v>4298518043.4200001</v>
      </c>
      <c r="N233" s="11"/>
      <c r="O233" s="10">
        <v>1383521082.1100001</v>
      </c>
    </row>
    <row r="234" spans="1:15" ht="12.95" hidden="1" customHeight="1" outlineLevel="1" x14ac:dyDescent="0.2">
      <c r="A234" s="36" t="s">
        <v>94</v>
      </c>
      <c r="B234" s="38"/>
      <c r="C234" s="37">
        <v>1913978944.5799999</v>
      </c>
      <c r="D234" s="37">
        <v>660000</v>
      </c>
      <c r="E234" s="37">
        <v>3353993834.4299998</v>
      </c>
      <c r="F234" s="38"/>
      <c r="G234" s="37">
        <v>5267312779.0100002</v>
      </c>
      <c r="I234" s="9" t="s">
        <v>94</v>
      </c>
      <c r="J234" s="11"/>
      <c r="K234" s="10">
        <v>1913978944.5799999</v>
      </c>
      <c r="L234" s="10">
        <v>660000</v>
      </c>
      <c r="M234" s="10">
        <v>3353993834.4300003</v>
      </c>
      <c r="N234" s="11"/>
      <c r="O234" s="10">
        <v>5267312779.0100012</v>
      </c>
    </row>
    <row r="235" spans="1:15" ht="12.95" hidden="1" customHeight="1" outlineLevel="1" x14ac:dyDescent="0.2">
      <c r="A235" s="30" t="s">
        <v>152</v>
      </c>
      <c r="B235" s="32"/>
      <c r="C235" s="32"/>
      <c r="D235" s="31">
        <v>16276913094.51</v>
      </c>
      <c r="E235" s="31">
        <v>16276913094.51</v>
      </c>
      <c r="F235" s="32"/>
      <c r="G235" s="32"/>
      <c r="I235" s="33" t="s">
        <v>152</v>
      </c>
      <c r="J235" s="35"/>
      <c r="K235" s="35"/>
      <c r="L235" s="34">
        <v>16260649455.200001</v>
      </c>
      <c r="M235" s="34">
        <v>16260649455.200001</v>
      </c>
      <c r="N235" s="35"/>
      <c r="O235" s="35"/>
    </row>
    <row r="236" spans="1:15" ht="12.95" hidden="1" customHeight="1" outlineLevel="1" x14ac:dyDescent="0.2">
      <c r="A236" s="36" t="s">
        <v>95</v>
      </c>
      <c r="B236" s="38"/>
      <c r="C236" s="38"/>
      <c r="D236" s="37">
        <v>16276913094.51</v>
      </c>
      <c r="E236" s="37">
        <v>16276913094.51</v>
      </c>
      <c r="F236" s="38"/>
      <c r="G236" s="38"/>
      <c r="I236" s="9" t="s">
        <v>95</v>
      </c>
      <c r="J236" s="11"/>
      <c r="K236" s="11"/>
      <c r="L236" s="10">
        <v>16260649455.200001</v>
      </c>
      <c r="M236" s="10">
        <v>16260649455.200001</v>
      </c>
      <c r="N236" s="11"/>
      <c r="O236" s="11"/>
    </row>
    <row r="237" spans="1:15" ht="12.95" hidden="1" customHeight="1" outlineLevel="1" x14ac:dyDescent="0.2">
      <c r="A237" s="30" t="s">
        <v>153</v>
      </c>
      <c r="B237" s="32"/>
      <c r="C237" s="32"/>
      <c r="D237" s="31">
        <v>6628318411.0500002</v>
      </c>
      <c r="E237" s="31">
        <v>6628318411.0500002</v>
      </c>
      <c r="F237" s="32"/>
      <c r="G237" s="32"/>
      <c r="I237" s="33" t="s">
        <v>153</v>
      </c>
      <c r="J237" s="35"/>
      <c r="K237" s="35"/>
      <c r="L237" s="34">
        <v>6628318411.0500002</v>
      </c>
      <c r="M237" s="34">
        <v>6628318411.0500002</v>
      </c>
      <c r="N237" s="35"/>
      <c r="O237" s="35"/>
    </row>
    <row r="238" spans="1:15" ht="12.95" hidden="1" customHeight="1" outlineLevel="1" x14ac:dyDescent="0.2">
      <c r="A238" s="36" t="s">
        <v>97</v>
      </c>
      <c r="B238" s="38"/>
      <c r="C238" s="38"/>
      <c r="D238" s="37">
        <v>6628318411.0500002</v>
      </c>
      <c r="E238" s="37">
        <v>6628318411.0500002</v>
      </c>
      <c r="F238" s="38"/>
      <c r="G238" s="38"/>
      <c r="I238" s="9" t="s">
        <v>97</v>
      </c>
      <c r="J238" s="11"/>
      <c r="K238" s="11"/>
      <c r="L238" s="10">
        <v>6628318411.0500002</v>
      </c>
      <c r="M238" s="10">
        <v>6628318411.0500002</v>
      </c>
      <c r="N238" s="11"/>
      <c r="O238" s="11"/>
    </row>
    <row r="239" spans="1:15" ht="12.95" hidden="1" customHeight="1" outlineLevel="1" x14ac:dyDescent="0.2">
      <c r="A239" s="30" t="s">
        <v>154</v>
      </c>
      <c r="B239" s="32"/>
      <c r="C239" s="32"/>
      <c r="D239" s="31">
        <v>9063583974.25</v>
      </c>
      <c r="E239" s="31">
        <v>9063583974.25</v>
      </c>
      <c r="F239" s="32"/>
      <c r="G239" s="32"/>
      <c r="I239" s="33" t="s">
        <v>154</v>
      </c>
      <c r="J239" s="35"/>
      <c r="K239" s="35"/>
      <c r="L239" s="34">
        <v>9063583974.25</v>
      </c>
      <c r="M239" s="34">
        <v>9064625391.6700001</v>
      </c>
      <c r="N239" s="35"/>
      <c r="O239" s="34">
        <v>1041417.42</v>
      </c>
    </row>
    <row r="240" spans="1:15" ht="12.95" hidden="1" customHeight="1" outlineLevel="1" x14ac:dyDescent="0.2">
      <c r="A240" s="36" t="s">
        <v>98</v>
      </c>
      <c r="B240" s="38"/>
      <c r="C240" s="38"/>
      <c r="D240" s="37">
        <v>8935541559.3500004</v>
      </c>
      <c r="E240" s="37">
        <v>8935541559.3500004</v>
      </c>
      <c r="F240" s="38"/>
      <c r="G240" s="38"/>
      <c r="I240" s="9" t="s">
        <v>98</v>
      </c>
      <c r="J240" s="11"/>
      <c r="K240" s="11"/>
      <c r="L240" s="10">
        <v>8935541559.3500004</v>
      </c>
      <c r="M240" s="10">
        <v>8935541559.3500004</v>
      </c>
      <c r="N240" s="11"/>
      <c r="O240" s="11"/>
    </row>
    <row r="241" spans="1:15" ht="12.95" hidden="1" customHeight="1" outlineLevel="1" x14ac:dyDescent="0.2">
      <c r="A241" s="36" t="s">
        <v>99</v>
      </c>
      <c r="B241" s="38"/>
      <c r="C241" s="38"/>
      <c r="D241" s="37">
        <v>10682000</v>
      </c>
      <c r="E241" s="37">
        <v>10682000</v>
      </c>
      <c r="F241" s="38"/>
      <c r="G241" s="38"/>
      <c r="I241" s="9" t="s">
        <v>99</v>
      </c>
      <c r="J241" s="11"/>
      <c r="K241" s="11"/>
      <c r="L241" s="10">
        <v>10682000</v>
      </c>
      <c r="M241" s="10">
        <v>10682000</v>
      </c>
      <c r="N241" s="11"/>
      <c r="O241" s="11"/>
    </row>
    <row r="242" spans="1:15" ht="12.95" hidden="1" customHeight="1" outlineLevel="1" x14ac:dyDescent="0.2">
      <c r="A242" s="36" t="s">
        <v>100</v>
      </c>
      <c r="B242" s="38"/>
      <c r="C242" s="38"/>
      <c r="D242" s="37">
        <v>117360414.90000001</v>
      </c>
      <c r="E242" s="37">
        <v>117360414.90000001</v>
      </c>
      <c r="F242" s="38"/>
      <c r="G242" s="38"/>
      <c r="I242" s="54" t="s">
        <v>100</v>
      </c>
      <c r="J242" s="55"/>
      <c r="K242" s="55"/>
      <c r="L242" s="56">
        <v>117360414.90000001</v>
      </c>
      <c r="M242" s="56">
        <v>118401832.31999999</v>
      </c>
      <c r="N242" s="55"/>
      <c r="O242" s="56">
        <v>1041417.42</v>
      </c>
    </row>
    <row r="243" spans="1:15" ht="12.95" hidden="1" customHeight="1" outlineLevel="1" x14ac:dyDescent="0.2">
      <c r="A243" s="30" t="s">
        <v>155</v>
      </c>
      <c r="B243" s="32"/>
      <c r="C243" s="32"/>
      <c r="D243" s="31">
        <v>1675718541.52</v>
      </c>
      <c r="E243" s="31">
        <v>1659454902.21</v>
      </c>
      <c r="F243" s="32"/>
      <c r="G243" s="57">
        <v>-16263639.310000001</v>
      </c>
      <c r="I243" s="33" t="s">
        <v>155</v>
      </c>
      <c r="J243" s="35"/>
      <c r="K243" s="35"/>
      <c r="L243" s="34">
        <v>1659398102.2099998</v>
      </c>
      <c r="M243" s="34">
        <v>1659398102.2099998</v>
      </c>
      <c r="N243" s="35"/>
      <c r="O243" s="35"/>
    </row>
    <row r="244" spans="1:15" ht="12.95" hidden="1" customHeight="1" outlineLevel="1" x14ac:dyDescent="0.2">
      <c r="A244" s="36" t="s">
        <v>102</v>
      </c>
      <c r="B244" s="38"/>
      <c r="C244" s="38"/>
      <c r="D244" s="37">
        <v>1533928.92</v>
      </c>
      <c r="E244" s="37">
        <v>1533928.92</v>
      </c>
      <c r="F244" s="38"/>
      <c r="G244" s="38"/>
      <c r="I244" s="9" t="s">
        <v>102</v>
      </c>
      <c r="J244" s="11"/>
      <c r="K244" s="11"/>
      <c r="L244" s="10">
        <v>1533928.92</v>
      </c>
      <c r="M244" s="10">
        <v>1533928.92</v>
      </c>
      <c r="N244" s="11"/>
      <c r="O244" s="11"/>
    </row>
    <row r="245" spans="1:15" ht="12.95" hidden="1" customHeight="1" outlineLevel="1" x14ac:dyDescent="0.2">
      <c r="A245" s="49" t="s">
        <v>103</v>
      </c>
      <c r="B245" s="50"/>
      <c r="C245" s="50"/>
      <c r="D245" s="51">
        <v>93323474.939999998</v>
      </c>
      <c r="E245" s="51">
        <v>77059835.629999995</v>
      </c>
      <c r="F245" s="50"/>
      <c r="G245" s="58">
        <v>-16263639.310000001</v>
      </c>
      <c r="I245" s="9" t="s">
        <v>103</v>
      </c>
      <c r="J245" s="11"/>
      <c r="K245" s="11"/>
      <c r="L245" s="10">
        <v>77003035.629999995</v>
      </c>
      <c r="M245" s="10">
        <v>77003035.629999995</v>
      </c>
      <c r="N245" s="11"/>
      <c r="O245" s="11"/>
    </row>
    <row r="246" spans="1:15" ht="12.95" hidden="1" customHeight="1" outlineLevel="1" x14ac:dyDescent="0.2">
      <c r="A246" s="36" t="s">
        <v>104</v>
      </c>
      <c r="B246" s="38"/>
      <c r="C246" s="38"/>
      <c r="D246" s="37">
        <v>96401327.400000006</v>
      </c>
      <c r="E246" s="37">
        <v>96401327.400000006</v>
      </c>
      <c r="F246" s="38"/>
      <c r="G246" s="38"/>
      <c r="I246" s="9" t="s">
        <v>104</v>
      </c>
      <c r="J246" s="11"/>
      <c r="K246" s="11"/>
      <c r="L246" s="10">
        <v>96401327.400000006</v>
      </c>
      <c r="M246" s="10">
        <v>96401327.400000006</v>
      </c>
      <c r="N246" s="11"/>
      <c r="O246" s="11"/>
    </row>
    <row r="247" spans="1:15" ht="12.95" hidden="1" customHeight="1" outlineLevel="1" x14ac:dyDescent="0.2">
      <c r="A247" s="36" t="s">
        <v>105</v>
      </c>
      <c r="B247" s="38"/>
      <c r="C247" s="38"/>
      <c r="D247" s="37">
        <v>1484459810.26</v>
      </c>
      <c r="E247" s="37">
        <v>1484459810.26</v>
      </c>
      <c r="F247" s="38"/>
      <c r="G247" s="38"/>
      <c r="I247" s="9" t="s">
        <v>105</v>
      </c>
      <c r="J247" s="11"/>
      <c r="K247" s="11"/>
      <c r="L247" s="10">
        <v>1484459810.26</v>
      </c>
      <c r="M247" s="10">
        <v>1484459810.26</v>
      </c>
      <c r="N247" s="11"/>
      <c r="O247" s="11"/>
    </row>
    <row r="248" spans="1:15" ht="12.95" hidden="1" customHeight="1" outlineLevel="1" x14ac:dyDescent="0.2">
      <c r="A248" s="30" t="s">
        <v>156</v>
      </c>
      <c r="B248" s="32"/>
      <c r="C248" s="32"/>
      <c r="D248" s="31">
        <v>6155668126.9399996</v>
      </c>
      <c r="E248" s="31">
        <v>6155668126.9399996</v>
      </c>
      <c r="F248" s="32"/>
      <c r="G248" s="32"/>
      <c r="I248" s="33" t="s">
        <v>156</v>
      </c>
      <c r="J248" s="35"/>
      <c r="K248" s="35"/>
      <c r="L248" s="34">
        <v>6155668126.9400005</v>
      </c>
      <c r="M248" s="34">
        <v>6155668126.9400005</v>
      </c>
      <c r="N248" s="35"/>
      <c r="O248" s="35"/>
    </row>
    <row r="249" spans="1:15" ht="12.95" hidden="1" customHeight="1" outlineLevel="1" x14ac:dyDescent="0.2">
      <c r="A249" s="36" t="s">
        <v>106</v>
      </c>
      <c r="B249" s="38"/>
      <c r="C249" s="38"/>
      <c r="D249" s="37">
        <v>6155668126.9399996</v>
      </c>
      <c r="E249" s="37">
        <v>6155668126.9399996</v>
      </c>
      <c r="F249" s="38"/>
      <c r="G249" s="38"/>
      <c r="I249" s="9" t="s">
        <v>106</v>
      </c>
      <c r="J249" s="11"/>
      <c r="K249" s="11"/>
      <c r="L249" s="10">
        <v>6155668126.9400005</v>
      </c>
      <c r="M249" s="10">
        <v>6155668126.9400005</v>
      </c>
      <c r="N249" s="11"/>
      <c r="O249" s="11"/>
    </row>
    <row r="250" spans="1:15" ht="12.95" hidden="1" customHeight="1" outlineLevel="1" x14ac:dyDescent="0.2">
      <c r="A250" s="30" t="s">
        <v>157</v>
      </c>
      <c r="B250" s="32"/>
      <c r="C250" s="32"/>
      <c r="D250" s="31">
        <v>5155712346.0200005</v>
      </c>
      <c r="E250" s="31">
        <v>5155712346.0200005</v>
      </c>
      <c r="F250" s="32"/>
      <c r="G250" s="32"/>
      <c r="I250" s="33" t="s">
        <v>157</v>
      </c>
      <c r="J250" s="35"/>
      <c r="K250" s="35"/>
      <c r="L250" s="34">
        <v>5155712346.0199995</v>
      </c>
      <c r="M250" s="34">
        <v>5155712346.0199995</v>
      </c>
      <c r="N250" s="35"/>
      <c r="O250" s="35"/>
    </row>
    <row r="251" spans="1:15" ht="12.95" hidden="1" customHeight="1" outlineLevel="1" x14ac:dyDescent="0.2">
      <c r="A251" s="36" t="s">
        <v>107</v>
      </c>
      <c r="B251" s="38"/>
      <c r="C251" s="38"/>
      <c r="D251" s="37">
        <v>5133019269.4200001</v>
      </c>
      <c r="E251" s="37">
        <v>5133019269.4200001</v>
      </c>
      <c r="F251" s="38"/>
      <c r="G251" s="38"/>
      <c r="I251" s="9" t="s">
        <v>107</v>
      </c>
      <c r="J251" s="11"/>
      <c r="K251" s="11"/>
      <c r="L251" s="10">
        <v>5133019269.4199991</v>
      </c>
      <c r="M251" s="10">
        <v>5133019269.4199991</v>
      </c>
      <c r="N251" s="11"/>
      <c r="O251" s="11"/>
    </row>
    <row r="252" spans="1:15" ht="12.95" hidden="1" customHeight="1" outlineLevel="1" x14ac:dyDescent="0.2">
      <c r="A252" s="36" t="s">
        <v>108</v>
      </c>
      <c r="B252" s="38"/>
      <c r="C252" s="38"/>
      <c r="D252" s="37">
        <v>22693076.600000001</v>
      </c>
      <c r="E252" s="37">
        <v>22693076.600000001</v>
      </c>
      <c r="F252" s="38"/>
      <c r="G252" s="38"/>
      <c r="I252" s="9" t="s">
        <v>108</v>
      </c>
      <c r="J252" s="11"/>
      <c r="K252" s="11"/>
      <c r="L252" s="10">
        <v>22693076.600000001</v>
      </c>
      <c r="M252" s="10">
        <v>22693076.600000001</v>
      </c>
      <c r="N252" s="11"/>
      <c r="O252" s="11"/>
    </row>
    <row r="253" spans="1:15" ht="12.95" hidden="1" customHeight="1" outlineLevel="1" x14ac:dyDescent="0.2">
      <c r="A253" s="30" t="s">
        <v>158</v>
      </c>
      <c r="B253" s="32"/>
      <c r="C253" s="32"/>
      <c r="D253" s="31">
        <v>499312651.06999999</v>
      </c>
      <c r="E253" s="31">
        <v>499312651.06999999</v>
      </c>
      <c r="F253" s="32"/>
      <c r="G253" s="32"/>
      <c r="I253" s="33" t="s">
        <v>158</v>
      </c>
      <c r="J253" s="35"/>
      <c r="K253" s="35"/>
      <c r="L253" s="34">
        <v>499312651.06999999</v>
      </c>
      <c r="M253" s="34">
        <v>499312651.06999999</v>
      </c>
      <c r="N253" s="35"/>
      <c r="O253" s="35"/>
    </row>
    <row r="254" spans="1:15" ht="12.95" hidden="1" customHeight="1" outlineLevel="1" x14ac:dyDescent="0.2">
      <c r="A254" s="36" t="s">
        <v>109</v>
      </c>
      <c r="B254" s="38"/>
      <c r="C254" s="38"/>
      <c r="D254" s="37">
        <v>451106492.06999999</v>
      </c>
      <c r="E254" s="37">
        <v>451106492.06999999</v>
      </c>
      <c r="F254" s="38"/>
      <c r="G254" s="38"/>
      <c r="I254" s="9" t="s">
        <v>109</v>
      </c>
      <c r="J254" s="11"/>
      <c r="K254" s="11"/>
      <c r="L254" s="10">
        <v>451106492.06999999</v>
      </c>
      <c r="M254" s="10">
        <v>451106492.06999999</v>
      </c>
      <c r="N254" s="11"/>
      <c r="O254" s="11"/>
    </row>
    <row r="255" spans="1:15" ht="12.95" hidden="1" customHeight="1" outlineLevel="1" x14ac:dyDescent="0.2">
      <c r="A255" s="36" t="s">
        <v>110</v>
      </c>
      <c r="B255" s="38"/>
      <c r="C255" s="38"/>
      <c r="D255" s="37">
        <v>48206159</v>
      </c>
      <c r="E255" s="37">
        <v>48206159</v>
      </c>
      <c r="F255" s="38"/>
      <c r="G255" s="38"/>
      <c r="I255" s="9" t="s">
        <v>110</v>
      </c>
      <c r="J255" s="11"/>
      <c r="K255" s="11"/>
      <c r="L255" s="10">
        <v>48206159</v>
      </c>
      <c r="M255" s="10">
        <v>48206159</v>
      </c>
      <c r="N255" s="11"/>
      <c r="O255" s="11"/>
    </row>
    <row r="256" spans="1:15" ht="12.95" hidden="1" customHeight="1" outlineLevel="1" x14ac:dyDescent="0.2">
      <c r="A256" s="30" t="s">
        <v>159</v>
      </c>
      <c r="B256" s="32"/>
      <c r="C256" s="32"/>
      <c r="D256" s="31">
        <v>496022490.63999999</v>
      </c>
      <c r="E256" s="31">
        <v>504823386.18000001</v>
      </c>
      <c r="F256" s="57">
        <v>-8800895.5399999991</v>
      </c>
      <c r="G256" s="32"/>
      <c r="I256" s="33" t="s">
        <v>159</v>
      </c>
      <c r="J256" s="35"/>
      <c r="K256" s="35"/>
      <c r="L256" s="34">
        <v>494647577.61000001</v>
      </c>
      <c r="M256" s="34">
        <v>494647577.61000001</v>
      </c>
      <c r="N256" s="35"/>
      <c r="O256" s="35"/>
    </row>
    <row r="257" spans="1:17" ht="12.95" hidden="1" customHeight="1" outlineLevel="1" x14ac:dyDescent="0.2">
      <c r="A257" s="36" t="s">
        <v>111</v>
      </c>
      <c r="B257" s="38"/>
      <c r="C257" s="38"/>
      <c r="D257" s="37">
        <v>4776029.34</v>
      </c>
      <c r="E257" s="37">
        <v>4776029.34</v>
      </c>
      <c r="F257" s="38"/>
      <c r="G257" s="38"/>
      <c r="I257" s="9" t="s">
        <v>111</v>
      </c>
      <c r="J257" s="11"/>
      <c r="K257" s="11"/>
      <c r="L257" s="10">
        <v>4776029.34</v>
      </c>
      <c r="M257" s="10">
        <v>4776029.34</v>
      </c>
      <c r="N257" s="11"/>
      <c r="O257" s="11"/>
    </row>
    <row r="258" spans="1:17" ht="12.95" hidden="1" customHeight="1" outlineLevel="1" x14ac:dyDescent="0.2">
      <c r="A258" s="49" t="s">
        <v>112</v>
      </c>
      <c r="B258" s="50"/>
      <c r="C258" s="50"/>
      <c r="D258" s="51">
        <v>60553560.5</v>
      </c>
      <c r="E258" s="51">
        <v>69354456.040000007</v>
      </c>
      <c r="F258" s="58">
        <v>-8800895.5399999991</v>
      </c>
      <c r="G258" s="38"/>
      <c r="I258" s="9" t="s">
        <v>112</v>
      </c>
      <c r="J258" s="11"/>
      <c r="K258" s="11"/>
      <c r="L258" s="10">
        <v>59178647.469999999</v>
      </c>
      <c r="M258" s="10">
        <v>59178647.469999999</v>
      </c>
      <c r="N258" s="11"/>
      <c r="O258" s="11"/>
    </row>
    <row r="259" spans="1:17" ht="12.95" hidden="1" customHeight="1" outlineLevel="1" x14ac:dyDescent="0.2">
      <c r="A259" s="36" t="s">
        <v>113</v>
      </c>
      <c r="B259" s="38"/>
      <c r="C259" s="38"/>
      <c r="D259" s="37">
        <v>188525120.74000001</v>
      </c>
      <c r="E259" s="37">
        <v>188525120.74000001</v>
      </c>
      <c r="F259" s="38"/>
      <c r="G259" s="38"/>
      <c r="I259" s="9" t="s">
        <v>113</v>
      </c>
      <c r="J259" s="11"/>
      <c r="K259" s="11"/>
      <c r="L259" s="10">
        <v>188525120.74000001</v>
      </c>
      <c r="M259" s="10">
        <v>188525120.74000001</v>
      </c>
      <c r="N259" s="11"/>
      <c r="O259" s="11"/>
    </row>
    <row r="260" spans="1:17" ht="12.95" hidden="1" customHeight="1" outlineLevel="1" x14ac:dyDescent="0.2">
      <c r="A260" s="36" t="s">
        <v>114</v>
      </c>
      <c r="B260" s="38"/>
      <c r="C260" s="38"/>
      <c r="D260" s="37">
        <v>97461811.390000001</v>
      </c>
      <c r="E260" s="37">
        <v>97461811.390000001</v>
      </c>
      <c r="F260" s="38"/>
      <c r="G260" s="38"/>
      <c r="I260" s="9" t="s">
        <v>114</v>
      </c>
      <c r="J260" s="11"/>
      <c r="K260" s="11"/>
      <c r="L260" s="10">
        <v>97461811.390000001</v>
      </c>
      <c r="M260" s="10">
        <v>97461811.390000001</v>
      </c>
      <c r="N260" s="11"/>
      <c r="O260" s="11"/>
    </row>
    <row r="261" spans="1:17" ht="12.95" hidden="1" customHeight="1" outlineLevel="1" x14ac:dyDescent="0.2">
      <c r="A261" s="36" t="s">
        <v>115</v>
      </c>
      <c r="B261" s="38"/>
      <c r="C261" s="38"/>
      <c r="D261" s="37">
        <v>144705968.66999999</v>
      </c>
      <c r="E261" s="37">
        <v>144705968.66999999</v>
      </c>
      <c r="F261" s="38"/>
      <c r="G261" s="38"/>
      <c r="I261" s="9" t="s">
        <v>115</v>
      </c>
      <c r="J261" s="11"/>
      <c r="K261" s="11"/>
      <c r="L261" s="10">
        <v>144705968.66999999</v>
      </c>
      <c r="M261" s="10">
        <v>144705968.66999999</v>
      </c>
      <c r="N261" s="11"/>
      <c r="O261" s="11"/>
    </row>
    <row r="262" spans="1:17" ht="12.95" hidden="1" customHeight="1" outlineLevel="1" x14ac:dyDescent="0.2">
      <c r="A262" s="30" t="s">
        <v>160</v>
      </c>
      <c r="B262" s="32"/>
      <c r="C262" s="32"/>
      <c r="D262" s="31">
        <v>553649160.65999997</v>
      </c>
      <c r="E262" s="31">
        <v>553649160.65999997</v>
      </c>
      <c r="F262" s="32"/>
      <c r="G262" s="32"/>
      <c r="I262" s="33" t="s">
        <v>160</v>
      </c>
      <c r="J262" s="35"/>
      <c r="K262" s="35"/>
      <c r="L262" s="34">
        <v>553649160.65999997</v>
      </c>
      <c r="M262" s="34">
        <v>553649160.65999997</v>
      </c>
      <c r="N262" s="35"/>
      <c r="O262" s="35"/>
    </row>
    <row r="263" spans="1:17" ht="12.95" hidden="1" customHeight="1" outlineLevel="1" x14ac:dyDescent="0.2">
      <c r="A263" s="36" t="s">
        <v>116</v>
      </c>
      <c r="B263" s="38"/>
      <c r="C263" s="38"/>
      <c r="D263" s="37">
        <v>553649160.65999997</v>
      </c>
      <c r="E263" s="37">
        <v>553649160.65999997</v>
      </c>
      <c r="F263" s="38"/>
      <c r="G263" s="38"/>
      <c r="I263" s="9" t="s">
        <v>116</v>
      </c>
      <c r="J263" s="11"/>
      <c r="K263" s="11"/>
      <c r="L263" s="10">
        <v>553649160.65999997</v>
      </c>
      <c r="M263" s="10">
        <v>553649160.65999997</v>
      </c>
      <c r="N263" s="11"/>
      <c r="O263" s="11"/>
    </row>
    <row r="264" spans="1:17" ht="12.95" hidden="1" customHeight="1" outlineLevel="1" x14ac:dyDescent="0.2">
      <c r="A264" s="59" t="s">
        <v>117</v>
      </c>
      <c r="B264" s="60">
        <v>10548264285.530001</v>
      </c>
      <c r="C264" s="60">
        <v>10548264285.530001</v>
      </c>
      <c r="D264" s="60">
        <v>360987769180.78998</v>
      </c>
      <c r="E264" s="60">
        <v>360987769180.78998</v>
      </c>
      <c r="F264" s="60">
        <v>13385011998.82</v>
      </c>
      <c r="G264" s="60">
        <v>13385011998.82</v>
      </c>
      <c r="I264" s="25" t="s">
        <v>117</v>
      </c>
      <c r="J264" s="26">
        <v>10548264285.529999</v>
      </c>
      <c r="K264" s="26">
        <v>10548264285.529999</v>
      </c>
      <c r="L264" s="26">
        <v>360955502728.37</v>
      </c>
      <c r="M264" s="26">
        <v>360955502728.37</v>
      </c>
      <c r="N264" s="26">
        <v>13393812894.360001</v>
      </c>
      <c r="O264" s="26">
        <v>13393812894.360001</v>
      </c>
    </row>
    <row r="265" spans="1:17" ht="12.95" hidden="1" customHeight="1" outlineLevel="1" x14ac:dyDescent="0.2">
      <c r="A265" s="61"/>
      <c r="B265" s="61">
        <f t="shared" ref="B265:F265" si="4">B264-B110</f>
        <v>0</v>
      </c>
      <c r="C265" s="61">
        <f t="shared" si="4"/>
        <v>0</v>
      </c>
      <c r="D265" s="61">
        <f t="shared" si="4"/>
        <v>30183617.58001709</v>
      </c>
      <c r="E265" s="61">
        <f t="shared" si="4"/>
        <v>30183617.58001709</v>
      </c>
      <c r="F265" s="61">
        <f t="shared" si="4"/>
        <v>-8800895.5400009155</v>
      </c>
      <c r="G265" s="61">
        <f>G264-G110</f>
        <v>-8800895.5400009155</v>
      </c>
      <c r="J265" s="3" t="b">
        <f t="shared" ref="J265:O265" si="5">J264=B110</f>
        <v>1</v>
      </c>
      <c r="K265" s="3" t="b">
        <f t="shared" si="5"/>
        <v>1</v>
      </c>
      <c r="L265" s="3" t="b">
        <f t="shared" si="5"/>
        <v>0</v>
      </c>
      <c r="M265" s="3" t="b">
        <f t="shared" si="5"/>
        <v>0</v>
      </c>
      <c r="N265" s="3" t="b">
        <f t="shared" si="5"/>
        <v>1</v>
      </c>
      <c r="O265" s="3" t="b">
        <f t="shared" si="5"/>
        <v>1</v>
      </c>
    </row>
    <row r="266" spans="1:17" ht="12.95" hidden="1" customHeight="1" outlineLevel="1" x14ac:dyDescent="0.2"/>
    <row r="267" spans="1:17" ht="22.15" hidden="1" customHeight="1" outlineLevel="1" x14ac:dyDescent="0.2">
      <c r="A267" s="238" t="s">
        <v>0</v>
      </c>
      <c r="B267" s="240" t="s">
        <v>1</v>
      </c>
      <c r="C267" s="240"/>
      <c r="D267" s="240" t="s">
        <v>2</v>
      </c>
      <c r="E267" s="240"/>
      <c r="F267" s="240" t="s">
        <v>3</v>
      </c>
      <c r="G267" s="240"/>
      <c r="H267" s="62" t="s">
        <v>161</v>
      </c>
      <c r="I267" s="233" t="s">
        <v>0</v>
      </c>
      <c r="J267" s="232" t="s">
        <v>1</v>
      </c>
      <c r="K267" s="232"/>
      <c r="L267" s="232" t="s">
        <v>2</v>
      </c>
      <c r="M267" s="232"/>
      <c r="N267" s="232" t="s">
        <v>3</v>
      </c>
      <c r="O267" s="232"/>
      <c r="P267" s="2" t="s">
        <v>5</v>
      </c>
    </row>
    <row r="268" spans="1:17" ht="24.6" hidden="1" customHeight="1" outlineLevel="1" x14ac:dyDescent="0.2">
      <c r="A268" s="239"/>
      <c r="B268" s="29" t="s">
        <v>6</v>
      </c>
      <c r="C268" s="29" t="s">
        <v>7</v>
      </c>
      <c r="D268" s="29" t="s">
        <v>6</v>
      </c>
      <c r="E268" s="29" t="s">
        <v>7</v>
      </c>
      <c r="F268" s="29" t="s">
        <v>6</v>
      </c>
      <c r="G268" s="29" t="s">
        <v>7</v>
      </c>
      <c r="H268" s="62"/>
      <c r="I268" s="234"/>
      <c r="J268" s="7" t="s">
        <v>6</v>
      </c>
      <c r="K268" s="7" t="s">
        <v>7</v>
      </c>
      <c r="L268" s="7" t="s">
        <v>6</v>
      </c>
      <c r="M268" s="7" t="s">
        <v>7</v>
      </c>
      <c r="N268" s="7" t="s">
        <v>6</v>
      </c>
      <c r="O268" s="7" t="s">
        <v>7</v>
      </c>
      <c r="P268" s="8"/>
    </row>
    <row r="269" spans="1:17" ht="12.95" hidden="1" customHeight="1" outlineLevel="1" x14ac:dyDescent="0.2">
      <c r="A269" s="9" t="s">
        <v>8</v>
      </c>
      <c r="B269" s="10">
        <v>471680311.45999998</v>
      </c>
      <c r="C269" s="11"/>
      <c r="D269" s="10">
        <v>72282750977.699997</v>
      </c>
      <c r="E269" s="10">
        <v>72231150234.919998</v>
      </c>
      <c r="F269" s="10">
        <v>523281054.24000001</v>
      </c>
      <c r="G269" s="11"/>
      <c r="I269" s="9" t="s">
        <v>8</v>
      </c>
      <c r="J269" s="10">
        <v>471680311.45999998</v>
      </c>
      <c r="K269" s="11"/>
      <c r="L269" s="10">
        <v>72282750977.699997</v>
      </c>
      <c r="M269" s="10">
        <v>72231150234.919998</v>
      </c>
      <c r="N269" s="10">
        <v>523281054.24000001</v>
      </c>
      <c r="O269" s="11"/>
      <c r="P269" s="12">
        <f>N269-F269</f>
        <v>0</v>
      </c>
      <c r="Q269" s="3">
        <f>O269-G269</f>
        <v>0</v>
      </c>
    </row>
    <row r="270" spans="1:17" ht="12.95" hidden="1" customHeight="1" outlineLevel="1" x14ac:dyDescent="0.2">
      <c r="A270" s="9" t="s">
        <v>9</v>
      </c>
      <c r="B270" s="11"/>
      <c r="C270" s="11"/>
      <c r="D270" s="10">
        <v>304339651.06</v>
      </c>
      <c r="E270" s="10">
        <v>304339651.06</v>
      </c>
      <c r="F270" s="11"/>
      <c r="G270" s="11"/>
      <c r="I270" s="9" t="s">
        <v>9</v>
      </c>
      <c r="J270" s="11"/>
      <c r="K270" s="11"/>
      <c r="L270" s="10">
        <v>304339651.06</v>
      </c>
      <c r="M270" s="10">
        <v>304339651.06</v>
      </c>
      <c r="N270" s="11"/>
      <c r="O270" s="11"/>
      <c r="P270" s="12">
        <f t="shared" ref="P270:Q333" si="6">N270-F270</f>
        <v>0</v>
      </c>
      <c r="Q270" s="3">
        <f t="shared" si="6"/>
        <v>0</v>
      </c>
    </row>
    <row r="271" spans="1:17" ht="12.95" hidden="1" customHeight="1" outlineLevel="1" x14ac:dyDescent="0.2">
      <c r="A271" s="9" t="s">
        <v>10</v>
      </c>
      <c r="B271" s="10">
        <v>32789206.16</v>
      </c>
      <c r="C271" s="11"/>
      <c r="D271" s="10">
        <v>64802416976.620003</v>
      </c>
      <c r="E271" s="10">
        <v>64712479433.440002</v>
      </c>
      <c r="F271" s="10">
        <v>122726749.34</v>
      </c>
      <c r="G271" s="11"/>
      <c r="I271" s="9" t="s">
        <v>10</v>
      </c>
      <c r="J271" s="10">
        <v>32789206.16</v>
      </c>
      <c r="K271" s="11"/>
      <c r="L271" s="10">
        <v>64802337546.610001</v>
      </c>
      <c r="M271" s="10">
        <v>64712400003.43</v>
      </c>
      <c r="N271" s="10">
        <v>122726749.34</v>
      </c>
      <c r="O271" s="11"/>
      <c r="P271" s="12">
        <f t="shared" si="6"/>
        <v>0</v>
      </c>
      <c r="Q271" s="3">
        <f t="shared" si="6"/>
        <v>0</v>
      </c>
    </row>
    <row r="272" spans="1:17" ht="12.95" hidden="1" customHeight="1" outlineLevel="1" x14ac:dyDescent="0.2">
      <c r="A272" s="9" t="s">
        <v>11</v>
      </c>
      <c r="B272" s="10">
        <v>157776145.11000001</v>
      </c>
      <c r="C272" s="11"/>
      <c r="D272" s="10">
        <v>41843350826.990005</v>
      </c>
      <c r="E272" s="10">
        <v>41871637354.019997</v>
      </c>
      <c r="F272" s="10">
        <v>129489618.08</v>
      </c>
      <c r="G272" s="11"/>
      <c r="I272" s="9" t="s">
        <v>11</v>
      </c>
      <c r="J272" s="10">
        <v>157776145.11000001</v>
      </c>
      <c r="K272" s="11"/>
      <c r="L272" s="10">
        <v>41843350826.990005</v>
      </c>
      <c r="M272" s="10">
        <v>41871637354.019997</v>
      </c>
      <c r="N272" s="10">
        <v>129489618.08</v>
      </c>
      <c r="O272" s="11"/>
      <c r="P272" s="12">
        <f t="shared" si="6"/>
        <v>0</v>
      </c>
      <c r="Q272" s="3">
        <f t="shared" si="6"/>
        <v>0</v>
      </c>
    </row>
    <row r="273" spans="1:18" ht="12.95" hidden="1" customHeight="1" outlineLevel="1" x14ac:dyDescent="0.2">
      <c r="A273" s="9" t="s">
        <v>12</v>
      </c>
      <c r="B273" s="10">
        <v>4008724.35</v>
      </c>
      <c r="C273" s="11"/>
      <c r="D273" s="10">
        <v>2664028770.04</v>
      </c>
      <c r="E273" s="10">
        <v>2637278338.5999999</v>
      </c>
      <c r="F273" s="10">
        <v>30759155.789999999</v>
      </c>
      <c r="G273" s="11"/>
      <c r="I273" s="9" t="s">
        <v>12</v>
      </c>
      <c r="J273" s="10">
        <v>4008724.35</v>
      </c>
      <c r="K273" s="11"/>
      <c r="L273" s="10">
        <v>2664028770.04</v>
      </c>
      <c r="M273" s="10">
        <v>2637278338.5999999</v>
      </c>
      <c r="N273" s="10">
        <v>30759155.789999999</v>
      </c>
      <c r="O273" s="11"/>
      <c r="P273" s="12">
        <f t="shared" si="6"/>
        <v>0</v>
      </c>
      <c r="Q273" s="3">
        <f t="shared" si="6"/>
        <v>0</v>
      </c>
    </row>
    <row r="274" spans="1:18" ht="12.95" hidden="1" customHeight="1" outlineLevel="1" x14ac:dyDescent="0.2">
      <c r="A274" s="9" t="s">
        <v>13</v>
      </c>
      <c r="B274" s="10">
        <v>9326880280</v>
      </c>
      <c r="C274" s="11"/>
      <c r="D274" s="10">
        <v>53401778862.019997</v>
      </c>
      <c r="E274" s="10">
        <v>52055049551.019997</v>
      </c>
      <c r="F274" s="10">
        <v>10673609591</v>
      </c>
      <c r="G274" s="11"/>
      <c r="I274" s="9" t="s">
        <v>13</v>
      </c>
      <c r="J274" s="10">
        <v>9326880280</v>
      </c>
      <c r="K274" s="11"/>
      <c r="L274" s="10">
        <v>53401778862.019997</v>
      </c>
      <c r="M274" s="10">
        <v>52055049551.019997</v>
      </c>
      <c r="N274" s="10">
        <v>10673609591</v>
      </c>
      <c r="O274" s="11"/>
      <c r="P274" s="12">
        <f t="shared" si="6"/>
        <v>0</v>
      </c>
      <c r="Q274" s="3">
        <f t="shared" si="6"/>
        <v>0</v>
      </c>
    </row>
    <row r="275" spans="1:18" ht="12.95" hidden="1" customHeight="1" outlineLevel="1" x14ac:dyDescent="0.2">
      <c r="A275" s="9" t="s">
        <v>14</v>
      </c>
      <c r="B275" s="10">
        <v>337390879.49000001</v>
      </c>
      <c r="C275" s="11"/>
      <c r="D275" s="10">
        <v>8965701756.8699989</v>
      </c>
      <c r="E275" s="10">
        <v>9295638044.3599987</v>
      </c>
      <c r="F275" s="10">
        <v>7454592</v>
      </c>
      <c r="G275" s="11"/>
      <c r="I275" s="9" t="s">
        <v>14</v>
      </c>
      <c r="J275" s="10">
        <v>337390879.49000001</v>
      </c>
      <c r="K275" s="11"/>
      <c r="L275" s="10">
        <v>8964660339.4500008</v>
      </c>
      <c r="M275" s="10">
        <v>9294596626.9399986</v>
      </c>
      <c r="N275" s="10">
        <v>7454592</v>
      </c>
      <c r="O275" s="11"/>
      <c r="P275" s="12">
        <f t="shared" si="6"/>
        <v>0</v>
      </c>
      <c r="Q275" s="3">
        <f t="shared" si="6"/>
        <v>0</v>
      </c>
    </row>
    <row r="276" spans="1:18" ht="12.95" hidden="1" customHeight="1" outlineLevel="1" x14ac:dyDescent="0.2">
      <c r="A276" s="9" t="s">
        <v>15</v>
      </c>
      <c r="B276" s="10">
        <v>337390879.49000001</v>
      </c>
      <c r="C276" s="11"/>
      <c r="D276" s="10">
        <v>8937123310.5499992</v>
      </c>
      <c r="E276" s="10">
        <v>9267059598.0400009</v>
      </c>
      <c r="F276" s="10">
        <v>7454592</v>
      </c>
      <c r="G276" s="11"/>
      <c r="I276" s="9" t="s">
        <v>15</v>
      </c>
      <c r="J276" s="10">
        <v>337390879.49000001</v>
      </c>
      <c r="K276" s="11"/>
      <c r="L276" s="10">
        <v>8937123310.5499992</v>
      </c>
      <c r="M276" s="10">
        <v>9267059598.0400009</v>
      </c>
      <c r="N276" s="10">
        <v>7454592</v>
      </c>
      <c r="O276" s="11"/>
      <c r="P276" s="12">
        <f t="shared" si="6"/>
        <v>0</v>
      </c>
      <c r="Q276" s="3">
        <f t="shared" si="6"/>
        <v>0</v>
      </c>
    </row>
    <row r="277" spans="1:18" ht="12.95" hidden="1" customHeight="1" outlineLevel="1" x14ac:dyDescent="0.2">
      <c r="A277" s="9" t="s">
        <v>16</v>
      </c>
      <c r="B277" s="11"/>
      <c r="C277" s="11"/>
      <c r="D277" s="10">
        <v>28578446.32</v>
      </c>
      <c r="E277" s="10">
        <v>28578446.32</v>
      </c>
      <c r="F277" s="11"/>
      <c r="G277" s="11"/>
      <c r="I277" s="9" t="s">
        <v>16</v>
      </c>
      <c r="J277" s="11"/>
      <c r="K277" s="11"/>
      <c r="L277" s="10">
        <v>27537028.899999999</v>
      </c>
      <c r="M277" s="10">
        <v>27537028.899999999</v>
      </c>
      <c r="N277" s="11"/>
      <c r="O277" s="11"/>
      <c r="P277" s="12">
        <f t="shared" si="6"/>
        <v>0</v>
      </c>
      <c r="Q277" s="3">
        <f t="shared" si="6"/>
        <v>0</v>
      </c>
    </row>
    <row r="278" spans="1:18" ht="12.95" hidden="1" customHeight="1" outlineLevel="1" x14ac:dyDescent="0.2">
      <c r="A278" s="9" t="s">
        <v>17</v>
      </c>
      <c r="B278" s="11"/>
      <c r="C278" s="10">
        <v>1530092752.48</v>
      </c>
      <c r="D278" s="10">
        <v>883297542.97000003</v>
      </c>
      <c r="E278" s="10">
        <v>20403048.390000001</v>
      </c>
      <c r="F278" s="11"/>
      <c r="G278" s="10">
        <v>667198257.89999998</v>
      </c>
      <c r="I278" s="9" t="s">
        <v>17</v>
      </c>
      <c r="J278" s="11"/>
      <c r="K278" s="10">
        <v>1530092752.48</v>
      </c>
      <c r="L278" s="10">
        <v>831242898.69000006</v>
      </c>
      <c r="M278" s="10">
        <v>20403048.390000001</v>
      </c>
      <c r="N278" s="11"/>
      <c r="O278" s="10">
        <v>719252902.17999995</v>
      </c>
      <c r="P278" s="12">
        <f t="shared" si="6"/>
        <v>0</v>
      </c>
      <c r="Q278" s="3">
        <f t="shared" si="6"/>
        <v>52054644.279999971</v>
      </c>
      <c r="R278" s="4" t="s">
        <v>162</v>
      </c>
    </row>
    <row r="279" spans="1:18" ht="12.95" hidden="1" customHeight="1" outlineLevel="1" x14ac:dyDescent="0.2">
      <c r="A279" s="9" t="s">
        <v>18</v>
      </c>
      <c r="B279" s="10">
        <v>254655551.16</v>
      </c>
      <c r="C279" s="11"/>
      <c r="D279" s="10">
        <v>7064252577.3899994</v>
      </c>
      <c r="E279" s="10">
        <v>7008077154.0500002</v>
      </c>
      <c r="F279" s="10">
        <v>310830974.5</v>
      </c>
      <c r="G279" s="11"/>
      <c r="I279" s="9" t="s">
        <v>18</v>
      </c>
      <c r="J279" s="10">
        <v>254655551.16</v>
      </c>
      <c r="K279" s="11"/>
      <c r="L279" s="10">
        <v>7064252577.3899994</v>
      </c>
      <c r="M279" s="10">
        <v>7008077154.0500002</v>
      </c>
      <c r="N279" s="10">
        <v>310830974.5</v>
      </c>
      <c r="O279" s="11"/>
      <c r="P279" s="12">
        <f t="shared" si="6"/>
        <v>0</v>
      </c>
      <c r="Q279" s="3">
        <f t="shared" si="6"/>
        <v>0</v>
      </c>
    </row>
    <row r="280" spans="1:18" ht="12.95" hidden="1" customHeight="1" outlineLevel="1" x14ac:dyDescent="0.2">
      <c r="A280" s="9" t="s">
        <v>19</v>
      </c>
      <c r="B280" s="10">
        <v>31481321.920000002</v>
      </c>
      <c r="C280" s="11"/>
      <c r="D280" s="10">
        <v>681422771.77999997</v>
      </c>
      <c r="E280" s="10">
        <v>709984397.80999994</v>
      </c>
      <c r="F280" s="10">
        <v>2919695.89</v>
      </c>
      <c r="G280" s="11"/>
      <c r="I280" s="9" t="s">
        <v>19</v>
      </c>
      <c r="J280" s="10">
        <v>31481321.920000002</v>
      </c>
      <c r="K280" s="11"/>
      <c r="L280" s="10">
        <v>681422771.77999997</v>
      </c>
      <c r="M280" s="10">
        <v>709984397.80999994</v>
      </c>
      <c r="N280" s="10">
        <v>2919695.89</v>
      </c>
      <c r="O280" s="11"/>
      <c r="P280" s="12">
        <f t="shared" si="6"/>
        <v>0</v>
      </c>
      <c r="Q280" s="3">
        <f t="shared" si="6"/>
        <v>0</v>
      </c>
    </row>
    <row r="281" spans="1:18" ht="12.95" hidden="1" customHeight="1" outlineLevel="1" x14ac:dyDescent="0.2">
      <c r="A281" s="9" t="s">
        <v>20</v>
      </c>
      <c r="B281" s="10">
        <v>7738972.3899999997</v>
      </c>
      <c r="C281" s="11"/>
      <c r="D281" s="10">
        <v>20709870</v>
      </c>
      <c r="E281" s="10">
        <v>13017557</v>
      </c>
      <c r="F281" s="10">
        <v>15431285.390000001</v>
      </c>
      <c r="G281" s="11"/>
      <c r="I281" s="9" t="s">
        <v>20</v>
      </c>
      <c r="J281" s="10">
        <v>7738972.3899999997</v>
      </c>
      <c r="K281" s="11"/>
      <c r="L281" s="10">
        <v>20709870</v>
      </c>
      <c r="M281" s="10">
        <v>13017557</v>
      </c>
      <c r="N281" s="10">
        <v>15431285.390000001</v>
      </c>
      <c r="O281" s="11"/>
      <c r="P281" s="12">
        <f t="shared" si="6"/>
        <v>0</v>
      </c>
      <c r="Q281" s="3">
        <f t="shared" si="6"/>
        <v>0</v>
      </c>
    </row>
    <row r="282" spans="1:18" ht="12.95" hidden="1" customHeight="1" outlineLevel="1" x14ac:dyDescent="0.2">
      <c r="A282" s="9" t="s">
        <v>21</v>
      </c>
      <c r="B282" s="10">
        <v>110219008.98999999</v>
      </c>
      <c r="C282" s="11"/>
      <c r="D282" s="10">
        <v>109306563.88</v>
      </c>
      <c r="E282" s="10">
        <v>121967675.40000001</v>
      </c>
      <c r="F282" s="10">
        <v>97557897.469999999</v>
      </c>
      <c r="G282" s="11"/>
      <c r="I282" s="9" t="s">
        <v>21</v>
      </c>
      <c r="J282" s="10">
        <v>110219008.98999999</v>
      </c>
      <c r="K282" s="11"/>
      <c r="L282" s="10">
        <v>109306563.88</v>
      </c>
      <c r="M282" s="10">
        <v>121967675.40000001</v>
      </c>
      <c r="N282" s="10">
        <v>97557897.469999999</v>
      </c>
      <c r="O282" s="11"/>
      <c r="P282" s="12">
        <f t="shared" si="6"/>
        <v>0</v>
      </c>
      <c r="Q282" s="3">
        <f t="shared" si="6"/>
        <v>0</v>
      </c>
    </row>
    <row r="283" spans="1:18" ht="12.95" hidden="1" customHeight="1" outlineLevel="1" x14ac:dyDescent="0.2">
      <c r="A283" s="9" t="s">
        <v>22</v>
      </c>
      <c r="B283" s="10">
        <v>1218065</v>
      </c>
      <c r="C283" s="11"/>
      <c r="D283" s="10">
        <v>105000</v>
      </c>
      <c r="E283" s="10">
        <v>1323065</v>
      </c>
      <c r="F283" s="11"/>
      <c r="G283" s="11"/>
      <c r="I283" s="9" t="s">
        <v>22</v>
      </c>
      <c r="J283" s="10">
        <v>1218065</v>
      </c>
      <c r="K283" s="11"/>
      <c r="L283" s="10">
        <v>105000</v>
      </c>
      <c r="M283" s="10">
        <v>1323065</v>
      </c>
      <c r="N283" s="11"/>
      <c r="O283" s="11"/>
      <c r="P283" s="12">
        <f t="shared" si="6"/>
        <v>0</v>
      </c>
      <c r="Q283" s="3">
        <f t="shared" si="6"/>
        <v>0</v>
      </c>
    </row>
    <row r="284" spans="1:18" ht="12.95" hidden="1" customHeight="1" outlineLevel="1" x14ac:dyDescent="0.2">
      <c r="A284" s="9" t="s">
        <v>23</v>
      </c>
      <c r="B284" s="11"/>
      <c r="C284" s="11"/>
      <c r="D284" s="10">
        <v>951836</v>
      </c>
      <c r="E284" s="10">
        <v>951836</v>
      </c>
      <c r="F284" s="11"/>
      <c r="G284" s="11"/>
      <c r="I284" s="9" t="s">
        <v>23</v>
      </c>
      <c r="J284" s="11"/>
      <c r="K284" s="11"/>
      <c r="L284" s="10">
        <v>951836</v>
      </c>
      <c r="M284" s="10">
        <v>951836</v>
      </c>
      <c r="N284" s="11"/>
      <c r="O284" s="11"/>
      <c r="P284" s="12">
        <f t="shared" si="6"/>
        <v>0</v>
      </c>
      <c r="Q284" s="3">
        <f t="shared" si="6"/>
        <v>0</v>
      </c>
    </row>
    <row r="285" spans="1:18" ht="12.95" hidden="1" customHeight="1" outlineLevel="1" x14ac:dyDescent="0.2">
      <c r="A285" s="9" t="s">
        <v>24</v>
      </c>
      <c r="B285" s="10">
        <v>8040511</v>
      </c>
      <c r="C285" s="11"/>
      <c r="D285" s="10">
        <v>133661746</v>
      </c>
      <c r="E285" s="10">
        <v>119208971</v>
      </c>
      <c r="F285" s="10">
        <v>22493286</v>
      </c>
      <c r="G285" s="11"/>
      <c r="I285" s="9" t="s">
        <v>24</v>
      </c>
      <c r="J285" s="10">
        <v>8040511</v>
      </c>
      <c r="K285" s="11"/>
      <c r="L285" s="10">
        <v>133661746</v>
      </c>
      <c r="M285" s="10">
        <v>99563021</v>
      </c>
      <c r="N285" s="10">
        <v>42139236</v>
      </c>
      <c r="O285" s="11"/>
      <c r="P285" s="19">
        <f t="shared" si="6"/>
        <v>19645950</v>
      </c>
      <c r="Q285" s="3">
        <f t="shared" si="6"/>
        <v>0</v>
      </c>
      <c r="R285" s="4" t="s">
        <v>163</v>
      </c>
    </row>
    <row r="286" spans="1:18" ht="12.95" hidden="1" customHeight="1" outlineLevel="1" x14ac:dyDescent="0.2">
      <c r="A286" s="9" t="s">
        <v>25</v>
      </c>
      <c r="B286" s="11"/>
      <c r="C286" s="11"/>
      <c r="D286" s="10">
        <v>1498703869.4000001</v>
      </c>
      <c r="E286" s="10">
        <v>1498703869.4000001</v>
      </c>
      <c r="F286" s="11"/>
      <c r="G286" s="11"/>
      <c r="I286" s="9" t="s">
        <v>25</v>
      </c>
      <c r="J286" s="11"/>
      <c r="K286" s="11"/>
      <c r="L286" s="10">
        <v>1498703869.4000001</v>
      </c>
      <c r="M286" s="10">
        <v>1498703869.4000001</v>
      </c>
      <c r="N286" s="11"/>
      <c r="O286" s="11"/>
      <c r="P286" s="12">
        <f t="shared" si="6"/>
        <v>0</v>
      </c>
      <c r="Q286" s="3">
        <f t="shared" si="6"/>
        <v>0</v>
      </c>
    </row>
    <row r="287" spans="1:18" ht="12.95" hidden="1" customHeight="1" outlineLevel="1" x14ac:dyDescent="0.2">
      <c r="A287" s="9" t="s">
        <v>26</v>
      </c>
      <c r="B287" s="11"/>
      <c r="C287" s="10">
        <v>57732822.399999999</v>
      </c>
      <c r="D287" s="11"/>
      <c r="E287" s="10">
        <v>103828552</v>
      </c>
      <c r="F287" s="11"/>
      <c r="G287" s="10">
        <v>161561374.40000001</v>
      </c>
      <c r="I287" s="9" t="s">
        <v>26</v>
      </c>
      <c r="J287" s="11"/>
      <c r="K287" s="10">
        <v>57732822.399999999</v>
      </c>
      <c r="L287" s="11"/>
      <c r="M287" s="10">
        <v>123474502</v>
      </c>
      <c r="N287" s="11"/>
      <c r="O287" s="10">
        <v>181207324.40000001</v>
      </c>
      <c r="P287" s="12">
        <f t="shared" si="6"/>
        <v>0</v>
      </c>
      <c r="Q287" s="4">
        <f t="shared" si="6"/>
        <v>19645950</v>
      </c>
      <c r="R287" s="4" t="s">
        <v>164</v>
      </c>
    </row>
    <row r="288" spans="1:18" ht="12.95" hidden="1" customHeight="1" outlineLevel="1" x14ac:dyDescent="0.2">
      <c r="A288" s="9" t="s">
        <v>27</v>
      </c>
      <c r="B288" s="10">
        <v>7696513.4199999999</v>
      </c>
      <c r="C288" s="11"/>
      <c r="D288" s="10">
        <v>189836079.59</v>
      </c>
      <c r="E288" s="10">
        <v>190568428.03</v>
      </c>
      <c r="F288" s="10">
        <v>6964164.9800000004</v>
      </c>
      <c r="G288" s="11"/>
      <c r="I288" s="9" t="s">
        <v>27</v>
      </c>
      <c r="J288" s="10">
        <v>7696513.4199999999</v>
      </c>
      <c r="K288" s="11"/>
      <c r="L288" s="10">
        <v>189836079.59</v>
      </c>
      <c r="M288" s="10">
        <v>190211428.03</v>
      </c>
      <c r="N288" s="10">
        <v>7321164.9800000004</v>
      </c>
      <c r="O288" s="11"/>
      <c r="P288" s="12">
        <f t="shared" si="6"/>
        <v>357000</v>
      </c>
      <c r="Q288" s="3">
        <f t="shared" si="6"/>
        <v>0</v>
      </c>
      <c r="R288" s="4" t="s">
        <v>165</v>
      </c>
    </row>
    <row r="289" spans="1:18" ht="12.95" hidden="1" customHeight="1" outlineLevel="1" x14ac:dyDescent="0.2">
      <c r="A289" s="9" t="s">
        <v>28</v>
      </c>
      <c r="B289" s="10">
        <v>323240153.22000003</v>
      </c>
      <c r="C289" s="11"/>
      <c r="D289" s="10">
        <v>2729650500</v>
      </c>
      <c r="E289" s="10">
        <v>3052890653.2199998</v>
      </c>
      <c r="F289" s="11"/>
      <c r="G289" s="11"/>
      <c r="I289" s="9" t="s">
        <v>28</v>
      </c>
      <c r="J289" s="10">
        <v>323240153.22000003</v>
      </c>
      <c r="K289" s="11"/>
      <c r="L289" s="10">
        <v>2729650500</v>
      </c>
      <c r="M289" s="10">
        <v>3052890653.2199998</v>
      </c>
      <c r="N289" s="11"/>
      <c r="O289" s="11"/>
      <c r="P289" s="12">
        <f t="shared" si="6"/>
        <v>0</v>
      </c>
      <c r="Q289" s="3">
        <f t="shared" si="6"/>
        <v>0</v>
      </c>
    </row>
    <row r="290" spans="1:18" ht="12.95" hidden="1" customHeight="1" outlineLevel="1" x14ac:dyDescent="0.2">
      <c r="A290" s="9" t="s">
        <v>29</v>
      </c>
      <c r="B290" s="11"/>
      <c r="C290" s="11"/>
      <c r="D290" s="10">
        <v>3761709184.4199996</v>
      </c>
      <c r="E290" s="10">
        <v>3365559842.9400001</v>
      </c>
      <c r="F290" s="10">
        <v>396149341.48000002</v>
      </c>
      <c r="G290" s="11"/>
      <c r="I290" s="9" t="s">
        <v>29</v>
      </c>
      <c r="J290" s="11"/>
      <c r="K290" s="11"/>
      <c r="L290" s="10">
        <v>3761709184.4199996</v>
      </c>
      <c r="M290" s="10">
        <v>3365559842.9400001</v>
      </c>
      <c r="N290" s="10">
        <v>396149341.48000002</v>
      </c>
      <c r="O290" s="11"/>
      <c r="P290" s="12">
        <f t="shared" si="6"/>
        <v>0</v>
      </c>
      <c r="Q290" s="3">
        <f t="shared" si="6"/>
        <v>0</v>
      </c>
    </row>
    <row r="291" spans="1:18" ht="12.95" hidden="1" customHeight="1" outlineLevel="1" x14ac:dyDescent="0.2">
      <c r="A291" s="9" t="s">
        <v>30</v>
      </c>
      <c r="B291" s="11"/>
      <c r="C291" s="11"/>
      <c r="D291" s="10">
        <v>205901077.03999999</v>
      </c>
      <c r="E291" s="10">
        <v>158923751.03999999</v>
      </c>
      <c r="F291" s="10">
        <v>46977326</v>
      </c>
      <c r="G291" s="11"/>
      <c r="I291" s="9" t="s">
        <v>30</v>
      </c>
      <c r="J291" s="11"/>
      <c r="K291" s="11"/>
      <c r="L291" s="10">
        <v>205901077.03999999</v>
      </c>
      <c r="M291" s="10">
        <v>158923751.03999999</v>
      </c>
      <c r="N291" s="10">
        <v>46977326</v>
      </c>
      <c r="O291" s="11"/>
      <c r="P291" s="12">
        <f t="shared" si="6"/>
        <v>0</v>
      </c>
      <c r="Q291" s="3">
        <f t="shared" si="6"/>
        <v>0</v>
      </c>
    </row>
    <row r="292" spans="1:18" ht="12.95" hidden="1" customHeight="1" outlineLevel="1" x14ac:dyDescent="0.2">
      <c r="A292" s="9" t="s">
        <v>31</v>
      </c>
      <c r="B292" s="11"/>
      <c r="C292" s="11"/>
      <c r="D292" s="10">
        <v>4334514.9400000004</v>
      </c>
      <c r="E292" s="10">
        <v>4286766.9400000004</v>
      </c>
      <c r="F292" s="10">
        <v>47748</v>
      </c>
      <c r="G292" s="11"/>
      <c r="I292" s="9" t="s">
        <v>31</v>
      </c>
      <c r="J292" s="11"/>
      <c r="K292" s="11"/>
      <c r="L292" s="10">
        <v>3293097.52</v>
      </c>
      <c r="M292" s="10">
        <v>3245349.52</v>
      </c>
      <c r="N292" s="10">
        <v>47748</v>
      </c>
      <c r="O292" s="11"/>
      <c r="P292" s="12">
        <f t="shared" si="6"/>
        <v>0</v>
      </c>
      <c r="Q292" s="3">
        <f t="shared" si="6"/>
        <v>0</v>
      </c>
    </row>
    <row r="293" spans="1:18" ht="12.95" hidden="1" customHeight="1" outlineLevel="1" x14ac:dyDescent="0.2">
      <c r="A293" s="9" t="s">
        <v>32</v>
      </c>
      <c r="B293" s="10">
        <v>54612330.399999999</v>
      </c>
      <c r="C293" s="11"/>
      <c r="D293" s="10">
        <v>94587362.209999993</v>
      </c>
      <c r="E293" s="10">
        <v>61359786.93</v>
      </c>
      <c r="F293" s="10">
        <v>87839905.680000007</v>
      </c>
      <c r="G293" s="11"/>
      <c r="I293" s="9" t="s">
        <v>32</v>
      </c>
      <c r="J293" s="10">
        <v>54612330.399999999</v>
      </c>
      <c r="K293" s="11"/>
      <c r="L293" s="10">
        <v>94587362.209999993</v>
      </c>
      <c r="M293" s="10">
        <v>61359786.93</v>
      </c>
      <c r="N293" s="10">
        <v>87839905.680000007</v>
      </c>
      <c r="O293" s="11"/>
      <c r="P293" s="12">
        <f t="shared" si="6"/>
        <v>0</v>
      </c>
      <c r="Q293" s="3">
        <f t="shared" si="6"/>
        <v>0</v>
      </c>
    </row>
    <row r="294" spans="1:18" ht="12.95" hidden="1" customHeight="1" outlineLevel="1" x14ac:dyDescent="0.2">
      <c r="A294" s="9" t="s">
        <v>33</v>
      </c>
      <c r="B294" s="10">
        <v>3465557.52</v>
      </c>
      <c r="C294" s="11"/>
      <c r="D294" s="10">
        <v>17904322.039999999</v>
      </c>
      <c r="E294" s="10">
        <v>16975999.469999999</v>
      </c>
      <c r="F294" s="10">
        <v>4393880.09</v>
      </c>
      <c r="G294" s="11"/>
      <c r="I294" s="9" t="s">
        <v>33</v>
      </c>
      <c r="J294" s="10">
        <v>3465557.52</v>
      </c>
      <c r="K294" s="11"/>
      <c r="L294" s="10">
        <v>17904322.039999999</v>
      </c>
      <c r="M294" s="10">
        <v>16975999.469999999</v>
      </c>
      <c r="N294" s="10">
        <v>4393880.09</v>
      </c>
      <c r="O294" s="11"/>
      <c r="P294" s="12">
        <f t="shared" si="6"/>
        <v>0</v>
      </c>
      <c r="Q294" s="3">
        <f t="shared" si="6"/>
        <v>0</v>
      </c>
    </row>
    <row r="295" spans="1:18" ht="12.95" hidden="1" customHeight="1" outlineLevel="1" x14ac:dyDescent="0.2">
      <c r="A295" s="9" t="s">
        <v>34</v>
      </c>
      <c r="B295" s="11"/>
      <c r="C295" s="11"/>
      <c r="D295" s="10">
        <v>467715.91</v>
      </c>
      <c r="E295" s="11"/>
      <c r="F295" s="10">
        <v>467715.91</v>
      </c>
      <c r="G295" s="11"/>
      <c r="I295" s="9" t="s">
        <v>34</v>
      </c>
      <c r="J295" s="11"/>
      <c r="K295" s="11"/>
      <c r="L295" s="10">
        <v>467715.91</v>
      </c>
      <c r="M295" s="11"/>
      <c r="N295" s="10">
        <v>467715.91</v>
      </c>
      <c r="O295" s="11"/>
      <c r="P295" s="12">
        <f t="shared" si="6"/>
        <v>0</v>
      </c>
      <c r="Q295" s="3">
        <f t="shared" si="6"/>
        <v>0</v>
      </c>
    </row>
    <row r="296" spans="1:18" ht="12.95" hidden="1" customHeight="1" outlineLevel="1" x14ac:dyDescent="0.2">
      <c r="A296" s="9" t="s">
        <v>35</v>
      </c>
      <c r="B296" s="10">
        <v>40186146.240000002</v>
      </c>
      <c r="C296" s="11"/>
      <c r="D296" s="10">
        <v>1268475902.53</v>
      </c>
      <c r="E296" s="10">
        <v>1205770776.8199999</v>
      </c>
      <c r="F296" s="10">
        <v>102891271.95</v>
      </c>
      <c r="G296" s="11"/>
      <c r="I296" s="9" t="s">
        <v>35</v>
      </c>
      <c r="J296" s="10">
        <v>40186146.240000002</v>
      </c>
      <c r="K296" s="11"/>
      <c r="L296" s="10">
        <v>1268475902.53</v>
      </c>
      <c r="M296" s="10">
        <v>1205770776.8199999</v>
      </c>
      <c r="N296" s="10">
        <v>102891271.95</v>
      </c>
      <c r="O296" s="11"/>
      <c r="P296" s="12">
        <f t="shared" si="6"/>
        <v>0</v>
      </c>
      <c r="Q296" s="3">
        <f t="shared" si="6"/>
        <v>0</v>
      </c>
    </row>
    <row r="297" spans="1:18" ht="12.95" hidden="1" customHeight="1" outlineLevel="1" x14ac:dyDescent="0.2">
      <c r="A297" s="9" t="s">
        <v>36</v>
      </c>
      <c r="B297" s="10">
        <v>6393215.4400000004</v>
      </c>
      <c r="C297" s="11"/>
      <c r="D297" s="10">
        <v>40190263.18</v>
      </c>
      <c r="E297" s="10">
        <v>33392518.469999999</v>
      </c>
      <c r="F297" s="10">
        <v>13190960.15</v>
      </c>
      <c r="G297" s="11"/>
      <c r="I297" s="9" t="s">
        <v>36</v>
      </c>
      <c r="J297" s="10">
        <v>6393215.4400000004</v>
      </c>
      <c r="K297" s="11"/>
      <c r="L297" s="10">
        <v>40190263.18</v>
      </c>
      <c r="M297" s="10">
        <v>33392518.469999999</v>
      </c>
      <c r="N297" s="10">
        <v>13190960.15</v>
      </c>
      <c r="O297" s="11"/>
      <c r="P297" s="12">
        <f t="shared" si="6"/>
        <v>0</v>
      </c>
      <c r="Q297" s="3">
        <f t="shared" si="6"/>
        <v>0</v>
      </c>
    </row>
    <row r="298" spans="1:18" ht="12.95" hidden="1" customHeight="1" outlineLevel="1" x14ac:dyDescent="0.2">
      <c r="A298" s="9" t="s">
        <v>37</v>
      </c>
      <c r="B298" s="10">
        <v>195598</v>
      </c>
      <c r="C298" s="11"/>
      <c r="D298" s="10">
        <v>592438</v>
      </c>
      <c r="E298" s="10">
        <v>522122.4</v>
      </c>
      <c r="F298" s="10">
        <v>265913.59999999998</v>
      </c>
      <c r="G298" s="11"/>
      <c r="I298" s="9" t="s">
        <v>37</v>
      </c>
      <c r="J298" s="10">
        <v>195598</v>
      </c>
      <c r="K298" s="11"/>
      <c r="L298" s="10">
        <v>592438</v>
      </c>
      <c r="M298" s="10">
        <v>522122.4</v>
      </c>
      <c r="N298" s="10">
        <v>265913.59999999998</v>
      </c>
      <c r="O298" s="11"/>
      <c r="P298" s="12">
        <f t="shared" si="6"/>
        <v>0</v>
      </c>
      <c r="Q298" s="3">
        <f t="shared" si="6"/>
        <v>0</v>
      </c>
    </row>
    <row r="299" spans="1:18" ht="12.95" hidden="1" customHeight="1" outlineLevel="1" x14ac:dyDescent="0.2">
      <c r="A299" s="9" t="s">
        <v>38</v>
      </c>
      <c r="B299" s="11"/>
      <c r="C299" s="11"/>
      <c r="D299" s="10">
        <v>10900000</v>
      </c>
      <c r="E299" s="10">
        <v>10900000</v>
      </c>
      <c r="F299" s="11"/>
      <c r="G299" s="11"/>
      <c r="I299" s="9" t="s">
        <v>38</v>
      </c>
      <c r="J299" s="11"/>
      <c r="K299" s="11"/>
      <c r="L299" s="10">
        <v>10900000</v>
      </c>
      <c r="M299" s="10">
        <v>10900000</v>
      </c>
      <c r="N299" s="11"/>
      <c r="O299" s="11"/>
      <c r="P299" s="12">
        <f t="shared" si="6"/>
        <v>0</v>
      </c>
      <c r="Q299" s="3">
        <f t="shared" si="6"/>
        <v>0</v>
      </c>
    </row>
    <row r="300" spans="1:18" ht="12.95" hidden="1" customHeight="1" outlineLevel="1" x14ac:dyDescent="0.2">
      <c r="A300" s="9" t="s">
        <v>39</v>
      </c>
      <c r="B300" s="10">
        <v>69295791.260000005</v>
      </c>
      <c r="C300" s="11"/>
      <c r="D300" s="11"/>
      <c r="E300" s="10">
        <v>69295791.260000005</v>
      </c>
      <c r="F300" s="11"/>
      <c r="G300" s="11"/>
      <c r="I300" s="9" t="s">
        <v>39</v>
      </c>
      <c r="J300" s="10">
        <v>69295791.260000005</v>
      </c>
      <c r="K300" s="11"/>
      <c r="L300" s="11"/>
      <c r="M300" s="10">
        <v>69295791.260000005</v>
      </c>
      <c r="N300" s="11"/>
      <c r="O300" s="11"/>
      <c r="P300" s="12">
        <f t="shared" si="6"/>
        <v>0</v>
      </c>
      <c r="Q300" s="3">
        <f t="shared" si="6"/>
        <v>0</v>
      </c>
    </row>
    <row r="301" spans="1:18" ht="12.95" hidden="1" customHeight="1" outlineLevel="1" x14ac:dyDescent="0.2">
      <c r="A301" s="9" t="s">
        <v>40</v>
      </c>
      <c r="B301" s="10">
        <v>11112920</v>
      </c>
      <c r="C301" s="11"/>
      <c r="D301" s="11"/>
      <c r="E301" s="11"/>
      <c r="F301" s="10">
        <v>11112920</v>
      </c>
      <c r="G301" s="11"/>
      <c r="I301" s="9" t="s">
        <v>40</v>
      </c>
      <c r="J301" s="10">
        <v>11112920</v>
      </c>
      <c r="K301" s="11"/>
      <c r="L301" s="11"/>
      <c r="M301" s="11"/>
      <c r="N301" s="10">
        <v>11112920</v>
      </c>
      <c r="O301" s="11"/>
      <c r="P301" s="12">
        <f t="shared" si="6"/>
        <v>0</v>
      </c>
      <c r="Q301" s="3">
        <f t="shared" si="6"/>
        <v>0</v>
      </c>
    </row>
    <row r="302" spans="1:18" ht="12.95" hidden="1" customHeight="1" outlineLevel="1" x14ac:dyDescent="0.2">
      <c r="A302" s="9" t="s">
        <v>41</v>
      </c>
      <c r="B302" s="10">
        <v>254971370.69</v>
      </c>
      <c r="C302" s="11"/>
      <c r="D302" s="10">
        <v>339120032.49000001</v>
      </c>
      <c r="E302" s="10">
        <v>594091403.17999995</v>
      </c>
      <c r="F302" s="11"/>
      <c r="G302" s="11"/>
      <c r="I302" s="9" t="s">
        <v>41</v>
      </c>
      <c r="J302" s="10">
        <v>254971370.69</v>
      </c>
      <c r="K302" s="11"/>
      <c r="L302" s="10">
        <v>339044166.69999999</v>
      </c>
      <c r="M302" s="10">
        <v>64923190.75</v>
      </c>
      <c r="N302" s="10">
        <v>529092346.63999999</v>
      </c>
      <c r="O302" s="11"/>
      <c r="P302" s="12">
        <f t="shared" si="6"/>
        <v>529092346.63999999</v>
      </c>
      <c r="Q302" s="3">
        <f t="shared" si="6"/>
        <v>0</v>
      </c>
      <c r="R302" s="4" t="s">
        <v>166</v>
      </c>
    </row>
    <row r="303" spans="1:18" ht="12.95" hidden="1" customHeight="1" outlineLevel="1" x14ac:dyDescent="0.2">
      <c r="A303" s="9" t="s">
        <v>42</v>
      </c>
      <c r="B303" s="10">
        <v>7459561.5</v>
      </c>
      <c r="C303" s="11"/>
      <c r="D303" s="10">
        <v>22615646802.939999</v>
      </c>
      <c r="E303" s="10">
        <v>22560551627.170002</v>
      </c>
      <c r="F303" s="10">
        <v>62554737.270000003</v>
      </c>
      <c r="G303" s="11"/>
      <c r="I303" s="13" t="s">
        <v>42</v>
      </c>
      <c r="J303" s="14">
        <v>7459561.5</v>
      </c>
      <c r="K303" s="15"/>
      <c r="L303" s="14">
        <v>22615646802.939999</v>
      </c>
      <c r="M303" s="14">
        <v>22560551627.170002</v>
      </c>
      <c r="N303" s="14">
        <f>J303+L303-M303</f>
        <v>62554737.269996643</v>
      </c>
      <c r="O303" s="15"/>
      <c r="P303" s="12">
        <f t="shared" si="6"/>
        <v>-3.3602118492126465E-6</v>
      </c>
      <c r="Q303" s="3">
        <f t="shared" si="6"/>
        <v>0</v>
      </c>
    </row>
    <row r="304" spans="1:18" ht="12.95" hidden="1" customHeight="1" outlineLevel="1" x14ac:dyDescent="0.2">
      <c r="A304" s="9" t="s">
        <v>43</v>
      </c>
      <c r="B304" s="10">
        <v>1244000</v>
      </c>
      <c r="C304" s="11"/>
      <c r="D304" s="10">
        <v>101011244</v>
      </c>
      <c r="E304" s="10">
        <v>94643288</v>
      </c>
      <c r="F304" s="10">
        <v>7611956</v>
      </c>
      <c r="G304" s="11"/>
      <c r="I304" s="9" t="s">
        <v>43</v>
      </c>
      <c r="J304" s="16">
        <v>1244000</v>
      </c>
      <c r="K304" s="11"/>
      <c r="L304" s="10">
        <v>101011244</v>
      </c>
      <c r="M304" s="10">
        <v>38397719</v>
      </c>
      <c r="N304" s="10">
        <v>63857525</v>
      </c>
      <c r="O304" s="11"/>
      <c r="P304" s="12">
        <f t="shared" si="6"/>
        <v>56245569</v>
      </c>
      <c r="Q304" s="3">
        <f t="shared" si="6"/>
        <v>0</v>
      </c>
      <c r="R304" s="4" t="s">
        <v>163</v>
      </c>
    </row>
    <row r="305" spans="1:18" ht="12.95" hidden="1" customHeight="1" outlineLevel="1" x14ac:dyDescent="0.2">
      <c r="A305" s="9" t="s">
        <v>44</v>
      </c>
      <c r="B305" s="10">
        <v>1590000</v>
      </c>
      <c r="C305" s="11"/>
      <c r="D305" s="10">
        <v>138029545</v>
      </c>
      <c r="E305" s="10">
        <v>139619545</v>
      </c>
      <c r="F305" s="11"/>
      <c r="G305" s="11"/>
      <c r="I305" s="9" t="s">
        <v>44</v>
      </c>
      <c r="J305" s="10">
        <v>1590000</v>
      </c>
      <c r="K305" s="11"/>
      <c r="L305" s="10">
        <f>89823386</f>
        <v>89823386</v>
      </c>
      <c r="M305" s="10">
        <f>49796159</f>
        <v>49796159</v>
      </c>
      <c r="N305" s="10">
        <f>41617227</f>
        <v>41617227</v>
      </c>
      <c r="O305" s="11"/>
      <c r="P305" s="12">
        <f t="shared" si="6"/>
        <v>41617227</v>
      </c>
      <c r="Q305" s="3">
        <f t="shared" si="6"/>
        <v>0</v>
      </c>
      <c r="R305" s="4" t="s">
        <v>167</v>
      </c>
    </row>
    <row r="306" spans="1:18" ht="12.95" hidden="1" customHeight="1" outlineLevel="1" x14ac:dyDescent="0.2">
      <c r="A306" s="9" t="s">
        <v>45</v>
      </c>
      <c r="B306" s="11"/>
      <c r="C306" s="11"/>
      <c r="D306" s="11"/>
      <c r="E306" s="10">
        <v>7611956</v>
      </c>
      <c r="F306" s="11"/>
      <c r="G306" s="10">
        <v>7611956</v>
      </c>
      <c r="I306" s="9" t="s">
        <v>45</v>
      </c>
      <c r="J306" s="11"/>
      <c r="K306" s="11"/>
      <c r="L306" s="11"/>
      <c r="M306" s="10">
        <v>63857525</v>
      </c>
      <c r="N306" s="11"/>
      <c r="O306" s="10">
        <v>63857525</v>
      </c>
      <c r="P306" s="12">
        <f t="shared" si="6"/>
        <v>0</v>
      </c>
      <c r="Q306" s="3">
        <f t="shared" si="6"/>
        <v>56245569</v>
      </c>
      <c r="R306" s="4" t="s">
        <v>164</v>
      </c>
    </row>
    <row r="307" spans="1:18" ht="12.95" hidden="1" customHeight="1" outlineLevel="1" x14ac:dyDescent="0.2">
      <c r="A307" s="9" t="s">
        <v>46</v>
      </c>
      <c r="B307" s="11"/>
      <c r="C307" s="11"/>
      <c r="D307" s="10">
        <v>751378995.25</v>
      </c>
      <c r="E307" s="10">
        <v>16331504</v>
      </c>
      <c r="F307" s="10">
        <v>735047491.25</v>
      </c>
      <c r="G307" s="11"/>
      <c r="I307" s="17" t="s">
        <v>46</v>
      </c>
      <c r="J307" s="18"/>
      <c r="K307" s="18"/>
      <c r="L307" s="16">
        <v>253840588.97</v>
      </c>
      <c r="M307" s="16">
        <v>25132399.539999999</v>
      </c>
      <c r="N307" s="16">
        <v>228708189.43000001</v>
      </c>
      <c r="O307" s="18"/>
      <c r="P307" s="12">
        <f t="shared" si="6"/>
        <v>-506339301.81999999</v>
      </c>
      <c r="Q307" s="3">
        <f t="shared" si="6"/>
        <v>0</v>
      </c>
      <c r="R307" s="4" t="s">
        <v>168</v>
      </c>
    </row>
    <row r="308" spans="1:18" ht="12.95" hidden="1" customHeight="1" outlineLevel="1" x14ac:dyDescent="0.2">
      <c r="A308" s="9" t="s">
        <v>48</v>
      </c>
      <c r="B308" s="10">
        <v>625883559.10000002</v>
      </c>
      <c r="C308" s="11"/>
      <c r="D308" s="10">
        <v>1051519877.12</v>
      </c>
      <c r="E308" s="10">
        <v>591581723.42999995</v>
      </c>
      <c r="F308" s="10">
        <v>1085821712.79</v>
      </c>
      <c r="G308" s="11"/>
      <c r="I308" s="9" t="s">
        <v>48</v>
      </c>
      <c r="J308" s="10">
        <v>625883559.10000002</v>
      </c>
      <c r="K308" s="11"/>
      <c r="L308" s="10">
        <v>1051519877.12</v>
      </c>
      <c r="M308" s="10">
        <v>591581723.42999995</v>
      </c>
      <c r="N308" s="10">
        <v>1085821712.79</v>
      </c>
      <c r="O308" s="11"/>
      <c r="P308" s="12">
        <f t="shared" si="6"/>
        <v>0</v>
      </c>
      <c r="Q308" s="3">
        <f t="shared" si="6"/>
        <v>0</v>
      </c>
    </row>
    <row r="309" spans="1:18" ht="12.95" hidden="1" customHeight="1" outlineLevel="1" x14ac:dyDescent="0.2">
      <c r="A309" s="9" t="s">
        <v>49</v>
      </c>
      <c r="B309" s="11"/>
      <c r="C309" s="10">
        <v>186117911.34</v>
      </c>
      <c r="D309" s="10">
        <v>212132488.36000001</v>
      </c>
      <c r="E309" s="10">
        <v>343348822.44999999</v>
      </c>
      <c r="F309" s="11"/>
      <c r="G309" s="10">
        <v>317334245.43000001</v>
      </c>
      <c r="I309" s="9" t="s">
        <v>49</v>
      </c>
      <c r="J309" s="11"/>
      <c r="K309" s="10">
        <v>186117911.34</v>
      </c>
      <c r="L309" s="10">
        <v>212126488.36000001</v>
      </c>
      <c r="M309" s="10">
        <v>343348822.44999999</v>
      </c>
      <c r="N309" s="11"/>
      <c r="O309" s="10">
        <v>317340245.43000001</v>
      </c>
      <c r="P309" s="12">
        <f t="shared" si="6"/>
        <v>0</v>
      </c>
      <c r="Q309" s="3">
        <f t="shared" si="6"/>
        <v>6000</v>
      </c>
      <c r="R309" s="4" t="s">
        <v>169</v>
      </c>
    </row>
    <row r="310" spans="1:18" ht="12.95" hidden="1" customHeight="1" outlineLevel="1" x14ac:dyDescent="0.2">
      <c r="A310" s="9" t="s">
        <v>50</v>
      </c>
      <c r="B310" s="10">
        <v>229149770</v>
      </c>
      <c r="C310" s="11"/>
      <c r="D310" s="10">
        <v>49103264.759999998</v>
      </c>
      <c r="E310" s="10">
        <v>278253034.75999999</v>
      </c>
      <c r="F310" s="11"/>
      <c r="G310" s="11"/>
      <c r="I310" s="9" t="s">
        <v>50</v>
      </c>
      <c r="J310" s="10">
        <v>229149770</v>
      </c>
      <c r="K310" s="11"/>
      <c r="L310" s="10">
        <v>49103264.759999998</v>
      </c>
      <c r="M310" s="10">
        <v>278253034.75999999</v>
      </c>
      <c r="N310" s="11"/>
      <c r="O310" s="11"/>
      <c r="P310" s="12">
        <f t="shared" si="6"/>
        <v>0</v>
      </c>
      <c r="Q310" s="3">
        <f t="shared" si="6"/>
        <v>0</v>
      </c>
    </row>
    <row r="311" spans="1:18" ht="12.95" hidden="1" customHeight="1" outlineLevel="1" x14ac:dyDescent="0.2">
      <c r="A311" s="9" t="s">
        <v>51</v>
      </c>
      <c r="B311" s="11"/>
      <c r="C311" s="10">
        <v>101668469</v>
      </c>
      <c r="D311" s="10">
        <v>155171733.75999999</v>
      </c>
      <c r="E311" s="10">
        <v>53503264.759999998</v>
      </c>
      <c r="F311" s="11"/>
      <c r="G311" s="11"/>
      <c r="I311" s="9" t="s">
        <v>51</v>
      </c>
      <c r="J311" s="11"/>
      <c r="K311" s="10">
        <v>101668469</v>
      </c>
      <c r="L311" s="10">
        <v>155171733.75999999</v>
      </c>
      <c r="M311" s="10">
        <v>53503264.759999998</v>
      </c>
      <c r="N311" s="11"/>
      <c r="O311" s="11"/>
      <c r="P311" s="12">
        <f t="shared" si="6"/>
        <v>0</v>
      </c>
      <c r="Q311" s="3">
        <f t="shared" si="6"/>
        <v>0</v>
      </c>
    </row>
    <row r="312" spans="1:18" ht="12.95" hidden="1" customHeight="1" outlineLevel="1" x14ac:dyDescent="0.2">
      <c r="A312" s="9" t="s">
        <v>52</v>
      </c>
      <c r="B312" s="10">
        <v>19358902.66</v>
      </c>
      <c r="C312" s="11"/>
      <c r="D312" s="10">
        <v>5312044.6399999997</v>
      </c>
      <c r="E312" s="11"/>
      <c r="F312" s="10">
        <v>24670947.300000001</v>
      </c>
      <c r="G312" s="11"/>
      <c r="I312" s="9" t="s">
        <v>52</v>
      </c>
      <c r="J312" s="10">
        <v>19358902.66</v>
      </c>
      <c r="K312" s="11"/>
      <c r="L312" s="10">
        <v>5312044.6399999997</v>
      </c>
      <c r="M312" s="11"/>
      <c r="N312" s="10">
        <v>24670947.300000001</v>
      </c>
      <c r="O312" s="11"/>
      <c r="P312" s="12">
        <f t="shared" si="6"/>
        <v>0</v>
      </c>
      <c r="Q312" s="3">
        <f t="shared" si="6"/>
        <v>0</v>
      </c>
    </row>
    <row r="313" spans="1:18" ht="12.95" hidden="1" customHeight="1" outlineLevel="1" x14ac:dyDescent="0.2">
      <c r="A313" s="9" t="s">
        <v>53</v>
      </c>
      <c r="B313" s="11"/>
      <c r="C313" s="10">
        <v>6244016.7300000004</v>
      </c>
      <c r="D313" s="11"/>
      <c r="E313" s="10">
        <v>8536654.0999999996</v>
      </c>
      <c r="F313" s="11"/>
      <c r="G313" s="10">
        <v>14780670.83</v>
      </c>
      <c r="I313" s="9" t="s">
        <v>53</v>
      </c>
      <c r="J313" s="11"/>
      <c r="K313" s="10">
        <v>6244016.7300000004</v>
      </c>
      <c r="L313" s="11"/>
      <c r="M313" s="10">
        <v>8536654.0999999996</v>
      </c>
      <c r="N313" s="11"/>
      <c r="O313" s="10">
        <v>14780670.83</v>
      </c>
      <c r="P313" s="12">
        <f t="shared" si="6"/>
        <v>0</v>
      </c>
      <c r="Q313" s="3">
        <f t="shared" si="6"/>
        <v>0</v>
      </c>
    </row>
    <row r="314" spans="1:18" ht="12.95" hidden="1" customHeight="1" outlineLevel="1" x14ac:dyDescent="0.2">
      <c r="A314" s="9" t="s">
        <v>54</v>
      </c>
      <c r="B314" s="10">
        <v>30385891</v>
      </c>
      <c r="C314" s="11"/>
      <c r="D314" s="10">
        <v>4498732</v>
      </c>
      <c r="E314" s="11"/>
      <c r="F314" s="10">
        <v>34884623</v>
      </c>
      <c r="G314" s="11"/>
      <c r="I314" s="9" t="s">
        <v>54</v>
      </c>
      <c r="J314" s="10">
        <v>30385891</v>
      </c>
      <c r="K314" s="11"/>
      <c r="L314" s="10">
        <v>4498732</v>
      </c>
      <c r="M314" s="11"/>
      <c r="N314" s="10">
        <v>34884623</v>
      </c>
      <c r="O314" s="11"/>
      <c r="P314" s="12">
        <f t="shared" si="6"/>
        <v>0</v>
      </c>
      <c r="Q314" s="3">
        <f t="shared" si="6"/>
        <v>0</v>
      </c>
    </row>
    <row r="315" spans="1:18" ht="12.95" hidden="1" customHeight="1" outlineLevel="1" x14ac:dyDescent="0.2">
      <c r="A315" s="9" t="s">
        <v>55</v>
      </c>
      <c r="B315" s="11"/>
      <c r="C315" s="11"/>
      <c r="D315" s="10">
        <v>3713866.96</v>
      </c>
      <c r="E315" s="10">
        <v>3713866.96</v>
      </c>
      <c r="F315" s="11"/>
      <c r="G315" s="11"/>
      <c r="I315" s="9" t="s">
        <v>55</v>
      </c>
      <c r="J315" s="11"/>
      <c r="K315" s="11"/>
      <c r="L315" s="10">
        <v>3713866.96</v>
      </c>
      <c r="M315" s="10">
        <v>3713866.96</v>
      </c>
      <c r="N315" s="11"/>
      <c r="O315" s="11"/>
      <c r="P315" s="12">
        <f t="shared" si="6"/>
        <v>0</v>
      </c>
      <c r="Q315" s="3">
        <f t="shared" si="6"/>
        <v>0</v>
      </c>
    </row>
    <row r="316" spans="1:18" ht="12.95" hidden="1" customHeight="1" outlineLevel="1" x14ac:dyDescent="0.2">
      <c r="A316" s="9" t="s">
        <v>56</v>
      </c>
      <c r="B316" s="11"/>
      <c r="C316" s="10">
        <v>1165243956.6099999</v>
      </c>
      <c r="D316" s="10">
        <v>1212618166.4400001</v>
      </c>
      <c r="E316" s="10">
        <v>1832362970</v>
      </c>
      <c r="F316" s="11"/>
      <c r="G316" s="10">
        <v>1784988760.1699998</v>
      </c>
      <c r="I316" s="9" t="s">
        <v>56</v>
      </c>
      <c r="J316" s="11"/>
      <c r="K316" s="10">
        <v>1165243956.6099999</v>
      </c>
      <c r="L316" s="10">
        <v>1212618166.4400001</v>
      </c>
      <c r="M316" s="10">
        <v>1832362970</v>
      </c>
      <c r="N316" s="11"/>
      <c r="O316" s="10">
        <v>1784988760.1699998</v>
      </c>
      <c r="P316" s="12">
        <f t="shared" si="6"/>
        <v>0</v>
      </c>
      <c r="Q316" s="3">
        <f t="shared" si="6"/>
        <v>0</v>
      </c>
    </row>
    <row r="317" spans="1:18" ht="12.95" hidden="1" customHeight="1" outlineLevel="1" x14ac:dyDescent="0.2">
      <c r="A317" s="9" t="s">
        <v>57</v>
      </c>
      <c r="B317" s="11"/>
      <c r="C317" s="11"/>
      <c r="D317" s="10">
        <v>1000000000</v>
      </c>
      <c r="E317" s="10">
        <v>6922558618</v>
      </c>
      <c r="F317" s="11"/>
      <c r="G317" s="10">
        <v>5922558618</v>
      </c>
      <c r="I317" s="9" t="s">
        <v>57</v>
      </c>
      <c r="J317" s="11"/>
      <c r="K317" s="11"/>
      <c r="L317" s="10">
        <v>1000000000</v>
      </c>
      <c r="M317" s="10">
        <v>1000000000</v>
      </c>
      <c r="N317" s="11"/>
      <c r="O317" s="11"/>
      <c r="P317" s="12">
        <f t="shared" si="6"/>
        <v>0</v>
      </c>
      <c r="Q317" s="12">
        <f>O317-G317</f>
        <v>-5922558618</v>
      </c>
      <c r="R317" s="4" t="s">
        <v>170</v>
      </c>
    </row>
    <row r="318" spans="1:18" ht="12.95" hidden="1" customHeight="1" outlineLevel="1" x14ac:dyDescent="0.2">
      <c r="A318" s="9" t="s">
        <v>58</v>
      </c>
      <c r="B318" s="11"/>
      <c r="C318" s="10">
        <v>9350066.3100000005</v>
      </c>
      <c r="D318" s="10">
        <v>250207440.90000001</v>
      </c>
      <c r="E318" s="10">
        <v>261507652.94</v>
      </c>
      <c r="F318" s="11"/>
      <c r="G318" s="10">
        <v>20650278.350000001</v>
      </c>
      <c r="I318" s="9" t="s">
        <v>58</v>
      </c>
      <c r="J318" s="11"/>
      <c r="K318" s="10">
        <v>9350066.3100000005</v>
      </c>
      <c r="L318" s="10">
        <v>250207440.90000001</v>
      </c>
      <c r="M318" s="10">
        <v>261507652.94</v>
      </c>
      <c r="N318" s="11"/>
      <c r="O318" s="10">
        <v>20650278.350000001</v>
      </c>
      <c r="P318" s="12">
        <f t="shared" si="6"/>
        <v>0</v>
      </c>
      <c r="Q318" s="3">
        <f t="shared" si="6"/>
        <v>0</v>
      </c>
    </row>
    <row r="319" spans="1:18" ht="12.95" hidden="1" customHeight="1" outlineLevel="1" x14ac:dyDescent="0.2">
      <c r="A319" s="9" t="s">
        <v>59</v>
      </c>
      <c r="B319" s="11"/>
      <c r="C319" s="10">
        <v>138614544.08000001</v>
      </c>
      <c r="D319" s="10">
        <v>683380138.53999996</v>
      </c>
      <c r="E319" s="10">
        <v>553720439.65999997</v>
      </c>
      <c r="F319" s="11"/>
      <c r="G319" s="10">
        <v>8954845.1999999993</v>
      </c>
      <c r="I319" s="9" t="s">
        <v>59</v>
      </c>
      <c r="J319" s="11"/>
      <c r="K319" s="10">
        <v>138614544.08000001</v>
      </c>
      <c r="L319" s="10">
        <v>682338721.12</v>
      </c>
      <c r="M319" s="10">
        <v>553720439.65999997</v>
      </c>
      <c r="N319" s="11"/>
      <c r="O319" s="10">
        <v>9996262.6199999992</v>
      </c>
      <c r="P319" s="12">
        <f t="shared" si="6"/>
        <v>0</v>
      </c>
      <c r="Q319" s="3">
        <f t="shared" si="6"/>
        <v>1041417.4199999999</v>
      </c>
      <c r="R319" s="4" t="s">
        <v>171</v>
      </c>
    </row>
    <row r="320" spans="1:18" ht="12.95" hidden="1" customHeight="1" outlineLevel="1" x14ac:dyDescent="0.2">
      <c r="A320" s="9" t="s">
        <v>60</v>
      </c>
      <c r="B320" s="11"/>
      <c r="C320" s="10">
        <v>11989145</v>
      </c>
      <c r="D320" s="10">
        <v>172220708</v>
      </c>
      <c r="E320" s="10">
        <v>175287403</v>
      </c>
      <c r="F320" s="11"/>
      <c r="G320" s="10">
        <v>15055840</v>
      </c>
      <c r="I320" s="9" t="s">
        <v>60</v>
      </c>
      <c r="J320" s="11"/>
      <c r="K320" s="10">
        <v>11989145</v>
      </c>
      <c r="L320" s="10">
        <v>172220708</v>
      </c>
      <c r="M320" s="10">
        <v>175287403</v>
      </c>
      <c r="N320" s="11"/>
      <c r="O320" s="10">
        <v>15055840</v>
      </c>
      <c r="P320" s="12">
        <f t="shared" si="6"/>
        <v>0</v>
      </c>
      <c r="Q320" s="3">
        <f t="shared" si="6"/>
        <v>0</v>
      </c>
    </row>
    <row r="321" spans="1:18" ht="12.95" hidden="1" customHeight="1" outlineLevel="1" x14ac:dyDescent="0.2">
      <c r="A321" s="9" t="s">
        <v>61</v>
      </c>
      <c r="B321" s="11"/>
      <c r="C321" s="10">
        <v>69513.19</v>
      </c>
      <c r="D321" s="10">
        <v>6310884.2999999998</v>
      </c>
      <c r="E321" s="10">
        <v>6358837.4400000004</v>
      </c>
      <c r="F321" s="11"/>
      <c r="G321" s="10">
        <v>117466.33</v>
      </c>
      <c r="I321" s="9" t="s">
        <v>61</v>
      </c>
      <c r="J321" s="11"/>
      <c r="K321" s="10">
        <v>69513.19</v>
      </c>
      <c r="L321" s="10">
        <v>6310884.2999999998</v>
      </c>
      <c r="M321" s="10">
        <v>6358837.4400000004</v>
      </c>
      <c r="N321" s="11"/>
      <c r="O321" s="10">
        <v>117466.33</v>
      </c>
      <c r="P321" s="12">
        <f t="shared" si="6"/>
        <v>0</v>
      </c>
      <c r="Q321" s="3">
        <f t="shared" si="6"/>
        <v>0</v>
      </c>
    </row>
    <row r="322" spans="1:18" ht="12.95" hidden="1" customHeight="1" outlineLevel="1" x14ac:dyDescent="0.2">
      <c r="A322" s="9" t="s">
        <v>62</v>
      </c>
      <c r="B322" s="11"/>
      <c r="C322" s="10">
        <v>9896137</v>
      </c>
      <c r="D322" s="10">
        <v>134959250</v>
      </c>
      <c r="E322" s="10">
        <v>136792937</v>
      </c>
      <c r="F322" s="11"/>
      <c r="G322" s="10">
        <v>11729824</v>
      </c>
      <c r="I322" s="9" t="s">
        <v>62</v>
      </c>
      <c r="J322" s="11"/>
      <c r="K322" s="10">
        <v>9896137</v>
      </c>
      <c r="L322" s="10">
        <v>134959250</v>
      </c>
      <c r="M322" s="10">
        <v>136792937</v>
      </c>
      <c r="N322" s="11"/>
      <c r="O322" s="10">
        <v>11729824</v>
      </c>
      <c r="P322" s="12">
        <f t="shared" si="6"/>
        <v>0</v>
      </c>
      <c r="Q322" s="3">
        <f t="shared" si="6"/>
        <v>0</v>
      </c>
    </row>
    <row r="323" spans="1:18" ht="12.95" hidden="1" customHeight="1" outlineLevel="1" x14ac:dyDescent="0.2">
      <c r="A323" s="9" t="s">
        <v>63</v>
      </c>
      <c r="B323" s="11"/>
      <c r="C323" s="21">
        <v>-144.91</v>
      </c>
      <c r="D323" s="10">
        <v>5055</v>
      </c>
      <c r="E323" s="10">
        <v>5199.91</v>
      </c>
      <c r="F323" s="11"/>
      <c r="G323" s="11"/>
      <c r="I323" s="9" t="s">
        <v>63</v>
      </c>
      <c r="J323" s="11"/>
      <c r="K323" s="21">
        <v>-144.91</v>
      </c>
      <c r="L323" s="10">
        <v>5055</v>
      </c>
      <c r="M323" s="10">
        <v>5199.91</v>
      </c>
      <c r="N323" s="11"/>
      <c r="O323" s="11"/>
      <c r="P323" s="12">
        <f t="shared" si="6"/>
        <v>0</v>
      </c>
      <c r="Q323" s="3">
        <f t="shared" si="6"/>
        <v>0</v>
      </c>
    </row>
    <row r="324" spans="1:18" ht="12.95" hidden="1" customHeight="1" outlineLevel="1" x14ac:dyDescent="0.2">
      <c r="A324" s="9" t="s">
        <v>64</v>
      </c>
      <c r="B324" s="11"/>
      <c r="C324" s="10">
        <v>6239</v>
      </c>
      <c r="D324" s="10">
        <v>344320</v>
      </c>
      <c r="E324" s="10">
        <v>338081</v>
      </c>
      <c r="F324" s="11"/>
      <c r="G324" s="11"/>
      <c r="I324" s="9" t="s">
        <v>64</v>
      </c>
      <c r="J324" s="11"/>
      <c r="K324" s="10">
        <v>6239</v>
      </c>
      <c r="L324" s="10">
        <v>344320</v>
      </c>
      <c r="M324" s="10">
        <v>338081</v>
      </c>
      <c r="N324" s="11"/>
      <c r="O324" s="11"/>
      <c r="P324" s="12">
        <f t="shared" si="6"/>
        <v>0</v>
      </c>
      <c r="Q324" s="3">
        <f t="shared" si="6"/>
        <v>0</v>
      </c>
    </row>
    <row r="325" spans="1:18" ht="12.95" hidden="1" customHeight="1" outlineLevel="1" x14ac:dyDescent="0.2">
      <c r="A325" s="9" t="s">
        <v>65</v>
      </c>
      <c r="B325" s="11"/>
      <c r="C325" s="22">
        <v>-5736</v>
      </c>
      <c r="D325" s="10">
        <v>548905</v>
      </c>
      <c r="E325" s="10">
        <v>554641</v>
      </c>
      <c r="F325" s="11"/>
      <c r="G325" s="11"/>
      <c r="I325" s="9" t="s">
        <v>65</v>
      </c>
      <c r="J325" s="11"/>
      <c r="K325" s="22">
        <v>-5736</v>
      </c>
      <c r="L325" s="10">
        <v>548905</v>
      </c>
      <c r="M325" s="10">
        <v>554641</v>
      </c>
      <c r="N325" s="11"/>
      <c r="O325" s="11"/>
      <c r="P325" s="12">
        <f t="shared" si="6"/>
        <v>0</v>
      </c>
      <c r="Q325" s="3">
        <f t="shared" si="6"/>
        <v>0</v>
      </c>
    </row>
    <row r="326" spans="1:18" ht="12.95" hidden="1" customHeight="1" outlineLevel="1" x14ac:dyDescent="0.2">
      <c r="A326" s="9" t="s">
        <v>66</v>
      </c>
      <c r="B326" s="11"/>
      <c r="C326" s="10">
        <v>36885</v>
      </c>
      <c r="D326" s="10">
        <v>11378938.66</v>
      </c>
      <c r="E326" s="10">
        <v>11342053.66</v>
      </c>
      <c r="F326" s="11"/>
      <c r="G326" s="11"/>
      <c r="I326" s="9" t="s">
        <v>66</v>
      </c>
      <c r="J326" s="11"/>
      <c r="K326" s="10">
        <v>36885</v>
      </c>
      <c r="L326" s="10">
        <v>11378938.66</v>
      </c>
      <c r="M326" s="10">
        <v>11342053.66</v>
      </c>
      <c r="N326" s="11"/>
      <c r="O326" s="11"/>
      <c r="P326" s="12">
        <f t="shared" si="6"/>
        <v>0</v>
      </c>
      <c r="Q326" s="3">
        <f t="shared" si="6"/>
        <v>0</v>
      </c>
    </row>
    <row r="327" spans="1:18" ht="12.95" hidden="1" customHeight="1" outlineLevel="1" x14ac:dyDescent="0.2">
      <c r="A327" s="9" t="s">
        <v>67</v>
      </c>
      <c r="B327" s="11"/>
      <c r="C327" s="10">
        <v>4984627</v>
      </c>
      <c r="D327" s="10">
        <v>70447550</v>
      </c>
      <c r="E327" s="10">
        <v>71938415</v>
      </c>
      <c r="F327" s="11"/>
      <c r="G327" s="10">
        <v>6475492</v>
      </c>
      <c r="I327" s="9" t="s">
        <v>67</v>
      </c>
      <c r="J327" s="11"/>
      <c r="K327" s="10">
        <v>4984627</v>
      </c>
      <c r="L327" s="10">
        <v>70447550</v>
      </c>
      <c r="M327" s="10">
        <v>71938415</v>
      </c>
      <c r="N327" s="11"/>
      <c r="O327" s="10">
        <v>6475492</v>
      </c>
      <c r="P327" s="12">
        <f t="shared" si="6"/>
        <v>0</v>
      </c>
      <c r="Q327" s="3">
        <f t="shared" si="6"/>
        <v>0</v>
      </c>
    </row>
    <row r="328" spans="1:18" ht="12.95" hidden="1" customHeight="1" outlineLevel="1" x14ac:dyDescent="0.2">
      <c r="A328" s="9" t="s">
        <v>68</v>
      </c>
      <c r="B328" s="11"/>
      <c r="C328" s="10">
        <v>3099815.5</v>
      </c>
      <c r="D328" s="10">
        <v>49313252</v>
      </c>
      <c r="E328" s="10">
        <v>47315362</v>
      </c>
      <c r="F328" s="11"/>
      <c r="G328" s="10">
        <v>1101925.5</v>
      </c>
      <c r="I328" s="9" t="s">
        <v>68</v>
      </c>
      <c r="J328" s="11"/>
      <c r="K328" s="10">
        <v>3099815.5</v>
      </c>
      <c r="L328" s="10">
        <v>49313252</v>
      </c>
      <c r="M328" s="10">
        <v>47315362</v>
      </c>
      <c r="N328" s="11"/>
      <c r="O328" s="10">
        <v>1101925.5</v>
      </c>
      <c r="P328" s="12">
        <f t="shared" si="6"/>
        <v>0</v>
      </c>
      <c r="Q328" s="3">
        <f t="shared" si="6"/>
        <v>0</v>
      </c>
    </row>
    <row r="329" spans="1:18" ht="12.95" hidden="1" customHeight="1" outlineLevel="1" x14ac:dyDescent="0.2">
      <c r="A329" s="9" t="s">
        <v>69</v>
      </c>
      <c r="B329" s="11"/>
      <c r="C329" s="10">
        <v>3278373.5</v>
      </c>
      <c r="D329" s="10">
        <v>67954067</v>
      </c>
      <c r="E329" s="10">
        <v>70633876</v>
      </c>
      <c r="F329" s="11"/>
      <c r="G329" s="10">
        <v>5958182.5</v>
      </c>
      <c r="I329" s="9" t="s">
        <v>69</v>
      </c>
      <c r="J329" s="11"/>
      <c r="K329" s="10">
        <v>3278373.5</v>
      </c>
      <c r="L329" s="10">
        <v>67954067</v>
      </c>
      <c r="M329" s="10">
        <v>70633876</v>
      </c>
      <c r="N329" s="11"/>
      <c r="O329" s="10">
        <v>5958182.5</v>
      </c>
      <c r="P329" s="12">
        <f t="shared" si="6"/>
        <v>0</v>
      </c>
      <c r="Q329" s="3">
        <f t="shared" si="6"/>
        <v>0</v>
      </c>
    </row>
    <row r="330" spans="1:18" ht="12.95" hidden="1" customHeight="1" outlineLevel="1" x14ac:dyDescent="0.2">
      <c r="A330" s="9" t="s">
        <v>70</v>
      </c>
      <c r="B330" s="11"/>
      <c r="C330" s="10">
        <v>17447950</v>
      </c>
      <c r="D330" s="10">
        <v>233467755</v>
      </c>
      <c r="E330" s="10">
        <v>237549513</v>
      </c>
      <c r="F330" s="11"/>
      <c r="G330" s="10">
        <v>21529708</v>
      </c>
      <c r="I330" s="9" t="s">
        <v>70</v>
      </c>
      <c r="J330" s="11"/>
      <c r="K330" s="10">
        <v>17447950</v>
      </c>
      <c r="L330" s="10">
        <v>233467755</v>
      </c>
      <c r="M330" s="10">
        <v>237549513</v>
      </c>
      <c r="N330" s="11"/>
      <c r="O330" s="10">
        <v>21529708</v>
      </c>
      <c r="P330" s="12">
        <f t="shared" si="6"/>
        <v>0</v>
      </c>
      <c r="Q330" s="3">
        <f t="shared" si="6"/>
        <v>0</v>
      </c>
    </row>
    <row r="331" spans="1:18" ht="12.95" hidden="1" customHeight="1" outlineLevel="1" x14ac:dyDescent="0.2">
      <c r="A331" s="9" t="s">
        <v>71</v>
      </c>
      <c r="B331" s="11"/>
      <c r="C331" s="11"/>
      <c r="D331" s="10">
        <v>19700</v>
      </c>
      <c r="E331" s="10">
        <v>19700</v>
      </c>
      <c r="F331" s="11"/>
      <c r="G331" s="11"/>
      <c r="I331" s="9" t="s">
        <v>71</v>
      </c>
      <c r="J331" s="11"/>
      <c r="K331" s="11"/>
      <c r="L331" s="10">
        <v>19700</v>
      </c>
      <c r="M331" s="10">
        <v>19700</v>
      </c>
      <c r="N331" s="11"/>
      <c r="O331" s="11"/>
      <c r="P331" s="12">
        <f t="shared" si="6"/>
        <v>0</v>
      </c>
      <c r="Q331" s="3">
        <f t="shared" si="6"/>
        <v>0</v>
      </c>
    </row>
    <row r="332" spans="1:18" ht="12.95" hidden="1" customHeight="1" outlineLevel="1" x14ac:dyDescent="0.2">
      <c r="A332" s="9" t="s">
        <v>72</v>
      </c>
      <c r="B332" s="11"/>
      <c r="C332" s="10">
        <v>263525513.24000001</v>
      </c>
      <c r="D332" s="10">
        <v>2638032390.02</v>
      </c>
      <c r="E332" s="10">
        <v>2580528294.6399999</v>
      </c>
      <c r="F332" s="11"/>
      <c r="G332" s="10">
        <v>206021417.86000001</v>
      </c>
      <c r="I332" s="9" t="s">
        <v>72</v>
      </c>
      <c r="J332" s="11"/>
      <c r="K332" s="10">
        <v>263525513.24000001</v>
      </c>
      <c r="L332" s="10">
        <v>2638032390.02</v>
      </c>
      <c r="M332" s="10">
        <v>2579868294.6399999</v>
      </c>
      <c r="N332" s="11"/>
      <c r="O332" s="10">
        <v>205361417.86000001</v>
      </c>
      <c r="P332" s="12">
        <f t="shared" si="6"/>
        <v>0</v>
      </c>
      <c r="Q332" s="3">
        <f t="shared" si="6"/>
        <v>-660000</v>
      </c>
      <c r="R332" s="4" t="s">
        <v>169</v>
      </c>
    </row>
    <row r="333" spans="1:18" ht="12.95" hidden="1" customHeight="1" outlineLevel="1" x14ac:dyDescent="0.2">
      <c r="A333" s="9" t="s">
        <v>73</v>
      </c>
      <c r="B333" s="11"/>
      <c r="C333" s="11"/>
      <c r="D333" s="10">
        <v>83009535.099999994</v>
      </c>
      <c r="E333" s="10">
        <v>87592507.489999995</v>
      </c>
      <c r="F333" s="11"/>
      <c r="G333" s="10">
        <v>4582972.3899999997</v>
      </c>
      <c r="I333" s="9" t="s">
        <v>73</v>
      </c>
      <c r="J333" s="11"/>
      <c r="K333" s="11"/>
      <c r="L333" s="10">
        <v>83009535.099999994</v>
      </c>
      <c r="M333" s="10">
        <v>87592507.489999995</v>
      </c>
      <c r="N333" s="11"/>
      <c r="O333" s="10">
        <v>4582972.3899999997</v>
      </c>
      <c r="P333" s="12">
        <f t="shared" si="6"/>
        <v>0</v>
      </c>
      <c r="Q333" s="3">
        <f t="shared" si="6"/>
        <v>0</v>
      </c>
    </row>
    <row r="334" spans="1:18" ht="12.95" hidden="1" customHeight="1" outlineLevel="1" x14ac:dyDescent="0.2">
      <c r="A334" s="9" t="s">
        <v>74</v>
      </c>
      <c r="B334" s="11"/>
      <c r="C334" s="10">
        <v>108867845.92</v>
      </c>
      <c r="D334" s="10">
        <v>2544597957.6799998</v>
      </c>
      <c r="E334" s="10">
        <v>2514069477.9200001</v>
      </c>
      <c r="F334" s="11"/>
      <c r="G334" s="10">
        <v>78339366.159999996</v>
      </c>
      <c r="I334" s="9" t="s">
        <v>74</v>
      </c>
      <c r="J334" s="11"/>
      <c r="K334" s="10">
        <v>108867845.92</v>
      </c>
      <c r="L334" s="10">
        <v>2544597957.6799998</v>
      </c>
      <c r="M334" s="10">
        <v>2514069477.9200001</v>
      </c>
      <c r="N334" s="11"/>
      <c r="O334" s="10">
        <v>78339366.159999996</v>
      </c>
      <c r="P334" s="12">
        <f t="shared" ref="P334:Q375" si="7">N334-F334</f>
        <v>0</v>
      </c>
      <c r="Q334" s="3">
        <f t="shared" si="7"/>
        <v>0</v>
      </c>
    </row>
    <row r="335" spans="1:18" ht="12.95" hidden="1" customHeight="1" outlineLevel="1" x14ac:dyDescent="0.2">
      <c r="A335" s="9" t="s">
        <v>75</v>
      </c>
      <c r="B335" s="11"/>
      <c r="C335" s="10">
        <v>86180308</v>
      </c>
      <c r="D335" s="10">
        <v>233043304.41999999</v>
      </c>
      <c r="E335" s="10">
        <v>148073055.41999999</v>
      </c>
      <c r="F335" s="11"/>
      <c r="G335" s="10">
        <v>1210059</v>
      </c>
      <c r="I335" s="9" t="s">
        <v>75</v>
      </c>
      <c r="J335" s="11"/>
      <c r="K335" s="10">
        <v>86180308</v>
      </c>
      <c r="L335" s="10">
        <v>233043304.41999999</v>
      </c>
      <c r="M335" s="10">
        <v>148073055.41999999</v>
      </c>
      <c r="N335" s="11"/>
      <c r="O335" s="10">
        <v>1210059</v>
      </c>
      <c r="P335" s="12">
        <f t="shared" si="7"/>
        <v>0</v>
      </c>
      <c r="Q335" s="3">
        <f t="shared" si="7"/>
        <v>0</v>
      </c>
    </row>
    <row r="336" spans="1:18" ht="12.95" hidden="1" customHeight="1" outlineLevel="1" x14ac:dyDescent="0.2">
      <c r="A336" s="9" t="s">
        <v>76</v>
      </c>
      <c r="B336" s="11"/>
      <c r="C336" s="11"/>
      <c r="D336" s="10">
        <v>1126170.75</v>
      </c>
      <c r="E336" s="10">
        <v>1126170.75</v>
      </c>
      <c r="F336" s="11"/>
      <c r="G336" s="11"/>
      <c r="I336" s="9" t="s">
        <v>76</v>
      </c>
      <c r="J336" s="11"/>
      <c r="K336" s="11"/>
      <c r="L336" s="10">
        <v>1126170.75</v>
      </c>
      <c r="M336" s="10">
        <v>1126170.75</v>
      </c>
      <c r="N336" s="11"/>
      <c r="O336" s="11"/>
      <c r="P336" s="12">
        <f t="shared" si="7"/>
        <v>0</v>
      </c>
      <c r="Q336" s="3">
        <f t="shared" si="7"/>
        <v>0</v>
      </c>
    </row>
    <row r="337" spans="1:17" ht="12.95" hidden="1" customHeight="1" outlineLevel="1" x14ac:dyDescent="0.2">
      <c r="A337" s="9" t="s">
        <v>77</v>
      </c>
      <c r="B337" s="11"/>
      <c r="C337" s="11"/>
      <c r="D337" s="10">
        <v>310577.71000000002</v>
      </c>
      <c r="E337" s="10">
        <v>310577.71000000002</v>
      </c>
      <c r="F337" s="11"/>
      <c r="G337" s="11"/>
      <c r="I337" s="9" t="s">
        <v>77</v>
      </c>
      <c r="J337" s="11"/>
      <c r="K337" s="11"/>
      <c r="L337" s="10">
        <v>310577.71000000002</v>
      </c>
      <c r="M337" s="10">
        <v>310577.71000000002</v>
      </c>
      <c r="N337" s="11"/>
      <c r="O337" s="11"/>
      <c r="P337" s="12">
        <f t="shared" si="7"/>
        <v>0</v>
      </c>
      <c r="Q337" s="3">
        <f t="shared" si="7"/>
        <v>0</v>
      </c>
    </row>
    <row r="338" spans="1:17" ht="12.95" hidden="1" customHeight="1" outlineLevel="1" x14ac:dyDescent="0.2">
      <c r="A338" s="9" t="s">
        <v>78</v>
      </c>
      <c r="B338" s="11"/>
      <c r="C338" s="11"/>
      <c r="D338" s="11"/>
      <c r="E338" s="10">
        <v>33800</v>
      </c>
      <c r="F338" s="11"/>
      <c r="G338" s="10">
        <v>33800</v>
      </c>
      <c r="I338" s="9" t="s">
        <v>78</v>
      </c>
      <c r="J338" s="11"/>
      <c r="K338" s="11"/>
      <c r="L338" s="11"/>
      <c r="M338" s="10">
        <v>33800</v>
      </c>
      <c r="N338" s="11"/>
      <c r="O338" s="10">
        <v>33800</v>
      </c>
      <c r="P338" s="12">
        <f t="shared" si="7"/>
        <v>0</v>
      </c>
      <c r="Q338" s="3">
        <f t="shared" si="7"/>
        <v>0</v>
      </c>
    </row>
    <row r="339" spans="1:17" ht="12.95" hidden="1" customHeight="1" outlineLevel="1" x14ac:dyDescent="0.2">
      <c r="A339" s="9" t="s">
        <v>79</v>
      </c>
      <c r="B339" s="11"/>
      <c r="C339" s="10">
        <v>316673.03000000003</v>
      </c>
      <c r="D339" s="10">
        <v>5723385.4400000004</v>
      </c>
      <c r="E339" s="10">
        <v>5952623.2800000003</v>
      </c>
      <c r="F339" s="11"/>
      <c r="G339" s="10">
        <v>545910.87</v>
      </c>
      <c r="I339" s="9" t="s">
        <v>79</v>
      </c>
      <c r="J339" s="11"/>
      <c r="K339" s="10">
        <v>316673.03000000003</v>
      </c>
      <c r="L339" s="10">
        <v>5723385.4400000004</v>
      </c>
      <c r="M339" s="10">
        <v>5952623.2800000003</v>
      </c>
      <c r="N339" s="11"/>
      <c r="O339" s="10">
        <v>545910.87</v>
      </c>
      <c r="P339" s="12">
        <f t="shared" si="7"/>
        <v>0</v>
      </c>
      <c r="Q339" s="3">
        <f t="shared" si="7"/>
        <v>0</v>
      </c>
    </row>
    <row r="340" spans="1:17" ht="12.95" hidden="1" customHeight="1" outlineLevel="1" x14ac:dyDescent="0.2">
      <c r="A340" s="9" t="s">
        <v>80</v>
      </c>
      <c r="B340" s="11"/>
      <c r="C340" s="10">
        <v>9186221.1199999992</v>
      </c>
      <c r="D340" s="10">
        <v>16432624.279999999</v>
      </c>
      <c r="E340" s="10">
        <v>9466257.8200000003</v>
      </c>
      <c r="F340" s="11"/>
      <c r="G340" s="10">
        <v>2219854.66</v>
      </c>
      <c r="I340" s="9" t="s">
        <v>80</v>
      </c>
      <c r="J340" s="11"/>
      <c r="K340" s="10">
        <v>9186221.1199999992</v>
      </c>
      <c r="L340" s="10">
        <v>16432624.279999999</v>
      </c>
      <c r="M340" s="10">
        <v>9466257.8200000003</v>
      </c>
      <c r="N340" s="11"/>
      <c r="O340" s="10">
        <v>2219854.66</v>
      </c>
      <c r="P340" s="12">
        <f t="shared" si="7"/>
        <v>0</v>
      </c>
      <c r="Q340" s="3">
        <f t="shared" si="7"/>
        <v>0</v>
      </c>
    </row>
    <row r="341" spans="1:17" ht="12.95" hidden="1" customHeight="1" outlineLevel="1" x14ac:dyDescent="0.2">
      <c r="A341" s="9" t="s">
        <v>81</v>
      </c>
      <c r="B341" s="11"/>
      <c r="C341" s="11"/>
      <c r="D341" s="10">
        <v>11022425</v>
      </c>
      <c r="E341" s="10">
        <v>11022425</v>
      </c>
      <c r="F341" s="11"/>
      <c r="G341" s="11"/>
      <c r="I341" s="9" t="s">
        <v>81</v>
      </c>
      <c r="J341" s="11"/>
      <c r="K341" s="11"/>
      <c r="L341" s="10">
        <v>11022425</v>
      </c>
      <c r="M341" s="10">
        <v>11022425</v>
      </c>
      <c r="N341" s="11"/>
      <c r="O341" s="11"/>
      <c r="P341" s="12">
        <f t="shared" si="7"/>
        <v>0</v>
      </c>
      <c r="Q341" s="3">
        <f t="shared" si="7"/>
        <v>0</v>
      </c>
    </row>
    <row r="342" spans="1:17" ht="12.95" hidden="1" customHeight="1" outlineLevel="1" x14ac:dyDescent="0.2">
      <c r="A342" s="9" t="s">
        <v>82</v>
      </c>
      <c r="B342" s="11"/>
      <c r="C342" s="10">
        <v>136902379.46000001</v>
      </c>
      <c r="D342" s="11"/>
      <c r="E342" s="10">
        <v>138897654.22999999</v>
      </c>
      <c r="F342" s="11"/>
      <c r="G342" s="10">
        <v>275800033.69</v>
      </c>
      <c r="I342" s="9" t="s">
        <v>82</v>
      </c>
      <c r="J342" s="11"/>
      <c r="K342" s="10">
        <v>136902379.46000001</v>
      </c>
      <c r="L342" s="11"/>
      <c r="M342" s="10">
        <v>138897654.22999999</v>
      </c>
      <c r="N342" s="11"/>
      <c r="O342" s="10">
        <v>275800033.69</v>
      </c>
      <c r="P342" s="12">
        <f t="shared" si="7"/>
        <v>0</v>
      </c>
      <c r="Q342" s="3">
        <f t="shared" si="7"/>
        <v>0</v>
      </c>
    </row>
    <row r="343" spans="1:17" ht="12.95" hidden="1" customHeight="1" outlineLevel="1" x14ac:dyDescent="0.2">
      <c r="A343" s="9" t="s">
        <v>83</v>
      </c>
      <c r="B343" s="11"/>
      <c r="C343" s="10">
        <v>933312.39</v>
      </c>
      <c r="D343" s="10">
        <v>2668485582.3000002</v>
      </c>
      <c r="E343" s="10">
        <v>2667629981.9500003</v>
      </c>
      <c r="F343" s="11"/>
      <c r="G343" s="10">
        <v>77712.039999999994</v>
      </c>
      <c r="I343" s="9" t="s">
        <v>83</v>
      </c>
      <c r="J343" s="11"/>
      <c r="K343" s="16">
        <v>933312.39</v>
      </c>
      <c r="L343" s="10">
        <v>2668485582.3000002</v>
      </c>
      <c r="M343" s="10">
        <v>2667629981.9500003</v>
      </c>
      <c r="N343" s="11"/>
      <c r="O343" s="10">
        <v>77712.039999999994</v>
      </c>
      <c r="P343" s="12">
        <f t="shared" si="7"/>
        <v>0</v>
      </c>
      <c r="Q343" s="3">
        <f t="shared" si="7"/>
        <v>0</v>
      </c>
    </row>
    <row r="344" spans="1:17" ht="12.95" hidden="1" customHeight="1" outlineLevel="1" x14ac:dyDescent="0.2">
      <c r="A344" s="9" t="s">
        <v>83</v>
      </c>
      <c r="B344" s="11"/>
      <c r="C344" s="10">
        <v>15000</v>
      </c>
      <c r="D344" s="10">
        <v>3612428.57</v>
      </c>
      <c r="E344" s="10">
        <v>3597428.57</v>
      </c>
      <c r="F344" s="11"/>
      <c r="G344" s="11"/>
      <c r="I344" s="9" t="s">
        <v>83</v>
      </c>
      <c r="J344" s="11"/>
      <c r="K344" s="10">
        <v>15000</v>
      </c>
      <c r="L344" s="10">
        <v>3612428.57</v>
      </c>
      <c r="M344" s="10">
        <v>3597428.57</v>
      </c>
      <c r="N344" s="11"/>
      <c r="O344" s="11"/>
      <c r="P344" s="12">
        <f t="shared" si="7"/>
        <v>0</v>
      </c>
      <c r="Q344" s="3">
        <f t="shared" si="7"/>
        <v>0</v>
      </c>
    </row>
    <row r="345" spans="1:17" ht="12.95" hidden="1" customHeight="1" outlineLevel="1" x14ac:dyDescent="0.2">
      <c r="A345" s="9" t="s">
        <v>84</v>
      </c>
      <c r="B345" s="11"/>
      <c r="C345" s="10">
        <v>918312.39</v>
      </c>
      <c r="D345" s="10">
        <v>2664873153.73</v>
      </c>
      <c r="E345" s="10">
        <v>2664032553.3799996</v>
      </c>
      <c r="F345" s="11"/>
      <c r="G345" s="10">
        <v>77712.039999999994</v>
      </c>
      <c r="I345" s="9" t="s">
        <v>84</v>
      </c>
      <c r="J345" s="11"/>
      <c r="K345" s="10">
        <v>918312.39</v>
      </c>
      <c r="L345" s="10">
        <v>2664873153.73</v>
      </c>
      <c r="M345" s="10">
        <v>2664032553.3799996</v>
      </c>
      <c r="N345" s="11"/>
      <c r="O345" s="10">
        <v>77712.039999999994</v>
      </c>
      <c r="P345" s="12">
        <f t="shared" si="7"/>
        <v>0</v>
      </c>
      <c r="Q345" s="3">
        <f t="shared" si="7"/>
        <v>0</v>
      </c>
    </row>
    <row r="346" spans="1:17" ht="12.95" hidden="1" customHeight="1" outlineLevel="1" x14ac:dyDescent="0.2">
      <c r="A346" s="9" t="s">
        <v>85</v>
      </c>
      <c r="B346" s="11"/>
      <c r="C346" s="10">
        <v>26864246</v>
      </c>
      <c r="D346" s="10">
        <v>5777983.9000000004</v>
      </c>
      <c r="E346" s="10">
        <v>46029764.340000004</v>
      </c>
      <c r="F346" s="11"/>
      <c r="G346" s="10">
        <v>67116026.439999998</v>
      </c>
      <c r="I346" s="9" t="s">
        <v>85</v>
      </c>
      <c r="J346" s="11"/>
      <c r="K346" s="10">
        <v>26864246</v>
      </c>
      <c r="L346" s="10">
        <v>5777983.9000000004</v>
      </c>
      <c r="M346" s="10">
        <v>46029764.340000004</v>
      </c>
      <c r="N346" s="11"/>
      <c r="O346" s="10">
        <v>67116026.439999998</v>
      </c>
      <c r="P346" s="12">
        <f t="shared" si="7"/>
        <v>0</v>
      </c>
      <c r="Q346" s="3">
        <f t="shared" si="7"/>
        <v>0</v>
      </c>
    </row>
    <row r="347" spans="1:17" ht="12.95" hidden="1" customHeight="1" outlineLevel="1" x14ac:dyDescent="0.2">
      <c r="A347" s="9" t="s">
        <v>86</v>
      </c>
      <c r="B347" s="11"/>
      <c r="C347" s="22">
        <v>-60000</v>
      </c>
      <c r="D347" s="10">
        <v>7140312712.9899998</v>
      </c>
      <c r="E347" s="10">
        <v>7153553419.9900007</v>
      </c>
      <c r="F347" s="11"/>
      <c r="G347" s="10">
        <v>13180707</v>
      </c>
      <c r="I347" s="9" t="s">
        <v>86</v>
      </c>
      <c r="J347" s="11"/>
      <c r="K347" s="22">
        <v>-60000</v>
      </c>
      <c r="L347" s="10">
        <v>7140312712.9899998</v>
      </c>
      <c r="M347" s="10">
        <v>7153553419.9900007</v>
      </c>
      <c r="N347" s="11"/>
      <c r="O347" s="10">
        <v>13180707</v>
      </c>
      <c r="P347" s="12">
        <f t="shared" si="7"/>
        <v>0</v>
      </c>
      <c r="Q347" s="3">
        <f t="shared" si="7"/>
        <v>0</v>
      </c>
    </row>
    <row r="348" spans="1:17" ht="12.95" hidden="1" customHeight="1" outlineLevel="1" x14ac:dyDescent="0.2">
      <c r="A348" s="9" t="s">
        <v>87</v>
      </c>
      <c r="B348" s="11"/>
      <c r="C348" s="11"/>
      <c r="D348" s="10">
        <v>73289996.920000002</v>
      </c>
      <c r="E348" s="10">
        <v>57823971.18</v>
      </c>
      <c r="F348" s="10">
        <v>15466025.74</v>
      </c>
      <c r="G348" s="11"/>
      <c r="I348" s="17" t="s">
        <v>87</v>
      </c>
      <c r="J348" s="18"/>
      <c r="K348" s="18"/>
      <c r="L348" s="16">
        <v>73289996.920000002</v>
      </c>
      <c r="M348" s="16">
        <v>57823971.18</v>
      </c>
      <c r="N348" s="16">
        <v>15466025.74</v>
      </c>
      <c r="O348" s="18"/>
      <c r="P348" s="12">
        <f t="shared" si="7"/>
        <v>0</v>
      </c>
      <c r="Q348" s="3">
        <f t="shared" si="7"/>
        <v>0</v>
      </c>
    </row>
    <row r="349" spans="1:17" ht="12.95" hidden="1" customHeight="1" outlineLevel="1" x14ac:dyDescent="0.2">
      <c r="A349" s="9" t="s">
        <v>88</v>
      </c>
      <c r="B349" s="11"/>
      <c r="C349" s="10">
        <v>56570587.659999996</v>
      </c>
      <c r="D349" s="10">
        <v>585976381.84000003</v>
      </c>
      <c r="E349" s="10">
        <v>1882046464.4000001</v>
      </c>
      <c r="F349" s="11"/>
      <c r="G349" s="10">
        <v>1352640670.22</v>
      </c>
      <c r="I349" s="9" t="s">
        <v>88</v>
      </c>
      <c r="J349" s="11"/>
      <c r="K349" s="10">
        <v>56570587.659999996</v>
      </c>
      <c r="L349" s="10">
        <v>585976381.84000003</v>
      </c>
      <c r="M349" s="10">
        <v>1882046464.4000001</v>
      </c>
      <c r="N349" s="11"/>
      <c r="O349" s="10">
        <v>1352640670.22</v>
      </c>
      <c r="P349" s="12">
        <f t="shared" si="7"/>
        <v>0</v>
      </c>
      <c r="Q349" s="3">
        <f t="shared" si="7"/>
        <v>0</v>
      </c>
    </row>
    <row r="350" spans="1:17" ht="12.95" hidden="1" customHeight="1" outlineLevel="1" x14ac:dyDescent="0.2">
      <c r="A350" s="9" t="s">
        <v>89</v>
      </c>
      <c r="B350" s="11"/>
      <c r="C350" s="10">
        <v>1974454278</v>
      </c>
      <c r="D350" s="10">
        <v>1974454278</v>
      </c>
      <c r="E350" s="11"/>
      <c r="F350" s="11"/>
      <c r="G350" s="11"/>
      <c r="I350" s="9" t="s">
        <v>89</v>
      </c>
      <c r="J350" s="11"/>
      <c r="K350" s="10">
        <v>1974454278</v>
      </c>
      <c r="L350" s="10">
        <v>1974454278</v>
      </c>
      <c r="M350" s="11"/>
      <c r="N350" s="11"/>
      <c r="O350" s="11"/>
      <c r="P350" s="12">
        <f t="shared" si="7"/>
        <v>0</v>
      </c>
      <c r="Q350" s="3">
        <f t="shared" si="7"/>
        <v>0</v>
      </c>
    </row>
    <row r="351" spans="1:17" ht="12.95" hidden="1" customHeight="1" outlineLevel="1" x14ac:dyDescent="0.2">
      <c r="A351" s="9" t="s">
        <v>90</v>
      </c>
      <c r="B351" s="11"/>
      <c r="C351" s="10">
        <v>49754006</v>
      </c>
      <c r="D351" s="10">
        <v>109557923.76000001</v>
      </c>
      <c r="E351" s="10">
        <v>59803917.759999998</v>
      </c>
      <c r="F351" s="11"/>
      <c r="G351" s="11"/>
      <c r="I351" s="9" t="s">
        <v>90</v>
      </c>
      <c r="J351" s="11"/>
      <c r="K351" s="10">
        <v>49754006</v>
      </c>
      <c r="L351" s="10">
        <v>109557923.76000001</v>
      </c>
      <c r="M351" s="10">
        <v>59803917.759999998</v>
      </c>
      <c r="N351" s="11"/>
      <c r="O351" s="11"/>
      <c r="P351" s="12">
        <f t="shared" si="7"/>
        <v>0</v>
      </c>
      <c r="Q351" s="3">
        <f t="shared" si="7"/>
        <v>0</v>
      </c>
    </row>
    <row r="352" spans="1:17" ht="12.95" hidden="1" customHeight="1" outlineLevel="1" x14ac:dyDescent="0.2">
      <c r="A352" s="9" t="s">
        <v>91</v>
      </c>
      <c r="B352" s="11"/>
      <c r="C352" s="10">
        <v>2000000000</v>
      </c>
      <c r="D352" s="11"/>
      <c r="E352" s="11"/>
      <c r="F352" s="11"/>
      <c r="G352" s="10">
        <v>2000000000</v>
      </c>
      <c r="I352" s="9" t="s">
        <v>91</v>
      </c>
      <c r="J352" s="11"/>
      <c r="K352" s="10">
        <v>2000000000</v>
      </c>
      <c r="L352" s="11"/>
      <c r="M352" s="11"/>
      <c r="N352" s="11"/>
      <c r="O352" s="10">
        <v>2000000000</v>
      </c>
      <c r="P352" s="12">
        <f t="shared" si="7"/>
        <v>0</v>
      </c>
      <c r="Q352" s="3">
        <f t="shared" si="7"/>
        <v>0</v>
      </c>
    </row>
    <row r="353" spans="1:19" ht="12.95" hidden="1" customHeight="1" outlineLevel="1" x14ac:dyDescent="0.2">
      <c r="A353" s="9" t="s">
        <v>92</v>
      </c>
      <c r="B353" s="11"/>
      <c r="C353" s="10">
        <v>1116763709</v>
      </c>
      <c r="D353" s="10">
        <v>327179448.24000001</v>
      </c>
      <c r="E353" s="10">
        <v>89488528.420000002</v>
      </c>
      <c r="F353" s="11"/>
      <c r="G353" s="10">
        <v>879072789.17999995</v>
      </c>
      <c r="I353" s="9" t="s">
        <v>92</v>
      </c>
      <c r="J353" s="11"/>
      <c r="K353" s="10">
        <v>1116763709</v>
      </c>
      <c r="L353" s="10">
        <v>327179448.24000001</v>
      </c>
      <c r="M353" s="10">
        <v>89488528.420000002</v>
      </c>
      <c r="N353" s="11"/>
      <c r="O353" s="10">
        <v>879072789.17999995</v>
      </c>
      <c r="P353" s="12">
        <f t="shared" si="7"/>
        <v>0</v>
      </c>
      <c r="Q353" s="3">
        <f t="shared" si="7"/>
        <v>0</v>
      </c>
      <c r="R353" s="19">
        <f>M353-E353</f>
        <v>0</v>
      </c>
    </row>
    <row r="354" spans="1:19" ht="12.95" hidden="1" customHeight="1" outlineLevel="1" x14ac:dyDescent="0.2">
      <c r="A354" s="9" t="s">
        <v>93</v>
      </c>
      <c r="B354" s="11"/>
      <c r="C354" s="10">
        <v>1440014889.8499999</v>
      </c>
      <c r="D354" s="10">
        <v>10277570469.16</v>
      </c>
      <c r="E354" s="10">
        <v>4309996878.1199999</v>
      </c>
      <c r="F354" s="11"/>
      <c r="G354" s="22">
        <v>-4527558701.1900005</v>
      </c>
      <c r="I354" s="9" t="s">
        <v>93</v>
      </c>
      <c r="J354" s="11"/>
      <c r="K354" s="10">
        <v>1440014889.8499999</v>
      </c>
      <c r="L354" s="10">
        <v>4354654851.1599998</v>
      </c>
      <c r="M354" s="10">
        <v>4305974787.1900005</v>
      </c>
      <c r="N354" s="11"/>
      <c r="O354" s="10">
        <v>1391334825.8800001</v>
      </c>
      <c r="P354" s="12">
        <f t="shared" si="7"/>
        <v>0</v>
      </c>
      <c r="Q354" s="3">
        <f t="shared" si="7"/>
        <v>5918893527.0700006</v>
      </c>
      <c r="R354" s="19">
        <f>M354-E354</f>
        <v>-4022090.9299993515</v>
      </c>
    </row>
    <row r="355" spans="1:19" ht="12.95" hidden="1" customHeight="1" outlineLevel="1" x14ac:dyDescent="0.2">
      <c r="A355" s="9" t="s">
        <v>94</v>
      </c>
      <c r="B355" s="11"/>
      <c r="C355" s="10">
        <v>1913978944.5799999</v>
      </c>
      <c r="D355" s="10">
        <v>15950301.050000001</v>
      </c>
      <c r="E355" s="10">
        <v>3353993834.4300003</v>
      </c>
      <c r="F355" s="11"/>
      <c r="G355" s="10">
        <v>5252022477.9599991</v>
      </c>
      <c r="I355" s="9" t="s">
        <v>94</v>
      </c>
      <c r="J355" s="11"/>
      <c r="K355" s="10">
        <v>1913978944.5799999</v>
      </c>
      <c r="L355" s="11"/>
      <c r="M355" s="10">
        <v>3353993834.4300003</v>
      </c>
      <c r="N355" s="11"/>
      <c r="O355" s="10">
        <v>5267972779.0100012</v>
      </c>
      <c r="P355" s="12">
        <f t="shared" si="7"/>
        <v>0</v>
      </c>
      <c r="Q355" s="3">
        <f t="shared" si="7"/>
        <v>15950301.050002098</v>
      </c>
      <c r="R355" s="19">
        <f t="shared" ref="R355:R375" si="8">M355-E355</f>
        <v>0</v>
      </c>
    </row>
    <row r="356" spans="1:19" ht="12.95" hidden="1" customHeight="1" outlineLevel="1" x14ac:dyDescent="0.2">
      <c r="A356" s="9" t="s">
        <v>95</v>
      </c>
      <c r="B356" s="11"/>
      <c r="C356" s="11"/>
      <c r="D356" s="10">
        <v>16171655542.42</v>
      </c>
      <c r="E356" s="10">
        <v>16171655542.42</v>
      </c>
      <c r="F356" s="11"/>
      <c r="G356" s="11"/>
      <c r="I356" s="9" t="s">
        <v>95</v>
      </c>
      <c r="J356" s="11"/>
      <c r="K356" s="11"/>
      <c r="L356" s="10">
        <v>16276913094.51</v>
      </c>
      <c r="M356" s="10">
        <v>16276913094.51</v>
      </c>
      <c r="N356" s="11"/>
      <c r="O356" s="11"/>
      <c r="P356" s="12">
        <f t="shared" si="7"/>
        <v>0</v>
      </c>
      <c r="Q356" s="3">
        <f t="shared" si="7"/>
        <v>0</v>
      </c>
      <c r="R356" s="19">
        <f t="shared" si="8"/>
        <v>105257552.09000015</v>
      </c>
    </row>
    <row r="357" spans="1:19" ht="12.95" hidden="1" customHeight="1" outlineLevel="1" x14ac:dyDescent="0.2">
      <c r="A357" s="9" t="s">
        <v>97</v>
      </c>
      <c r="B357" s="11"/>
      <c r="C357" s="11"/>
      <c r="D357" s="10">
        <v>6628318411.0500002</v>
      </c>
      <c r="E357" s="10">
        <v>6628318411.0500002</v>
      </c>
      <c r="F357" s="11"/>
      <c r="G357" s="11"/>
      <c r="I357" s="9" t="s">
        <v>97</v>
      </c>
      <c r="J357" s="11"/>
      <c r="K357" s="11"/>
      <c r="L357" s="10">
        <v>6628318411.0500002</v>
      </c>
      <c r="M357" s="10">
        <v>6628318411.0500002</v>
      </c>
      <c r="N357" s="11"/>
      <c r="O357" s="11"/>
      <c r="P357" s="12">
        <f t="shared" si="7"/>
        <v>0</v>
      </c>
      <c r="Q357" s="3">
        <f t="shared" si="7"/>
        <v>0</v>
      </c>
      <c r="R357" s="19">
        <f t="shared" si="8"/>
        <v>0</v>
      </c>
    </row>
    <row r="358" spans="1:19" ht="12.95" hidden="1" customHeight="1" outlineLevel="1" x14ac:dyDescent="0.2">
      <c r="A358" s="9" t="s">
        <v>98</v>
      </c>
      <c r="B358" s="11"/>
      <c r="C358" s="11"/>
      <c r="D358" s="10">
        <v>8935541559.3500004</v>
      </c>
      <c r="E358" s="10">
        <v>8935541559.3500004</v>
      </c>
      <c r="F358" s="11"/>
      <c r="G358" s="11"/>
      <c r="I358" s="9" t="s">
        <v>98</v>
      </c>
      <c r="J358" s="11"/>
      <c r="K358" s="11"/>
      <c r="L358" s="10">
        <v>8935541559.3500004</v>
      </c>
      <c r="M358" s="10">
        <v>8935541559.3500004</v>
      </c>
      <c r="N358" s="11"/>
      <c r="O358" s="11"/>
      <c r="P358" s="12">
        <f t="shared" si="7"/>
        <v>0</v>
      </c>
      <c r="Q358" s="3">
        <f t="shared" si="7"/>
        <v>0</v>
      </c>
      <c r="R358" s="19">
        <f t="shared" si="8"/>
        <v>0</v>
      </c>
    </row>
    <row r="359" spans="1:19" ht="12.95" hidden="1" customHeight="1" outlineLevel="1" x14ac:dyDescent="0.2">
      <c r="A359" s="9" t="s">
        <v>99</v>
      </c>
      <c r="B359" s="11"/>
      <c r="C359" s="11"/>
      <c r="D359" s="10">
        <v>10682000</v>
      </c>
      <c r="E359" s="10">
        <v>10682000</v>
      </c>
      <c r="F359" s="11"/>
      <c r="G359" s="11"/>
      <c r="I359" s="9" t="s">
        <v>99</v>
      </c>
      <c r="J359" s="11"/>
      <c r="K359" s="11"/>
      <c r="L359" s="10">
        <v>10682000</v>
      </c>
      <c r="M359" s="10">
        <v>10682000</v>
      </c>
      <c r="N359" s="11"/>
      <c r="O359" s="11"/>
      <c r="P359" s="12">
        <f t="shared" si="7"/>
        <v>0</v>
      </c>
      <c r="Q359" s="3">
        <f t="shared" si="7"/>
        <v>0</v>
      </c>
      <c r="R359" s="19">
        <f t="shared" si="8"/>
        <v>0</v>
      </c>
    </row>
    <row r="360" spans="1:19" ht="12.95" hidden="1" customHeight="1" outlineLevel="1" x14ac:dyDescent="0.2">
      <c r="A360" s="9" t="s">
        <v>100</v>
      </c>
      <c r="B360" s="11"/>
      <c r="C360" s="11"/>
      <c r="D360" s="10">
        <v>118401832.31999999</v>
      </c>
      <c r="E360" s="10">
        <v>118401832.31999999</v>
      </c>
      <c r="F360" s="11"/>
      <c r="G360" s="11"/>
      <c r="I360" s="9" t="s">
        <v>100</v>
      </c>
      <c r="J360" s="11"/>
      <c r="K360" s="11"/>
      <c r="L360" s="10">
        <v>117360414.90000001</v>
      </c>
      <c r="M360" s="10">
        <v>117360414.90000001</v>
      </c>
      <c r="N360" s="11"/>
      <c r="O360" s="11"/>
      <c r="P360" s="12">
        <f t="shared" si="7"/>
        <v>0</v>
      </c>
      <c r="Q360" s="3">
        <f t="shared" si="7"/>
        <v>0</v>
      </c>
      <c r="R360" s="19">
        <f t="shared" si="8"/>
        <v>-1041417.4199999869</v>
      </c>
      <c r="S360" s="3" t="s">
        <v>172</v>
      </c>
    </row>
    <row r="361" spans="1:19" ht="12.95" hidden="1" customHeight="1" outlineLevel="1" x14ac:dyDescent="0.2">
      <c r="A361" s="9" t="s">
        <v>102</v>
      </c>
      <c r="B361" s="11"/>
      <c r="C361" s="11"/>
      <c r="D361" s="10">
        <v>1533928.92</v>
      </c>
      <c r="E361" s="10">
        <v>1533928.92</v>
      </c>
      <c r="F361" s="11"/>
      <c r="G361" s="11"/>
      <c r="I361" s="9" t="s">
        <v>102</v>
      </c>
      <c r="J361" s="11"/>
      <c r="K361" s="11"/>
      <c r="L361" s="10">
        <v>1533928.92</v>
      </c>
      <c r="M361" s="10">
        <v>1533928.92</v>
      </c>
      <c r="N361" s="11"/>
      <c r="O361" s="11"/>
      <c r="P361" s="12">
        <f t="shared" si="7"/>
        <v>0</v>
      </c>
      <c r="Q361" s="3">
        <f t="shared" si="7"/>
        <v>0</v>
      </c>
      <c r="R361" s="19">
        <f t="shared" si="8"/>
        <v>0</v>
      </c>
    </row>
    <row r="362" spans="1:19" ht="12.95" hidden="1" customHeight="1" outlineLevel="1" x14ac:dyDescent="0.2">
      <c r="A362" s="9" t="s">
        <v>103</v>
      </c>
      <c r="B362" s="11"/>
      <c r="C362" s="11"/>
      <c r="D362" s="10">
        <v>60584252.119999997</v>
      </c>
      <c r="E362" s="10">
        <v>60584252.119999997</v>
      </c>
      <c r="F362" s="11"/>
      <c r="G362" s="11"/>
      <c r="I362" s="9" t="s">
        <v>103</v>
      </c>
      <c r="J362" s="11"/>
      <c r="K362" s="11"/>
      <c r="L362" s="10">
        <v>77059835.629999995</v>
      </c>
      <c r="M362" s="10">
        <v>77059835.629999995</v>
      </c>
      <c r="N362" s="11"/>
      <c r="O362" s="11"/>
      <c r="P362" s="12">
        <f t="shared" si="7"/>
        <v>0</v>
      </c>
      <c r="Q362" s="3">
        <f t="shared" si="7"/>
        <v>0</v>
      </c>
      <c r="R362" s="19">
        <f t="shared" si="8"/>
        <v>16475583.509999998</v>
      </c>
      <c r="S362" s="3" t="s">
        <v>173</v>
      </c>
    </row>
    <row r="363" spans="1:19" ht="12.95" hidden="1" customHeight="1" outlineLevel="1" x14ac:dyDescent="0.2">
      <c r="A363" s="9" t="s">
        <v>104</v>
      </c>
      <c r="B363" s="11"/>
      <c r="C363" s="11"/>
      <c r="D363" s="10">
        <v>96401327.400000006</v>
      </c>
      <c r="E363" s="10">
        <v>96401327.400000006</v>
      </c>
      <c r="F363" s="11"/>
      <c r="G363" s="11"/>
      <c r="I363" s="9" t="s">
        <v>104</v>
      </c>
      <c r="J363" s="11"/>
      <c r="K363" s="11"/>
      <c r="L363" s="10">
        <v>96401327.400000006</v>
      </c>
      <c r="M363" s="10">
        <v>96401327.400000006</v>
      </c>
      <c r="N363" s="11"/>
      <c r="O363" s="11"/>
      <c r="P363" s="12">
        <f t="shared" si="7"/>
        <v>0</v>
      </c>
      <c r="Q363" s="3">
        <f t="shared" si="7"/>
        <v>0</v>
      </c>
      <c r="R363" s="19">
        <f t="shared" si="8"/>
        <v>0</v>
      </c>
    </row>
    <row r="364" spans="1:19" ht="12.95" hidden="1" customHeight="1" outlineLevel="1" x14ac:dyDescent="0.2">
      <c r="A364" s="9" t="s">
        <v>105</v>
      </c>
      <c r="B364" s="11"/>
      <c r="C364" s="11"/>
      <c r="D364" s="10">
        <v>1484459810.26</v>
      </c>
      <c r="E364" s="10">
        <v>1484459810.26</v>
      </c>
      <c r="F364" s="11"/>
      <c r="G364" s="11"/>
      <c r="I364" s="9" t="s">
        <v>105</v>
      </c>
      <c r="J364" s="11"/>
      <c r="K364" s="11"/>
      <c r="L364" s="10">
        <v>1484459810.26</v>
      </c>
      <c r="M364" s="10">
        <v>1484459810.26</v>
      </c>
      <c r="N364" s="11"/>
      <c r="O364" s="11"/>
      <c r="P364" s="12">
        <f t="shared" si="7"/>
        <v>0</v>
      </c>
      <c r="Q364" s="3">
        <f t="shared" si="7"/>
        <v>0</v>
      </c>
      <c r="R364" s="19">
        <f t="shared" si="8"/>
        <v>0</v>
      </c>
    </row>
    <row r="365" spans="1:19" ht="12.95" hidden="1" customHeight="1" outlineLevel="1" x14ac:dyDescent="0.2">
      <c r="A365" s="9" t="s">
        <v>106</v>
      </c>
      <c r="B365" s="11"/>
      <c r="C365" s="11"/>
      <c r="D365" s="10">
        <v>6155668126.9400005</v>
      </c>
      <c r="E365" s="10">
        <v>6155668126.9400005</v>
      </c>
      <c r="F365" s="11"/>
      <c r="G365" s="11"/>
      <c r="I365" s="9" t="s">
        <v>106</v>
      </c>
      <c r="J365" s="11"/>
      <c r="K365" s="11"/>
      <c r="L365" s="10">
        <v>6155668126.9400005</v>
      </c>
      <c r="M365" s="10">
        <v>6155668126.9400005</v>
      </c>
      <c r="N365" s="11"/>
      <c r="O365" s="11"/>
      <c r="P365" s="12">
        <f t="shared" si="7"/>
        <v>0</v>
      </c>
      <c r="Q365" s="3">
        <f t="shared" si="7"/>
        <v>0</v>
      </c>
      <c r="R365" s="19">
        <f t="shared" si="8"/>
        <v>0</v>
      </c>
    </row>
    <row r="366" spans="1:19" ht="12.95" hidden="1" customHeight="1" outlineLevel="1" x14ac:dyDescent="0.2">
      <c r="A366" s="9" t="s">
        <v>107</v>
      </c>
      <c r="B366" s="11"/>
      <c r="C366" s="11"/>
      <c r="D366" s="10">
        <v>5133019269.4199991</v>
      </c>
      <c r="E366" s="10">
        <v>5133019269.4199991</v>
      </c>
      <c r="F366" s="11"/>
      <c r="G366" s="11"/>
      <c r="I366" s="9" t="s">
        <v>107</v>
      </c>
      <c r="J366" s="11"/>
      <c r="K366" s="11"/>
      <c r="L366" s="10">
        <v>5133019269.4199991</v>
      </c>
      <c r="M366" s="10">
        <v>5133019269.4199991</v>
      </c>
      <c r="N366" s="11"/>
      <c r="O366" s="11"/>
      <c r="P366" s="12">
        <f t="shared" si="7"/>
        <v>0</v>
      </c>
      <c r="Q366" s="3">
        <f t="shared" si="7"/>
        <v>0</v>
      </c>
      <c r="R366" s="19">
        <f t="shared" si="8"/>
        <v>0</v>
      </c>
    </row>
    <row r="367" spans="1:19" ht="12.95" hidden="1" customHeight="1" outlineLevel="1" x14ac:dyDescent="0.2">
      <c r="A367" s="9" t="s">
        <v>108</v>
      </c>
      <c r="B367" s="11"/>
      <c r="C367" s="11"/>
      <c r="D367" s="10">
        <v>22693076.600000001</v>
      </c>
      <c r="E367" s="10">
        <v>22693076.600000001</v>
      </c>
      <c r="F367" s="11"/>
      <c r="G367" s="11"/>
      <c r="I367" s="9" t="s">
        <v>108</v>
      </c>
      <c r="J367" s="11"/>
      <c r="K367" s="11"/>
      <c r="L367" s="10">
        <v>22693076.600000001</v>
      </c>
      <c r="M367" s="10">
        <v>22693076.600000001</v>
      </c>
      <c r="N367" s="11"/>
      <c r="O367" s="11"/>
      <c r="P367" s="12">
        <f t="shared" si="7"/>
        <v>0</v>
      </c>
      <c r="Q367" s="3">
        <f t="shared" si="7"/>
        <v>0</v>
      </c>
      <c r="R367" s="19">
        <f t="shared" si="8"/>
        <v>0</v>
      </c>
    </row>
    <row r="368" spans="1:19" ht="12.95" hidden="1" customHeight="1" outlineLevel="1" x14ac:dyDescent="0.2">
      <c r="A368" s="9" t="s">
        <v>109</v>
      </c>
      <c r="B368" s="11"/>
      <c r="C368" s="11"/>
      <c r="D368" s="10">
        <v>451106492.06999999</v>
      </c>
      <c r="E368" s="10">
        <v>451106492.06999999</v>
      </c>
      <c r="F368" s="11"/>
      <c r="G368" s="11"/>
      <c r="I368" s="9" t="s">
        <v>109</v>
      </c>
      <c r="J368" s="11"/>
      <c r="K368" s="11"/>
      <c r="L368" s="10">
        <v>451106492.06999999</v>
      </c>
      <c r="M368" s="10">
        <v>451106492.06999999</v>
      </c>
      <c r="N368" s="11"/>
      <c r="O368" s="11"/>
      <c r="P368" s="12">
        <f t="shared" si="7"/>
        <v>0</v>
      </c>
      <c r="Q368" s="3">
        <f t="shared" si="7"/>
        <v>0</v>
      </c>
      <c r="R368" s="19">
        <f t="shared" si="8"/>
        <v>0</v>
      </c>
    </row>
    <row r="369" spans="1:19" ht="12.95" hidden="1" customHeight="1" outlineLevel="1" x14ac:dyDescent="0.2">
      <c r="A369" s="9" t="s">
        <v>110</v>
      </c>
      <c r="B369" s="11"/>
      <c r="C369" s="11"/>
      <c r="D369" s="10">
        <v>48206159</v>
      </c>
      <c r="E369" s="10">
        <v>48206159</v>
      </c>
      <c r="F369" s="11"/>
      <c r="G369" s="11"/>
      <c r="I369" s="9" t="s">
        <v>110</v>
      </c>
      <c r="J369" s="11"/>
      <c r="K369" s="11"/>
      <c r="L369" s="10">
        <v>48206159</v>
      </c>
      <c r="M369" s="10">
        <v>48206159</v>
      </c>
      <c r="N369" s="11"/>
      <c r="O369" s="11"/>
      <c r="P369" s="12">
        <f t="shared" si="7"/>
        <v>0</v>
      </c>
      <c r="Q369" s="3">
        <f t="shared" si="7"/>
        <v>0</v>
      </c>
      <c r="R369" s="19">
        <f t="shared" si="8"/>
        <v>0</v>
      </c>
    </row>
    <row r="370" spans="1:19" ht="12.95" hidden="1" customHeight="1" outlineLevel="1" x14ac:dyDescent="0.2">
      <c r="A370" s="9" t="s">
        <v>111</v>
      </c>
      <c r="B370" s="11"/>
      <c r="C370" s="11"/>
      <c r="D370" s="10">
        <v>4776029.34</v>
      </c>
      <c r="E370" s="10">
        <v>4776029.34</v>
      </c>
      <c r="F370" s="11"/>
      <c r="G370" s="11"/>
      <c r="I370" s="9" t="s">
        <v>111</v>
      </c>
      <c r="J370" s="11"/>
      <c r="K370" s="11"/>
      <c r="L370" s="10">
        <v>4776029.34</v>
      </c>
      <c r="M370" s="10">
        <v>4776029.34</v>
      </c>
      <c r="N370" s="11"/>
      <c r="O370" s="11"/>
      <c r="P370" s="12">
        <f t="shared" si="7"/>
        <v>0</v>
      </c>
      <c r="Q370" s="3">
        <f t="shared" si="7"/>
        <v>0</v>
      </c>
      <c r="R370" s="19">
        <f t="shared" si="8"/>
        <v>0</v>
      </c>
    </row>
    <row r="371" spans="1:19" ht="12.95" hidden="1" customHeight="1" outlineLevel="1" x14ac:dyDescent="0.2">
      <c r="A371" s="9" t="s">
        <v>112</v>
      </c>
      <c r="B371" s="11"/>
      <c r="C371" s="11"/>
      <c r="D371" s="10">
        <v>51540720.759999998</v>
      </c>
      <c r="E371" s="10">
        <v>51540720.759999998</v>
      </c>
      <c r="F371" s="11"/>
      <c r="G371" s="11"/>
      <c r="I371" s="9" t="s">
        <v>112</v>
      </c>
      <c r="J371" s="11"/>
      <c r="K371" s="11"/>
      <c r="L371" s="10">
        <v>60553560.5</v>
      </c>
      <c r="M371" s="10">
        <v>60553560.5</v>
      </c>
      <c r="N371" s="11"/>
      <c r="O371" s="11"/>
      <c r="P371" s="12">
        <f t="shared" si="7"/>
        <v>0</v>
      </c>
      <c r="Q371" s="3">
        <f t="shared" si="7"/>
        <v>0</v>
      </c>
      <c r="R371" s="19">
        <f t="shared" si="8"/>
        <v>9012839.7400000021</v>
      </c>
      <c r="S371" s="3" t="s">
        <v>173</v>
      </c>
    </row>
    <row r="372" spans="1:19" ht="12.95" hidden="1" customHeight="1" outlineLevel="1" x14ac:dyDescent="0.2">
      <c r="A372" s="9" t="s">
        <v>113</v>
      </c>
      <c r="B372" s="11"/>
      <c r="C372" s="11"/>
      <c r="D372" s="10">
        <v>112633601.73999999</v>
      </c>
      <c r="E372" s="10">
        <v>112633601.73999999</v>
      </c>
      <c r="F372" s="11"/>
      <c r="G372" s="11"/>
      <c r="I372" s="9" t="s">
        <v>113</v>
      </c>
      <c r="J372" s="11"/>
      <c r="K372" s="11"/>
      <c r="L372" s="10">
        <v>188525120.74000001</v>
      </c>
      <c r="M372" s="10">
        <v>188525120.74000001</v>
      </c>
      <c r="N372" s="11"/>
      <c r="O372" s="11"/>
      <c r="P372" s="12">
        <f t="shared" si="7"/>
        <v>0</v>
      </c>
      <c r="Q372" s="3">
        <f t="shared" si="7"/>
        <v>0</v>
      </c>
      <c r="R372" s="19">
        <f t="shared" si="8"/>
        <v>75891519.000000015</v>
      </c>
      <c r="S372" s="3" t="s">
        <v>174</v>
      </c>
    </row>
    <row r="373" spans="1:19" ht="12.95" hidden="1" customHeight="1" outlineLevel="1" x14ac:dyDescent="0.2">
      <c r="A373" s="9" t="s">
        <v>114</v>
      </c>
      <c r="B373" s="11"/>
      <c r="C373" s="11"/>
      <c r="D373" s="10">
        <v>97461811.390000001</v>
      </c>
      <c r="E373" s="10">
        <v>97461811.390000001</v>
      </c>
      <c r="F373" s="11"/>
      <c r="G373" s="11"/>
      <c r="I373" s="9" t="s">
        <v>114</v>
      </c>
      <c r="J373" s="11"/>
      <c r="K373" s="11"/>
      <c r="L373" s="10">
        <v>97461811.390000001</v>
      </c>
      <c r="M373" s="10">
        <v>97461811.390000001</v>
      </c>
      <c r="N373" s="11"/>
      <c r="O373" s="11"/>
      <c r="P373" s="12">
        <f t="shared" si="7"/>
        <v>0</v>
      </c>
      <c r="Q373" s="3">
        <f t="shared" si="7"/>
        <v>0</v>
      </c>
      <c r="R373" s="19">
        <f t="shared" si="8"/>
        <v>0</v>
      </c>
    </row>
    <row r="374" spans="1:19" ht="12.95" hidden="1" customHeight="1" outlineLevel="1" x14ac:dyDescent="0.2">
      <c r="A374" s="9" t="s">
        <v>115</v>
      </c>
      <c r="B374" s="11"/>
      <c r="C374" s="11"/>
      <c r="D374" s="10">
        <v>220597487.66999999</v>
      </c>
      <c r="E374" s="10">
        <v>220597487.66999999</v>
      </c>
      <c r="F374" s="11"/>
      <c r="G374" s="11"/>
      <c r="I374" s="9" t="s">
        <v>115</v>
      </c>
      <c r="J374" s="11"/>
      <c r="K374" s="11"/>
      <c r="L374" s="10">
        <v>144705968.66999999</v>
      </c>
      <c r="M374" s="10">
        <v>144705968.66999999</v>
      </c>
      <c r="N374" s="11"/>
      <c r="O374" s="11"/>
      <c r="P374" s="12">
        <f>N374-F374</f>
        <v>0</v>
      </c>
      <c r="Q374" s="3">
        <f t="shared" si="7"/>
        <v>0</v>
      </c>
      <c r="R374" s="19">
        <f t="shared" si="8"/>
        <v>-75891519</v>
      </c>
    </row>
    <row r="375" spans="1:19" ht="12.95" hidden="1" customHeight="1" outlineLevel="1" x14ac:dyDescent="0.2">
      <c r="A375" s="9" t="s">
        <v>116</v>
      </c>
      <c r="B375" s="11"/>
      <c r="C375" s="11"/>
      <c r="D375" s="10">
        <v>553649160.65999997</v>
      </c>
      <c r="E375" s="10">
        <v>553649160.65999997</v>
      </c>
      <c r="F375" s="11"/>
      <c r="G375" s="11"/>
      <c r="I375" s="9" t="s">
        <v>116</v>
      </c>
      <c r="J375" s="11"/>
      <c r="K375" s="11"/>
      <c r="L375" s="10">
        <v>553649160.65999997</v>
      </c>
      <c r="M375" s="10">
        <v>553649160.65999997</v>
      </c>
      <c r="N375" s="11"/>
      <c r="O375" s="11"/>
      <c r="P375" s="12">
        <f t="shared" si="7"/>
        <v>0</v>
      </c>
      <c r="Q375" s="3">
        <f t="shared" si="7"/>
        <v>0</v>
      </c>
      <c r="R375" s="19">
        <f t="shared" si="8"/>
        <v>0</v>
      </c>
    </row>
    <row r="376" spans="1:19" ht="12.95" hidden="1" customHeight="1" outlineLevel="1" x14ac:dyDescent="0.2">
      <c r="A376" s="25" t="s">
        <v>117</v>
      </c>
      <c r="B376" s="26">
        <v>10548264285.529999</v>
      </c>
      <c r="C376" s="26">
        <v>10548264285.529999</v>
      </c>
      <c r="D376" s="26">
        <v>367371927764.69</v>
      </c>
      <c r="E376" s="26">
        <v>367371927764.69</v>
      </c>
      <c r="F376" s="26">
        <v>13388960010.589998</v>
      </c>
      <c r="G376" s="26">
        <v>13388960010.589998</v>
      </c>
      <c r="I376" s="25" t="s">
        <v>117</v>
      </c>
      <c r="J376" s="26">
        <v>10548264285.529999</v>
      </c>
      <c r="K376" s="26">
        <v>10548264285.529999</v>
      </c>
      <c r="L376" s="26">
        <v>360961681645.94</v>
      </c>
      <c r="M376" s="26">
        <v>360961681645.94</v>
      </c>
      <c r="N376" s="26">
        <v>13401626638.130001</v>
      </c>
      <c r="O376" s="26">
        <v>13401626638.130001</v>
      </c>
      <c r="P376" s="12">
        <f>N376-F376</f>
        <v>12666627.540002823</v>
      </c>
      <c r="Q376" s="61">
        <f>O376-G376</f>
        <v>12666627.540002823</v>
      </c>
      <c r="R376" s="19">
        <f>M376-E376</f>
        <v>-6410246118.75</v>
      </c>
    </row>
    <row r="377" spans="1:19" ht="12.95" hidden="1" customHeight="1" outlineLevel="1" x14ac:dyDescent="0.2"/>
    <row r="378" spans="1:19" ht="12.95" hidden="1" customHeight="1" outlineLevel="1" x14ac:dyDescent="0.2"/>
    <row r="379" spans="1:19" ht="12.95" customHeight="1" collapsed="1" x14ac:dyDescent="0.2"/>
    <row r="380" spans="1:19" ht="12.95" customHeight="1" x14ac:dyDescent="0.2">
      <c r="A380" s="63" t="s">
        <v>175</v>
      </c>
      <c r="B380"/>
      <c r="C380"/>
      <c r="D380"/>
      <c r="E380"/>
      <c r="F380"/>
      <c r="G380"/>
    </row>
    <row r="381" spans="1:19" ht="12.95" customHeight="1" x14ac:dyDescent="0.25">
      <c r="A381" s="64" t="s">
        <v>176</v>
      </c>
      <c r="B381"/>
      <c r="C381"/>
      <c r="D381"/>
      <c r="E381"/>
      <c r="F381"/>
      <c r="G381" s="65">
        <f>H382+H381</f>
        <v>0</v>
      </c>
      <c r="H381" s="66">
        <f>H434+H435+H436+H437+H438+H439+H440+H441+H442+H443+H444+H445+H446+H447+H448+H449+H450+H451+H452+H453+H454+H455+H456+H457+H458+H459+H460+H461+H462+H463+H464+H465+H466+H467+H468+H469+H470+H471+H472+H473</f>
        <v>-10548265</v>
      </c>
      <c r="I381" s="66">
        <f>I434+I435+I436+I437+I438+I439+I440+I441+I442+I443+I444+I445+I446+I447+I448+I449+I450+I451+I452+I453+I454+I455+I456+I457+I458+I459+I460+I461+I462+I463+I464+I465+I467+I468+I469+I470+I471+I472+I473</f>
        <v>-13476732</v>
      </c>
      <c r="O381" s="66">
        <f>I382+I381</f>
        <v>0</v>
      </c>
    </row>
    <row r="382" spans="1:19" ht="12.95" customHeight="1" x14ac:dyDescent="0.2">
      <c r="A382" t="s">
        <v>177</v>
      </c>
      <c r="B382" t="s">
        <v>178</v>
      </c>
      <c r="C382"/>
      <c r="D382"/>
      <c r="E382"/>
      <c r="F382"/>
      <c r="G382"/>
      <c r="H382" s="66">
        <f>H386+H389+H390+H391+H392+H394+H396+H397+H398+H399+H400+H401+H403+H402+H395+H388+H387+H404+H405+H406+H407+H408+H409+H410+H411+H412+H413+H414+H415+H416+H417+H418+H419+H420+H421+H422+H423+H424+H425+H426+H427+H428+H429+H430+H431+H432+H433</f>
        <v>10548265</v>
      </c>
      <c r="I382" s="66">
        <f>I386+I389+I390+I391+I392+I394+I396+I397+I398+I399+I400+I401+I403+I402+I395+I388+I387+I404+I405+I406+I407+I408+I409+I410+I411+I412+I413+I414+I415+I416+I417+I418+I419+I420+I421+I422+I423+I424+I425+I426+I427+I428+I429+I430+I431+I432+I433+I466</f>
        <v>13476732</v>
      </c>
      <c r="J382" s="66">
        <f t="shared" ref="J382:N382" si="9">J386+J389+J390+J391+J392+J394+J396+J397+J398+J399+J400+J401+J403+J402+J395+J388+J387+J404+J405+J406+J407+J408+J409+J410+J411+J412+J413+J414+J415+J416+J417+J418+J419+J420+J421+J422+J423+J424+J425+J426+J427+J428+J429+J430+J431+J432+J433</f>
        <v>227475442.63999987</v>
      </c>
      <c r="K382" s="66">
        <f t="shared" si="9"/>
        <v>162224956.17999995</v>
      </c>
      <c r="L382" s="66" t="e">
        <f t="shared" si="9"/>
        <v>#VALUE!</v>
      </c>
      <c r="M382" s="66">
        <f t="shared" si="9"/>
        <v>0</v>
      </c>
      <c r="N382" s="66" t="e">
        <f t="shared" si="9"/>
        <v>#VALUE!</v>
      </c>
    </row>
    <row r="383" spans="1:19" ht="12.95" customHeight="1" x14ac:dyDescent="0.2">
      <c r="A383" t="s">
        <v>179</v>
      </c>
      <c r="B383" t="s">
        <v>180</v>
      </c>
      <c r="C383"/>
      <c r="D383"/>
      <c r="E383"/>
      <c r="F383"/>
      <c r="G383"/>
    </row>
    <row r="384" spans="1:19" ht="12.95" customHeight="1" x14ac:dyDescent="0.2">
      <c r="A384" s="235" t="s">
        <v>0</v>
      </c>
      <c r="B384" s="237" t="s">
        <v>1</v>
      </c>
      <c r="C384" s="237"/>
      <c r="D384" s="237" t="s">
        <v>2</v>
      </c>
      <c r="E384" s="237"/>
      <c r="F384" s="237" t="s">
        <v>3</v>
      </c>
      <c r="G384" s="237"/>
      <c r="H384" s="67" t="s">
        <v>181</v>
      </c>
      <c r="I384" s="67"/>
    </row>
    <row r="385" spans="1:15" ht="12.95" customHeight="1" x14ac:dyDescent="0.2">
      <c r="A385" s="236"/>
      <c r="B385" s="68" t="s">
        <v>6</v>
      </c>
      <c r="C385" s="68" t="s">
        <v>7</v>
      </c>
      <c r="D385" s="68" t="s">
        <v>6</v>
      </c>
      <c r="E385" s="68" t="s">
        <v>7</v>
      </c>
      <c r="F385" s="68" t="s">
        <v>6</v>
      </c>
      <c r="G385" s="68" t="s">
        <v>7</v>
      </c>
      <c r="H385" s="69">
        <v>2021</v>
      </c>
      <c r="I385" s="69">
        <v>2022</v>
      </c>
    </row>
    <row r="386" spans="1:15" ht="12.95" customHeight="1" x14ac:dyDescent="0.2">
      <c r="A386" s="70" t="s">
        <v>8</v>
      </c>
      <c r="B386" s="71">
        <v>471680311.45999998</v>
      </c>
      <c r="C386" s="72"/>
      <c r="D386" s="71">
        <v>72282750977.699997</v>
      </c>
      <c r="E386" s="71">
        <v>72231150234.919998</v>
      </c>
      <c r="F386" s="71">
        <v>523281054.24000001</v>
      </c>
      <c r="G386" s="72"/>
      <c r="H386" s="66">
        <f>ROUND(B386/1000,0)</f>
        <v>471680</v>
      </c>
      <c r="I386" s="66">
        <f>ROUND(F386/1000,0)</f>
        <v>523281</v>
      </c>
      <c r="J386" s="12">
        <f>N269-F386</f>
        <v>0</v>
      </c>
      <c r="K386" s="12">
        <f>O269-G386</f>
        <v>0</v>
      </c>
      <c r="L386" s="4"/>
      <c r="N386" s="70" t="s">
        <v>8</v>
      </c>
      <c r="O386" s="73" t="s">
        <v>182</v>
      </c>
    </row>
    <row r="387" spans="1:15" ht="12.95" customHeight="1" x14ac:dyDescent="0.2">
      <c r="A387" s="74" t="s">
        <v>183</v>
      </c>
      <c r="B387" s="75"/>
      <c r="C387" s="76"/>
      <c r="D387" s="75">
        <f>'[7]ОСВ_2022(2)'!F41</f>
        <v>62444426.409999996</v>
      </c>
      <c r="E387" s="75"/>
      <c r="F387" s="75">
        <f>B387+D387-E387</f>
        <v>62444426.409999996</v>
      </c>
      <c r="G387" s="72"/>
      <c r="H387" s="66">
        <f t="shared" ref="H387:H432" si="10">ROUND(B387/1000,0)</f>
        <v>0</v>
      </c>
      <c r="I387" s="66">
        <f t="shared" ref="I387:I432" si="11">ROUND(F387/1000,0)</f>
        <v>62444</v>
      </c>
      <c r="J387" s="77">
        <f t="shared" ref="J387:K387" si="12">F387-F270</f>
        <v>62444426.409999996</v>
      </c>
      <c r="K387" s="3">
        <f t="shared" si="12"/>
        <v>0</v>
      </c>
      <c r="N387" s="70"/>
      <c r="O387" s="73" t="s">
        <v>182</v>
      </c>
    </row>
    <row r="388" spans="1:15" ht="12.95" customHeight="1" x14ac:dyDescent="0.2">
      <c r="A388" s="70" t="s">
        <v>9</v>
      </c>
      <c r="B388" s="72"/>
      <c r="C388" s="72"/>
      <c r="D388" s="71">
        <v>304339651.06</v>
      </c>
      <c r="E388" s="71">
        <v>304339651.06</v>
      </c>
      <c r="F388" s="72"/>
      <c r="G388" s="72"/>
      <c r="H388" s="66">
        <f t="shared" si="10"/>
        <v>0</v>
      </c>
      <c r="I388" s="66">
        <f t="shared" si="11"/>
        <v>0</v>
      </c>
      <c r="J388" s="12">
        <f>N270-F388</f>
        <v>0</v>
      </c>
      <c r="K388" s="12">
        <f>O270-G388</f>
        <v>0</v>
      </c>
      <c r="L388" s="4"/>
      <c r="N388" s="70" t="s">
        <v>9</v>
      </c>
      <c r="O388" s="73" t="s">
        <v>182</v>
      </c>
    </row>
    <row r="389" spans="1:15" ht="12.95" customHeight="1" x14ac:dyDescent="0.2">
      <c r="A389" s="70" t="s">
        <v>10</v>
      </c>
      <c r="B389" s="71">
        <v>32789206.16</v>
      </c>
      <c r="C389" s="72"/>
      <c r="D389" s="71">
        <v>64802416976.620003</v>
      </c>
      <c r="E389" s="71">
        <v>64712479433.440002</v>
      </c>
      <c r="F389" s="71">
        <v>122726749.34</v>
      </c>
      <c r="G389" s="72"/>
      <c r="H389" s="66">
        <f t="shared" si="10"/>
        <v>32789</v>
      </c>
      <c r="I389" s="66">
        <f t="shared" si="11"/>
        <v>122727</v>
      </c>
      <c r="J389" s="12">
        <f t="shared" ref="J389:K404" si="13">N271-F389</f>
        <v>0</v>
      </c>
      <c r="K389" s="12">
        <f t="shared" si="13"/>
        <v>0</v>
      </c>
      <c r="L389" s="4"/>
      <c r="N389" s="70" t="s">
        <v>10</v>
      </c>
      <c r="O389" s="73" t="s">
        <v>182</v>
      </c>
    </row>
    <row r="390" spans="1:15" ht="12.95" customHeight="1" x14ac:dyDescent="0.2">
      <c r="A390" s="70" t="s">
        <v>11</v>
      </c>
      <c r="B390" s="71">
        <v>157776145.11000001</v>
      </c>
      <c r="C390" s="72"/>
      <c r="D390" s="71">
        <v>41843350826.990005</v>
      </c>
      <c r="E390" s="71">
        <v>41871637354.019997</v>
      </c>
      <c r="F390" s="71">
        <v>129489618.08</v>
      </c>
      <c r="G390" s="72"/>
      <c r="H390" s="66">
        <f t="shared" si="10"/>
        <v>157776</v>
      </c>
      <c r="I390" s="66">
        <f t="shared" si="11"/>
        <v>129490</v>
      </c>
      <c r="J390" s="12">
        <f t="shared" si="13"/>
        <v>0</v>
      </c>
      <c r="K390" s="12">
        <f t="shared" si="13"/>
        <v>0</v>
      </c>
      <c r="L390" s="4"/>
      <c r="N390" s="70" t="s">
        <v>11</v>
      </c>
      <c r="O390" s="73" t="s">
        <v>182</v>
      </c>
    </row>
    <row r="391" spans="1:15" ht="12.95" customHeight="1" x14ac:dyDescent="0.2">
      <c r="A391" s="70" t="s">
        <v>12</v>
      </c>
      <c r="B391" s="71">
        <v>4008724.35</v>
      </c>
      <c r="C391" s="72"/>
      <c r="D391" s="71">
        <v>2664028770.04</v>
      </c>
      <c r="E391" s="71">
        <v>2637278338.5999999</v>
      </c>
      <c r="F391" s="71">
        <v>30759155.789999999</v>
      </c>
      <c r="G391" s="72"/>
      <c r="H391" s="66">
        <f t="shared" si="10"/>
        <v>4009</v>
      </c>
      <c r="I391" s="66">
        <f t="shared" si="11"/>
        <v>30759</v>
      </c>
      <c r="J391" s="12">
        <f t="shared" si="13"/>
        <v>0</v>
      </c>
      <c r="K391" s="12">
        <f t="shared" si="13"/>
        <v>0</v>
      </c>
      <c r="L391" s="4"/>
      <c r="N391" s="70" t="s">
        <v>12</v>
      </c>
      <c r="O391" s="73" t="s">
        <v>182</v>
      </c>
    </row>
    <row r="392" spans="1:15" ht="12.95" customHeight="1" x14ac:dyDescent="0.2">
      <c r="A392" s="70" t="s">
        <v>13</v>
      </c>
      <c r="B392" s="71">
        <v>9326880280</v>
      </c>
      <c r="C392" s="72"/>
      <c r="D392" s="71">
        <v>53401778862.019997</v>
      </c>
      <c r="E392" s="71">
        <v>52055049551.019997</v>
      </c>
      <c r="F392" s="71">
        <v>10673609591</v>
      </c>
      <c r="G392" s="72"/>
      <c r="H392" s="66">
        <f t="shared" si="10"/>
        <v>9326880</v>
      </c>
      <c r="I392" s="66">
        <f t="shared" si="11"/>
        <v>10673610</v>
      </c>
      <c r="J392" s="12">
        <f t="shared" si="13"/>
        <v>0</v>
      </c>
      <c r="K392" s="12">
        <f t="shared" si="13"/>
        <v>0</v>
      </c>
      <c r="L392" s="4"/>
      <c r="N392" s="70" t="s">
        <v>13</v>
      </c>
      <c r="O392" s="78" t="s">
        <v>184</v>
      </c>
    </row>
    <row r="393" spans="1:15" ht="12.95" customHeight="1" x14ac:dyDescent="0.2">
      <c r="A393" s="70" t="s">
        <v>14</v>
      </c>
      <c r="B393" s="71">
        <v>337390879.49000001</v>
      </c>
      <c r="C393" s="72"/>
      <c r="D393" s="71">
        <v>8965701756.8699989</v>
      </c>
      <c r="E393" s="71">
        <v>9295638044.3599987</v>
      </c>
      <c r="F393" s="71">
        <v>7454592</v>
      </c>
      <c r="G393" s="72"/>
      <c r="H393" s="66"/>
      <c r="I393" s="66"/>
      <c r="J393" s="12">
        <f t="shared" si="13"/>
        <v>0</v>
      </c>
      <c r="K393" s="12">
        <f t="shared" si="13"/>
        <v>0</v>
      </c>
      <c r="L393" s="4"/>
      <c r="N393" s="70" t="s">
        <v>14</v>
      </c>
      <c r="O393" s="79"/>
    </row>
    <row r="394" spans="1:15" ht="12.95" customHeight="1" x14ac:dyDescent="0.2">
      <c r="A394" s="70" t="s">
        <v>15</v>
      </c>
      <c r="B394" s="71">
        <v>337390879.49000001</v>
      </c>
      <c r="C394" s="72"/>
      <c r="D394" s="71">
        <v>8937123310.5499992</v>
      </c>
      <c r="E394" s="71">
        <v>9267059598.0400009</v>
      </c>
      <c r="F394" s="71">
        <v>7454592</v>
      </c>
      <c r="G394" s="72"/>
      <c r="H394" s="66">
        <f t="shared" si="10"/>
        <v>337391</v>
      </c>
      <c r="I394" s="66">
        <f>ROUND(F394/1000,0)-1</f>
        <v>7454</v>
      </c>
      <c r="J394" s="12">
        <f t="shared" si="13"/>
        <v>0</v>
      </c>
      <c r="K394" s="12">
        <f t="shared" si="13"/>
        <v>0</v>
      </c>
      <c r="L394" s="4"/>
      <c r="N394" s="70" t="s">
        <v>15</v>
      </c>
      <c r="O394" s="78" t="s">
        <v>184</v>
      </c>
    </row>
    <row r="395" spans="1:15" ht="12.95" customHeight="1" x14ac:dyDescent="0.2">
      <c r="A395" s="70" t="s">
        <v>16</v>
      </c>
      <c r="B395" s="72"/>
      <c r="C395" s="72"/>
      <c r="D395" s="71">
        <v>28578446.32</v>
      </c>
      <c r="E395" s="71">
        <v>28578446.32</v>
      </c>
      <c r="F395" s="72"/>
      <c r="G395" s="72"/>
      <c r="H395" s="66">
        <f t="shared" si="10"/>
        <v>0</v>
      </c>
      <c r="I395" s="66">
        <f t="shared" si="11"/>
        <v>0</v>
      </c>
      <c r="J395" s="12">
        <f t="shared" si="13"/>
        <v>0</v>
      </c>
      <c r="K395" s="12">
        <f t="shared" si="13"/>
        <v>0</v>
      </c>
      <c r="L395" s="4"/>
      <c r="N395" s="70" t="s">
        <v>16</v>
      </c>
      <c r="O395" s="73" t="s">
        <v>182</v>
      </c>
    </row>
    <row r="396" spans="1:15" ht="12.95" customHeight="1" x14ac:dyDescent="0.2">
      <c r="A396" s="70" t="s">
        <v>17</v>
      </c>
      <c r="B396" s="72"/>
      <c r="C396" s="71">
        <v>1530092752.48</v>
      </c>
      <c r="D396" s="71">
        <v>917570335.87</v>
      </c>
      <c r="E396" s="71">
        <v>20403048.390000001</v>
      </c>
      <c r="F396" s="72"/>
      <c r="G396" s="71">
        <v>632925465</v>
      </c>
      <c r="H396" s="66">
        <f>-ROUND(C396/1000,0)</f>
        <v>-1530093</v>
      </c>
      <c r="I396" s="66">
        <f>-ROUND(G396/1000,0)</f>
        <v>-632925</v>
      </c>
      <c r="J396" s="12">
        <f t="shared" si="13"/>
        <v>0</v>
      </c>
      <c r="K396" s="12">
        <f>O278-G396</f>
        <v>86327437.179999948</v>
      </c>
      <c r="L396" s="4" t="s">
        <v>162</v>
      </c>
      <c r="N396" s="70" t="s">
        <v>17</v>
      </c>
      <c r="O396" s="78" t="s">
        <v>184</v>
      </c>
    </row>
    <row r="397" spans="1:15" ht="12.95" customHeight="1" x14ac:dyDescent="0.2">
      <c r="A397" s="70" t="s">
        <v>18</v>
      </c>
      <c r="B397" s="71">
        <v>254655551.16</v>
      </c>
      <c r="C397" s="72"/>
      <c r="D397" s="71">
        <v>7064252577.3899994</v>
      </c>
      <c r="E397" s="71">
        <v>7008077154.0500002</v>
      </c>
      <c r="F397" s="71">
        <v>310830974.5</v>
      </c>
      <c r="G397" s="72"/>
      <c r="H397" s="80">
        <f t="shared" si="10"/>
        <v>254656</v>
      </c>
      <c r="I397" s="66">
        <f t="shared" si="11"/>
        <v>310831</v>
      </c>
      <c r="J397" s="12">
        <f t="shared" si="13"/>
        <v>0</v>
      </c>
      <c r="K397" s="12">
        <f t="shared" si="13"/>
        <v>0</v>
      </c>
      <c r="L397" s="4"/>
      <c r="N397" s="70" t="s">
        <v>18</v>
      </c>
      <c r="O397" s="78" t="s">
        <v>185</v>
      </c>
    </row>
    <row r="398" spans="1:15" ht="12.95" customHeight="1" x14ac:dyDescent="0.2">
      <c r="A398" s="70" t="s">
        <v>19</v>
      </c>
      <c r="B398" s="71">
        <v>31481321.920000002</v>
      </c>
      <c r="C398" s="72"/>
      <c r="D398" s="71">
        <v>681422771.77999997</v>
      </c>
      <c r="E398" s="71">
        <v>709984397.80999994</v>
      </c>
      <c r="F398" s="71">
        <v>2919695.89</v>
      </c>
      <c r="G398" s="72"/>
      <c r="H398" s="66">
        <f t="shared" si="10"/>
        <v>31481</v>
      </c>
      <c r="I398" s="66">
        <f t="shared" si="11"/>
        <v>2920</v>
      </c>
      <c r="J398" s="12">
        <f t="shared" si="13"/>
        <v>0</v>
      </c>
      <c r="K398" s="12">
        <f t="shared" si="13"/>
        <v>0</v>
      </c>
      <c r="L398" s="4"/>
      <c r="N398" s="70" t="s">
        <v>19</v>
      </c>
      <c r="O398" s="78" t="s">
        <v>185</v>
      </c>
    </row>
    <row r="399" spans="1:15" ht="12.95" customHeight="1" x14ac:dyDescent="0.2">
      <c r="A399" s="70" t="s">
        <v>20</v>
      </c>
      <c r="B399" s="71">
        <v>7738972.3899999997</v>
      </c>
      <c r="C399" s="72"/>
      <c r="D399" s="71">
        <v>20709870</v>
      </c>
      <c r="E399" s="71">
        <v>13017557</v>
      </c>
      <c r="F399" s="71">
        <v>15431285.390000001</v>
      </c>
      <c r="G399" s="72"/>
      <c r="H399" s="66">
        <f t="shared" si="10"/>
        <v>7739</v>
      </c>
      <c r="I399" s="66">
        <f t="shared" si="11"/>
        <v>15431</v>
      </c>
      <c r="J399" s="12">
        <f t="shared" si="13"/>
        <v>0</v>
      </c>
      <c r="K399" s="12">
        <f t="shared" si="13"/>
        <v>0</v>
      </c>
      <c r="L399" s="4"/>
      <c r="N399" s="70" t="s">
        <v>20</v>
      </c>
      <c r="O399" s="78" t="s">
        <v>185</v>
      </c>
    </row>
    <row r="400" spans="1:15" ht="12.95" customHeight="1" x14ac:dyDescent="0.2">
      <c r="A400" s="70" t="s">
        <v>21</v>
      </c>
      <c r="B400" s="71">
        <v>110219008.98999999</v>
      </c>
      <c r="C400" s="72"/>
      <c r="D400" s="71">
        <v>109306563.88</v>
      </c>
      <c r="E400" s="71">
        <v>121967675.40000001</v>
      </c>
      <c r="F400" s="71">
        <v>97557897.469999999</v>
      </c>
      <c r="G400" s="72"/>
      <c r="H400" s="66">
        <f t="shared" si="10"/>
        <v>110219</v>
      </c>
      <c r="I400" s="66">
        <f t="shared" si="11"/>
        <v>97558</v>
      </c>
      <c r="J400" s="12">
        <f t="shared" si="13"/>
        <v>0</v>
      </c>
      <c r="K400" s="12">
        <f t="shared" si="13"/>
        <v>0</v>
      </c>
      <c r="L400" s="4"/>
      <c r="N400" s="70" t="s">
        <v>21</v>
      </c>
      <c r="O400" s="78" t="s">
        <v>185</v>
      </c>
    </row>
    <row r="401" spans="1:15" ht="12.95" customHeight="1" x14ac:dyDescent="0.2">
      <c r="A401" s="70" t="s">
        <v>22</v>
      </c>
      <c r="B401" s="71">
        <v>1218065</v>
      </c>
      <c r="C401" s="72"/>
      <c r="D401" s="71">
        <v>105000</v>
      </c>
      <c r="E401" s="71">
        <v>1323065</v>
      </c>
      <c r="F401" s="72"/>
      <c r="G401" s="72"/>
      <c r="H401" s="66">
        <f t="shared" si="10"/>
        <v>1218</v>
      </c>
      <c r="I401" s="66">
        <f t="shared" si="11"/>
        <v>0</v>
      </c>
      <c r="J401" s="12">
        <f t="shared" si="13"/>
        <v>0</v>
      </c>
      <c r="K401" s="12">
        <f t="shared" si="13"/>
        <v>0</v>
      </c>
      <c r="L401" s="4"/>
      <c r="N401" s="70" t="s">
        <v>22</v>
      </c>
      <c r="O401" s="78" t="s">
        <v>185</v>
      </c>
    </row>
    <row r="402" spans="1:15" ht="12.95" customHeight="1" x14ac:dyDescent="0.2">
      <c r="A402" s="70" t="s">
        <v>23</v>
      </c>
      <c r="B402" s="72"/>
      <c r="C402" s="72"/>
      <c r="D402" s="71">
        <v>951836</v>
      </c>
      <c r="E402" s="71">
        <v>951836</v>
      </c>
      <c r="F402" s="72"/>
      <c r="G402" s="72"/>
      <c r="H402" s="66">
        <f t="shared" si="10"/>
        <v>0</v>
      </c>
      <c r="I402" s="66">
        <f t="shared" si="11"/>
        <v>0</v>
      </c>
      <c r="J402" s="12">
        <f t="shared" si="13"/>
        <v>0</v>
      </c>
      <c r="K402" s="12">
        <f t="shared" si="13"/>
        <v>0</v>
      </c>
      <c r="L402" s="4"/>
      <c r="N402" s="70" t="s">
        <v>23</v>
      </c>
      <c r="O402" s="78" t="s">
        <v>185</v>
      </c>
    </row>
    <row r="403" spans="1:15" ht="12.95" customHeight="1" x14ac:dyDescent="0.2">
      <c r="A403" s="70" t="s">
        <v>24</v>
      </c>
      <c r="B403" s="71">
        <v>8040511</v>
      </c>
      <c r="C403" s="72"/>
      <c r="D403" s="71">
        <v>133661746</v>
      </c>
      <c r="E403" s="71">
        <v>119208971</v>
      </c>
      <c r="F403" s="71">
        <v>22493286</v>
      </c>
      <c r="G403" s="72"/>
      <c r="H403" s="80">
        <f>ROUND(B403/1000,0)-1</f>
        <v>8040</v>
      </c>
      <c r="I403" s="66">
        <f t="shared" si="11"/>
        <v>22493</v>
      </c>
      <c r="J403" s="12">
        <f t="shared" si="13"/>
        <v>19645950</v>
      </c>
      <c r="K403" s="12">
        <f t="shared" si="13"/>
        <v>0</v>
      </c>
      <c r="L403" s="4" t="s">
        <v>163</v>
      </c>
      <c r="N403" s="70" t="s">
        <v>24</v>
      </c>
      <c r="O403" s="78" t="s">
        <v>185</v>
      </c>
    </row>
    <row r="404" spans="1:15" ht="12.95" customHeight="1" x14ac:dyDescent="0.2">
      <c r="A404" s="70" t="s">
        <v>25</v>
      </c>
      <c r="B404" s="72"/>
      <c r="C404" s="72"/>
      <c r="D404" s="71">
        <v>1498703869.4000001</v>
      </c>
      <c r="E404" s="71">
        <v>1498703869.4000001</v>
      </c>
      <c r="F404" s="72"/>
      <c r="G404" s="72"/>
      <c r="H404" s="66">
        <f t="shared" si="10"/>
        <v>0</v>
      </c>
      <c r="I404" s="66">
        <f t="shared" si="11"/>
        <v>0</v>
      </c>
      <c r="J404" s="12">
        <f t="shared" si="13"/>
        <v>0</v>
      </c>
      <c r="K404" s="12">
        <f t="shared" si="13"/>
        <v>0</v>
      </c>
      <c r="L404" s="4"/>
      <c r="N404" s="70" t="s">
        <v>25</v>
      </c>
      <c r="O404" s="78" t="s">
        <v>185</v>
      </c>
    </row>
    <row r="405" spans="1:15" ht="12.95" customHeight="1" x14ac:dyDescent="0.2">
      <c r="A405" s="70" t="s">
        <v>26</v>
      </c>
      <c r="B405" s="72"/>
      <c r="C405" s="71">
        <v>57732822.399999999</v>
      </c>
      <c r="D405" s="72"/>
      <c r="E405" s="71">
        <v>103828552</v>
      </c>
      <c r="F405" s="72"/>
      <c r="G405" s="71">
        <v>161561374.40000001</v>
      </c>
      <c r="H405" s="66">
        <f>-ROUND(C405/1000,0)</f>
        <v>-57733</v>
      </c>
      <c r="I405" s="66">
        <f>-ROUND(G405/1000,0)</f>
        <v>-161561</v>
      </c>
      <c r="J405" s="12">
        <f t="shared" ref="J405:K420" si="14">N287-F405</f>
        <v>0</v>
      </c>
      <c r="K405" s="12">
        <f t="shared" si="14"/>
        <v>19645950</v>
      </c>
      <c r="L405" s="4" t="s">
        <v>164</v>
      </c>
      <c r="N405" s="70" t="s">
        <v>26</v>
      </c>
      <c r="O405" s="78" t="s">
        <v>185</v>
      </c>
    </row>
    <row r="406" spans="1:15" ht="12.95" customHeight="1" x14ac:dyDescent="0.2">
      <c r="A406" s="70" t="s">
        <v>27</v>
      </c>
      <c r="B406" s="71">
        <v>7696513.4199999999</v>
      </c>
      <c r="C406" s="72"/>
      <c r="D406" s="71">
        <v>189836079.59</v>
      </c>
      <c r="E406" s="71">
        <v>190568428.03</v>
      </c>
      <c r="F406" s="71">
        <v>6964164.9800000004</v>
      </c>
      <c r="G406" s="72"/>
      <c r="H406" s="66">
        <f t="shared" si="10"/>
        <v>7697</v>
      </c>
      <c r="I406" s="66">
        <f t="shared" si="11"/>
        <v>6964</v>
      </c>
      <c r="J406" s="12">
        <f t="shared" si="14"/>
        <v>357000</v>
      </c>
      <c r="K406" s="12">
        <f t="shared" si="14"/>
        <v>0</v>
      </c>
      <c r="L406" s="4" t="s">
        <v>165</v>
      </c>
      <c r="N406" s="70" t="s">
        <v>27</v>
      </c>
      <c r="O406" s="81" t="s">
        <v>186</v>
      </c>
    </row>
    <row r="407" spans="1:15" ht="12.95" customHeight="1" x14ac:dyDescent="0.2">
      <c r="A407" s="70" t="s">
        <v>28</v>
      </c>
      <c r="B407" s="71">
        <v>323240153.22000003</v>
      </c>
      <c r="C407" s="72"/>
      <c r="D407" s="71">
        <v>2729650500</v>
      </c>
      <c r="E407" s="71">
        <v>3052890653.2199998</v>
      </c>
      <c r="F407" s="72"/>
      <c r="G407" s="72"/>
      <c r="H407" s="66">
        <f t="shared" si="10"/>
        <v>323240</v>
      </c>
      <c r="I407" s="66">
        <f t="shared" si="11"/>
        <v>0</v>
      </c>
      <c r="J407" s="12">
        <f t="shared" si="14"/>
        <v>0</v>
      </c>
      <c r="K407" s="12">
        <f t="shared" si="14"/>
        <v>0</v>
      </c>
      <c r="L407" s="4"/>
      <c r="N407" s="70" t="s">
        <v>28</v>
      </c>
      <c r="O407" s="81" t="s">
        <v>186</v>
      </c>
    </row>
    <row r="408" spans="1:15" ht="12.95" customHeight="1" x14ac:dyDescent="0.2">
      <c r="A408" s="70" t="s">
        <v>29</v>
      </c>
      <c r="B408" s="72"/>
      <c r="C408" s="72"/>
      <c r="D408" s="71">
        <v>3761709184.4199996</v>
      </c>
      <c r="E408" s="71">
        <v>3365559842.9400001</v>
      </c>
      <c r="F408" s="71">
        <v>396149341.48000002</v>
      </c>
      <c r="G408" s="72"/>
      <c r="H408" s="66">
        <f t="shared" si="10"/>
        <v>0</v>
      </c>
      <c r="I408" s="66">
        <f t="shared" si="11"/>
        <v>396149</v>
      </c>
      <c r="J408" s="12">
        <f t="shared" si="14"/>
        <v>0</v>
      </c>
      <c r="K408" s="12">
        <f t="shared" si="14"/>
        <v>0</v>
      </c>
      <c r="L408" s="4"/>
      <c r="N408" s="70" t="s">
        <v>29</v>
      </c>
      <c r="O408" s="81" t="s">
        <v>186</v>
      </c>
    </row>
    <row r="409" spans="1:15" ht="12.95" customHeight="1" x14ac:dyDescent="0.2">
      <c r="A409" s="70" t="s">
        <v>30</v>
      </c>
      <c r="B409" s="72"/>
      <c r="C409" s="72"/>
      <c r="D409" s="71">
        <v>205901077.03999999</v>
      </c>
      <c r="E409" s="71">
        <v>158923751.03999999</v>
      </c>
      <c r="F409" s="71">
        <v>46977326</v>
      </c>
      <c r="G409" s="72"/>
      <c r="H409" s="66">
        <f t="shared" si="10"/>
        <v>0</v>
      </c>
      <c r="I409" s="66">
        <f t="shared" si="11"/>
        <v>46977</v>
      </c>
      <c r="J409" s="12">
        <f t="shared" si="14"/>
        <v>0</v>
      </c>
      <c r="K409" s="12">
        <f t="shared" si="14"/>
        <v>0</v>
      </c>
      <c r="L409" s="4"/>
      <c r="N409" s="70" t="s">
        <v>30</v>
      </c>
      <c r="O409" s="81" t="s">
        <v>186</v>
      </c>
    </row>
    <row r="410" spans="1:15" ht="12.95" customHeight="1" x14ac:dyDescent="0.2">
      <c r="A410" s="70" t="s">
        <v>31</v>
      </c>
      <c r="B410" s="72"/>
      <c r="C410" s="72"/>
      <c r="D410" s="71">
        <v>4334514.9400000004</v>
      </c>
      <c r="E410" s="71">
        <v>4286766.9400000004</v>
      </c>
      <c r="F410" s="71">
        <v>47748</v>
      </c>
      <c r="G410" s="72"/>
      <c r="H410" s="66">
        <f t="shared" si="10"/>
        <v>0</v>
      </c>
      <c r="I410" s="66">
        <f t="shared" si="11"/>
        <v>48</v>
      </c>
      <c r="J410" s="12">
        <f t="shared" si="14"/>
        <v>0</v>
      </c>
      <c r="K410" s="12">
        <f t="shared" si="14"/>
        <v>0</v>
      </c>
      <c r="L410" s="4"/>
      <c r="N410" s="70" t="s">
        <v>31</v>
      </c>
      <c r="O410" s="81" t="s">
        <v>187</v>
      </c>
    </row>
    <row r="411" spans="1:15" ht="12.95" customHeight="1" x14ac:dyDescent="0.2">
      <c r="A411" s="70" t="s">
        <v>32</v>
      </c>
      <c r="B411" s="71">
        <v>54612330.399999999</v>
      </c>
      <c r="C411" s="72"/>
      <c r="D411" s="71">
        <v>94587362.209999993</v>
      </c>
      <c r="E411" s="71">
        <v>61359786.93</v>
      </c>
      <c r="F411" s="71">
        <v>87839905.680000007</v>
      </c>
      <c r="G411" s="72"/>
      <c r="H411" s="66">
        <f t="shared" si="10"/>
        <v>54612</v>
      </c>
      <c r="I411" s="66">
        <f t="shared" si="11"/>
        <v>87840</v>
      </c>
      <c r="J411" s="12">
        <f t="shared" si="14"/>
        <v>0</v>
      </c>
      <c r="K411" s="12">
        <f t="shared" si="14"/>
        <v>0</v>
      </c>
      <c r="L411" s="4"/>
      <c r="N411" s="70" t="s">
        <v>32</v>
      </c>
      <c r="O411" s="81" t="s">
        <v>187</v>
      </c>
    </row>
    <row r="412" spans="1:15" ht="12.95" customHeight="1" x14ac:dyDescent="0.2">
      <c r="A412" s="70" t="s">
        <v>33</v>
      </c>
      <c r="B412" s="71">
        <v>3465557.52</v>
      </c>
      <c r="C412" s="72"/>
      <c r="D412" s="71">
        <v>17904322.039999999</v>
      </c>
      <c r="E412" s="71">
        <v>16975999.469999999</v>
      </c>
      <c r="F412" s="71">
        <v>4393880.09</v>
      </c>
      <c r="G412" s="72"/>
      <c r="H412" s="66">
        <f t="shared" si="10"/>
        <v>3466</v>
      </c>
      <c r="I412" s="66">
        <f t="shared" si="11"/>
        <v>4394</v>
      </c>
      <c r="J412" s="12">
        <f t="shared" si="14"/>
        <v>0</v>
      </c>
      <c r="K412" s="12">
        <f t="shared" si="14"/>
        <v>0</v>
      </c>
      <c r="L412" s="4"/>
      <c r="N412" s="70" t="s">
        <v>33</v>
      </c>
      <c r="O412" s="81" t="s">
        <v>187</v>
      </c>
    </row>
    <row r="413" spans="1:15" ht="12.95" customHeight="1" x14ac:dyDescent="0.2">
      <c r="A413" s="70" t="s">
        <v>34</v>
      </c>
      <c r="B413" s="72"/>
      <c r="C413" s="72"/>
      <c r="D413" s="71">
        <v>467715.91</v>
      </c>
      <c r="E413" s="72"/>
      <c r="F413" s="71">
        <v>467715.91</v>
      </c>
      <c r="G413" s="72"/>
      <c r="H413" s="66">
        <f t="shared" si="10"/>
        <v>0</v>
      </c>
      <c r="I413" s="66">
        <f t="shared" si="11"/>
        <v>468</v>
      </c>
      <c r="J413" s="12">
        <f t="shared" si="14"/>
        <v>0</v>
      </c>
      <c r="K413" s="12">
        <f t="shared" si="14"/>
        <v>0</v>
      </c>
      <c r="L413" s="4"/>
      <c r="N413" s="70" t="s">
        <v>34</v>
      </c>
      <c r="O413" s="81" t="s">
        <v>187</v>
      </c>
    </row>
    <row r="414" spans="1:15" ht="12.95" customHeight="1" x14ac:dyDescent="0.2">
      <c r="A414" s="70" t="s">
        <v>35</v>
      </c>
      <c r="B414" s="71">
        <v>40186146.240000002</v>
      </c>
      <c r="C414" s="72"/>
      <c r="D414" s="71">
        <v>1268475902.53</v>
      </c>
      <c r="E414" s="71">
        <v>1205770776.8199999</v>
      </c>
      <c r="F414" s="71">
        <v>102891271.95</v>
      </c>
      <c r="G414" s="72"/>
      <c r="H414" s="66">
        <f t="shared" si="10"/>
        <v>40186</v>
      </c>
      <c r="I414" s="66">
        <f t="shared" si="11"/>
        <v>102891</v>
      </c>
      <c r="J414" s="12">
        <f t="shared" si="14"/>
        <v>0</v>
      </c>
      <c r="K414" s="12">
        <f t="shared" si="14"/>
        <v>0</v>
      </c>
      <c r="L414" s="4"/>
      <c r="N414" s="70" t="s">
        <v>35</v>
      </c>
      <c r="O414" s="81" t="s">
        <v>187</v>
      </c>
    </row>
    <row r="415" spans="1:15" ht="12.95" customHeight="1" x14ac:dyDescent="0.2">
      <c r="A415" s="70" t="s">
        <v>36</v>
      </c>
      <c r="B415" s="71">
        <v>6393215.4400000004</v>
      </c>
      <c r="C415" s="72"/>
      <c r="D415" s="71">
        <v>40190263.18</v>
      </c>
      <c r="E415" s="71">
        <v>33392518.469999999</v>
      </c>
      <c r="F415" s="71">
        <v>13190960.15</v>
      </c>
      <c r="G415" s="72"/>
      <c r="H415" s="66">
        <f t="shared" si="10"/>
        <v>6393</v>
      </c>
      <c r="I415" s="66">
        <f t="shared" si="11"/>
        <v>13191</v>
      </c>
      <c r="J415" s="12">
        <f t="shared" si="14"/>
        <v>0</v>
      </c>
      <c r="K415" s="12">
        <f t="shared" si="14"/>
        <v>0</v>
      </c>
      <c r="L415" s="4"/>
      <c r="N415" s="70" t="s">
        <v>36</v>
      </c>
      <c r="O415" s="81" t="s">
        <v>187</v>
      </c>
    </row>
    <row r="416" spans="1:15" ht="12.95" customHeight="1" x14ac:dyDescent="0.2">
      <c r="A416" s="70" t="s">
        <v>37</v>
      </c>
      <c r="B416" s="71">
        <v>195598</v>
      </c>
      <c r="C416" s="72"/>
      <c r="D416" s="71">
        <v>592438</v>
      </c>
      <c r="E416" s="71">
        <v>522122.4</v>
      </c>
      <c r="F416" s="71">
        <v>265913.59999999998</v>
      </c>
      <c r="G416" s="72"/>
      <c r="H416" s="66">
        <f t="shared" si="10"/>
        <v>196</v>
      </c>
      <c r="I416" s="66">
        <f t="shared" si="11"/>
        <v>266</v>
      </c>
      <c r="J416" s="12">
        <f t="shared" si="14"/>
        <v>0</v>
      </c>
      <c r="K416" s="12">
        <f t="shared" si="14"/>
        <v>0</v>
      </c>
      <c r="L416" s="4"/>
      <c r="N416" s="70" t="s">
        <v>37</v>
      </c>
      <c r="O416" s="81" t="s">
        <v>187</v>
      </c>
    </row>
    <row r="417" spans="1:20" ht="12.95" customHeight="1" x14ac:dyDescent="0.2">
      <c r="A417" s="70" t="s">
        <v>38</v>
      </c>
      <c r="B417" s="72"/>
      <c r="C417" s="72"/>
      <c r="D417" s="71">
        <v>10900000</v>
      </c>
      <c r="E417" s="71">
        <v>10900000</v>
      </c>
      <c r="F417" s="72"/>
      <c r="G417" s="72"/>
      <c r="H417" s="66">
        <f t="shared" si="10"/>
        <v>0</v>
      </c>
      <c r="I417" s="66">
        <f t="shared" si="11"/>
        <v>0</v>
      </c>
      <c r="J417" s="12">
        <f t="shared" si="14"/>
        <v>0</v>
      </c>
      <c r="K417" s="12">
        <f t="shared" si="14"/>
        <v>0</v>
      </c>
      <c r="L417" s="4"/>
      <c r="N417" s="70" t="s">
        <v>38</v>
      </c>
      <c r="O417" s="81" t="s">
        <v>187</v>
      </c>
    </row>
    <row r="418" spans="1:20" ht="12.95" customHeight="1" x14ac:dyDescent="0.2">
      <c r="A418" s="70" t="s">
        <v>39</v>
      </c>
      <c r="B418" s="71">
        <v>69295791.260000005</v>
      </c>
      <c r="C418" s="72"/>
      <c r="D418" s="72"/>
      <c r="E418" s="71">
        <v>69295791.260000005</v>
      </c>
      <c r="F418" s="72"/>
      <c r="G418" s="72"/>
      <c r="H418" s="66">
        <f t="shared" si="10"/>
        <v>69296</v>
      </c>
      <c r="I418" s="66">
        <f t="shared" si="11"/>
        <v>0</v>
      </c>
      <c r="J418" s="12">
        <f t="shared" si="14"/>
        <v>0</v>
      </c>
      <c r="K418" s="12">
        <f t="shared" si="14"/>
        <v>0</v>
      </c>
      <c r="L418" s="4"/>
      <c r="N418" s="70" t="s">
        <v>39</v>
      </c>
      <c r="O418" s="81" t="s">
        <v>188</v>
      </c>
    </row>
    <row r="419" spans="1:20" ht="12.95" customHeight="1" x14ac:dyDescent="0.2">
      <c r="A419" s="70" t="s">
        <v>40</v>
      </c>
      <c r="B419" s="71">
        <v>11112920</v>
      </c>
      <c r="C419" s="72"/>
      <c r="D419" s="72"/>
      <c r="E419" s="72"/>
      <c r="F419" s="71">
        <v>11112920</v>
      </c>
      <c r="G419" s="72"/>
      <c r="H419" s="66">
        <f t="shared" si="10"/>
        <v>11113</v>
      </c>
      <c r="I419" s="66">
        <f t="shared" si="11"/>
        <v>11113</v>
      </c>
      <c r="J419" s="12">
        <f t="shared" si="14"/>
        <v>0</v>
      </c>
      <c r="K419" s="12">
        <f t="shared" si="14"/>
        <v>0</v>
      </c>
      <c r="L419" s="4"/>
      <c r="N419" s="70" t="s">
        <v>40</v>
      </c>
      <c r="O419" s="81" t="s">
        <v>187</v>
      </c>
    </row>
    <row r="420" spans="1:20" ht="12.95" customHeight="1" x14ac:dyDescent="0.2">
      <c r="A420" s="70" t="s">
        <v>41</v>
      </c>
      <c r="B420" s="71">
        <v>254971370.69</v>
      </c>
      <c r="C420" s="72"/>
      <c r="D420" s="71">
        <v>339120032.49000001</v>
      </c>
      <c r="E420" s="71">
        <v>594091403.17999995</v>
      </c>
      <c r="F420" s="72"/>
      <c r="G420" s="72"/>
      <c r="H420" s="66">
        <f t="shared" si="10"/>
        <v>254971</v>
      </c>
      <c r="I420" s="66">
        <f t="shared" si="11"/>
        <v>0</v>
      </c>
      <c r="J420" s="12">
        <f t="shared" si="14"/>
        <v>529092346.63999999</v>
      </c>
      <c r="K420" s="12">
        <f t="shared" si="14"/>
        <v>0</v>
      </c>
      <c r="L420" s="4" t="s">
        <v>166</v>
      </c>
      <c r="N420" s="70" t="s">
        <v>41</v>
      </c>
      <c r="O420" s="81" t="s">
        <v>189</v>
      </c>
    </row>
    <row r="421" spans="1:20" ht="12.95" customHeight="1" x14ac:dyDescent="0.2">
      <c r="A421" s="74" t="s">
        <v>42</v>
      </c>
      <c r="B421" s="75">
        <v>7459561.5</v>
      </c>
      <c r="C421" s="76"/>
      <c r="D421" s="75">
        <f>22615646802.94-'[7]ОСВ_2022(2)'!F41</f>
        <v>22553202376.529999</v>
      </c>
      <c r="E421" s="75">
        <v>22560551627.170002</v>
      </c>
      <c r="F421" s="75">
        <f>B421+D421-E421</f>
        <v>110310.85999679565</v>
      </c>
      <c r="G421" s="72"/>
      <c r="H421" s="66">
        <f t="shared" si="10"/>
        <v>7460</v>
      </c>
      <c r="I421" s="66">
        <f t="shared" si="11"/>
        <v>110</v>
      </c>
      <c r="J421" s="77">
        <f t="shared" ref="J421:K436" si="15">N303-F421</f>
        <v>62444426.409999847</v>
      </c>
      <c r="K421" s="12">
        <f t="shared" si="15"/>
        <v>0</v>
      </c>
      <c r="L421" s="4"/>
      <c r="N421" s="82" t="s">
        <v>42</v>
      </c>
      <c r="O421" s="83" t="s">
        <v>187</v>
      </c>
    </row>
    <row r="422" spans="1:20" ht="12.95" customHeight="1" x14ac:dyDescent="0.2">
      <c r="A422" s="70" t="s">
        <v>43</v>
      </c>
      <c r="B422" s="71">
        <v>1244000</v>
      </c>
      <c r="C422" s="72"/>
      <c r="D422" s="71">
        <v>101011244</v>
      </c>
      <c r="E422" s="71">
        <v>94643288</v>
      </c>
      <c r="F422" s="71">
        <v>7611956</v>
      </c>
      <c r="G422" s="72"/>
      <c r="H422" s="66">
        <f t="shared" si="10"/>
        <v>1244</v>
      </c>
      <c r="I422" s="66">
        <f t="shared" si="11"/>
        <v>7612</v>
      </c>
      <c r="J422" s="12">
        <f>N304-F422</f>
        <v>56245569</v>
      </c>
      <c r="K422" s="12">
        <f t="shared" si="15"/>
        <v>0</v>
      </c>
      <c r="L422" s="4" t="s">
        <v>163</v>
      </c>
      <c r="N422" s="70" t="s">
        <v>43</v>
      </c>
      <c r="O422" s="81" t="s">
        <v>187</v>
      </c>
    </row>
    <row r="423" spans="1:20" ht="12.95" customHeight="1" x14ac:dyDescent="0.2">
      <c r="A423" s="74" t="s">
        <v>44</v>
      </c>
      <c r="B423" s="75">
        <v>1590000</v>
      </c>
      <c r="C423" s="76"/>
      <c r="D423" s="75">
        <v>138029545</v>
      </c>
      <c r="E423" s="75">
        <v>139619545</v>
      </c>
      <c r="F423" s="76"/>
      <c r="G423" s="76"/>
      <c r="H423" s="66">
        <f t="shared" si="10"/>
        <v>1590</v>
      </c>
      <c r="I423" s="66">
        <f t="shared" si="11"/>
        <v>0</v>
      </c>
      <c r="J423" s="12">
        <f>N305-F423</f>
        <v>41617227</v>
      </c>
      <c r="K423" s="12">
        <f t="shared" si="15"/>
        <v>0</v>
      </c>
      <c r="L423" s="4" t="s">
        <v>167</v>
      </c>
      <c r="N423" s="74" t="s">
        <v>44</v>
      </c>
      <c r="O423" s="81" t="s">
        <v>187</v>
      </c>
    </row>
    <row r="424" spans="1:20" ht="12.95" customHeight="1" x14ac:dyDescent="0.2">
      <c r="A424" s="70" t="s">
        <v>45</v>
      </c>
      <c r="B424" s="72"/>
      <c r="C424" s="72"/>
      <c r="D424" s="72"/>
      <c r="E424" s="71">
        <v>7611956</v>
      </c>
      <c r="F424" s="72"/>
      <c r="G424" s="71">
        <v>7611956</v>
      </c>
      <c r="H424" s="66">
        <f>-ROUND(C424/1000,0)</f>
        <v>0</v>
      </c>
      <c r="I424" s="66">
        <f>-ROUND(G424/1000,0)</f>
        <v>-7612</v>
      </c>
      <c r="J424" s="12">
        <f>N306-F424</f>
        <v>0</v>
      </c>
      <c r="K424" s="12">
        <f t="shared" si="15"/>
        <v>56245569</v>
      </c>
      <c r="L424" s="4" t="s">
        <v>164</v>
      </c>
      <c r="N424" s="70" t="s">
        <v>45</v>
      </c>
      <c r="O424" s="81" t="s">
        <v>187</v>
      </c>
    </row>
    <row r="425" spans="1:20" ht="12.95" customHeight="1" x14ac:dyDescent="0.2">
      <c r="A425" s="74" t="s">
        <v>46</v>
      </c>
      <c r="B425" s="76"/>
      <c r="C425" s="76"/>
      <c r="D425" s="75">
        <v>789411196.25</v>
      </c>
      <c r="E425" s="75">
        <v>16331504</v>
      </c>
      <c r="F425" s="75">
        <v>773079692.25</v>
      </c>
      <c r="G425" s="76"/>
      <c r="H425" s="66">
        <f t="shared" si="10"/>
        <v>0</v>
      </c>
      <c r="I425" s="66">
        <f t="shared" si="11"/>
        <v>773080</v>
      </c>
      <c r="J425" s="12">
        <f>N307-F425</f>
        <v>-544371502.81999993</v>
      </c>
      <c r="K425" s="12">
        <f t="shared" si="15"/>
        <v>0</v>
      </c>
      <c r="L425" s="4" t="s">
        <v>168</v>
      </c>
      <c r="N425" s="70" t="s">
        <v>46</v>
      </c>
      <c r="O425" s="81" t="s">
        <v>188</v>
      </c>
      <c r="Q425" s="71">
        <v>789411196.25</v>
      </c>
      <c r="R425" s="71">
        <v>16331504</v>
      </c>
      <c r="S425" s="71">
        <v>773079692.25</v>
      </c>
      <c r="T425" s="3" t="s">
        <v>190</v>
      </c>
    </row>
    <row r="426" spans="1:20" ht="12.95" customHeight="1" x14ac:dyDescent="0.2">
      <c r="A426" s="70" t="s">
        <v>48</v>
      </c>
      <c r="B426" s="71">
        <v>625883559.10000002</v>
      </c>
      <c r="C426" s="72"/>
      <c r="D426" s="71">
        <v>1051519877.12</v>
      </c>
      <c r="E426" s="71">
        <v>591581723.42999995</v>
      </c>
      <c r="F426" s="71">
        <v>1085821712.79</v>
      </c>
      <c r="G426" s="72"/>
      <c r="H426" s="66">
        <f t="shared" si="10"/>
        <v>625884</v>
      </c>
      <c r="I426" s="66">
        <f t="shared" si="11"/>
        <v>1085822</v>
      </c>
      <c r="J426" s="12">
        <f t="shared" ref="J426:K441" si="16">N308-F426</f>
        <v>0</v>
      </c>
      <c r="K426" s="12">
        <f t="shared" si="15"/>
        <v>0</v>
      </c>
      <c r="L426" s="4"/>
      <c r="N426" s="70" t="s">
        <v>48</v>
      </c>
      <c r="O426" s="78" t="s">
        <v>191</v>
      </c>
      <c r="Q426" s="71">
        <v>751378995.25</v>
      </c>
      <c r="R426" s="71">
        <v>16331504</v>
      </c>
      <c r="S426" s="71">
        <v>735047491.25</v>
      </c>
      <c r="T426" s="3" t="s">
        <v>192</v>
      </c>
    </row>
    <row r="427" spans="1:20" ht="12.95" customHeight="1" x14ac:dyDescent="0.2">
      <c r="A427" s="70" t="s">
        <v>49</v>
      </c>
      <c r="B427" s="72"/>
      <c r="C427" s="71">
        <v>186117911.34</v>
      </c>
      <c r="D427" s="71">
        <v>212132488.36000001</v>
      </c>
      <c r="E427" s="71">
        <v>343348822.44999999</v>
      </c>
      <c r="F427" s="72"/>
      <c r="G427" s="71">
        <v>317334245.43000001</v>
      </c>
      <c r="H427" s="66">
        <f>-ROUND(C427/1000,0)</f>
        <v>-186118</v>
      </c>
      <c r="I427" s="66">
        <f>-ROUND(G427/1000,0)</f>
        <v>-317334</v>
      </c>
      <c r="J427" s="12">
        <f t="shared" si="16"/>
        <v>0</v>
      </c>
      <c r="K427" s="12">
        <f t="shared" si="15"/>
        <v>6000</v>
      </c>
      <c r="L427" s="4" t="s">
        <v>169</v>
      </c>
      <c r="N427" s="70" t="s">
        <v>49</v>
      </c>
      <c r="O427" s="78" t="s">
        <v>191</v>
      </c>
      <c r="Q427" s="12">
        <f t="shared" ref="Q427:R427" si="17">Q425-Q426</f>
        <v>38032201</v>
      </c>
      <c r="R427" s="12">
        <f t="shared" si="17"/>
        <v>0</v>
      </c>
      <c r="S427" s="12">
        <f>S425-S426</f>
        <v>38032201</v>
      </c>
    </row>
    <row r="428" spans="1:20" ht="12.95" customHeight="1" x14ac:dyDescent="0.2">
      <c r="A428" s="70" t="s">
        <v>50</v>
      </c>
      <c r="B428" s="71">
        <v>229149770</v>
      </c>
      <c r="C428" s="72"/>
      <c r="D428" s="71">
        <v>49103264.759999998</v>
      </c>
      <c r="E428" s="71">
        <v>278253034.75999999</v>
      </c>
      <c r="F428" s="72"/>
      <c r="G428" s="72"/>
      <c r="H428" s="66">
        <f t="shared" si="10"/>
        <v>229150</v>
      </c>
      <c r="I428" s="66">
        <f t="shared" si="11"/>
        <v>0</v>
      </c>
      <c r="J428" s="12">
        <f t="shared" si="16"/>
        <v>0</v>
      </c>
      <c r="K428" s="12">
        <f t="shared" si="15"/>
        <v>0</v>
      </c>
      <c r="L428" s="4"/>
      <c r="N428" s="70" t="s">
        <v>50</v>
      </c>
      <c r="O428" s="84" t="s">
        <v>193</v>
      </c>
    </row>
    <row r="429" spans="1:20" ht="12.95" customHeight="1" x14ac:dyDescent="0.2">
      <c r="A429" s="70" t="s">
        <v>51</v>
      </c>
      <c r="B429" s="72"/>
      <c r="C429" s="71">
        <v>101668469</v>
      </c>
      <c r="D429" s="71">
        <v>155171733.75999999</v>
      </c>
      <c r="E429" s="71">
        <v>53503264.759999998</v>
      </c>
      <c r="F429" s="72"/>
      <c r="G429" s="72"/>
      <c r="H429" s="66">
        <f>-ROUND(C429/1000,0)</f>
        <v>-101668</v>
      </c>
      <c r="I429" s="66">
        <f>-ROUND(G429/1000,0)</f>
        <v>0</v>
      </c>
      <c r="J429" s="12">
        <f t="shared" si="16"/>
        <v>0</v>
      </c>
      <c r="K429" s="12">
        <f t="shared" si="15"/>
        <v>0</v>
      </c>
      <c r="L429" s="4"/>
      <c r="N429" s="70" t="s">
        <v>51</v>
      </c>
      <c r="O429" s="84" t="s">
        <v>193</v>
      </c>
    </row>
    <row r="430" spans="1:20" ht="12.95" customHeight="1" x14ac:dyDescent="0.2">
      <c r="A430" s="70" t="s">
        <v>52</v>
      </c>
      <c r="B430" s="71">
        <v>19358902.66</v>
      </c>
      <c r="C430" s="72"/>
      <c r="D430" s="71">
        <v>5312044.6399999997</v>
      </c>
      <c r="E430" s="72"/>
      <c r="F430" s="71">
        <v>24670947.300000001</v>
      </c>
      <c r="G430" s="72"/>
      <c r="H430" s="66">
        <f t="shared" si="10"/>
        <v>19359</v>
      </c>
      <c r="I430" s="66">
        <f t="shared" si="11"/>
        <v>24671</v>
      </c>
      <c r="J430" s="12">
        <f t="shared" si="16"/>
        <v>0</v>
      </c>
      <c r="K430" s="12">
        <f t="shared" si="15"/>
        <v>0</v>
      </c>
      <c r="L430" s="4"/>
      <c r="N430" s="70" t="s">
        <v>52</v>
      </c>
      <c r="O430" s="78" t="s">
        <v>191</v>
      </c>
    </row>
    <row r="431" spans="1:20" ht="12.95" customHeight="1" x14ac:dyDescent="0.2">
      <c r="A431" s="70" t="s">
        <v>53</v>
      </c>
      <c r="B431" s="72"/>
      <c r="C431" s="71">
        <v>6244016.7300000004</v>
      </c>
      <c r="D431" s="72"/>
      <c r="E431" s="71">
        <v>8536654.0999999996</v>
      </c>
      <c r="F431" s="72"/>
      <c r="G431" s="71">
        <v>14780670.83</v>
      </c>
      <c r="H431" s="66">
        <f>-ROUND(C431/1000,0)</f>
        <v>-6244</v>
      </c>
      <c r="I431" s="66">
        <f>-ROUND(G431/1000,0)</f>
        <v>-14781</v>
      </c>
      <c r="J431" s="12">
        <f t="shared" si="16"/>
        <v>0</v>
      </c>
      <c r="K431" s="12">
        <f t="shared" si="15"/>
        <v>0</v>
      </c>
      <c r="L431" s="4"/>
      <c r="N431" s="70" t="s">
        <v>53</v>
      </c>
      <c r="O431" s="78" t="s">
        <v>191</v>
      </c>
    </row>
    <row r="432" spans="1:20" ht="12.95" customHeight="1" x14ac:dyDescent="0.2">
      <c r="A432" s="70" t="s">
        <v>54</v>
      </c>
      <c r="B432" s="71">
        <v>30385891</v>
      </c>
      <c r="C432" s="72"/>
      <c r="D432" s="71">
        <v>4498732</v>
      </c>
      <c r="E432" s="72"/>
      <c r="F432" s="71">
        <v>34884623</v>
      </c>
      <c r="G432" s="72"/>
      <c r="H432" s="66">
        <f t="shared" si="10"/>
        <v>30386</v>
      </c>
      <c r="I432" s="66">
        <f t="shared" si="11"/>
        <v>34885</v>
      </c>
      <c r="J432" s="12">
        <f t="shared" si="16"/>
        <v>0</v>
      </c>
      <c r="K432" s="12">
        <f t="shared" si="15"/>
        <v>0</v>
      </c>
      <c r="L432" s="4"/>
      <c r="N432" s="70" t="s">
        <v>54</v>
      </c>
      <c r="O432" s="81" t="s">
        <v>194</v>
      </c>
    </row>
    <row r="433" spans="1:15" ht="12.95" customHeight="1" x14ac:dyDescent="0.2">
      <c r="A433" s="70" t="s">
        <v>55</v>
      </c>
      <c r="B433" s="72"/>
      <c r="C433" s="72"/>
      <c r="D433" s="71">
        <v>3713866.96</v>
      </c>
      <c r="E433" s="71">
        <v>3713866.96</v>
      </c>
      <c r="F433" s="72"/>
      <c r="G433" s="72"/>
      <c r="H433" s="66"/>
      <c r="I433" s="66"/>
      <c r="J433" s="12">
        <f t="shared" si="16"/>
        <v>0</v>
      </c>
      <c r="K433" s="12">
        <f t="shared" si="15"/>
        <v>0</v>
      </c>
      <c r="L433" s="4"/>
      <c r="N433" s="70" t="s">
        <v>55</v>
      </c>
      <c r="O433" s="79"/>
    </row>
    <row r="434" spans="1:15" ht="12.95" customHeight="1" x14ac:dyDescent="0.2">
      <c r="A434" s="70" t="s">
        <v>56</v>
      </c>
      <c r="B434" s="72"/>
      <c r="C434" s="71">
        <v>1165243956.6099999</v>
      </c>
      <c r="D434" s="71">
        <v>1212618166.4400001</v>
      </c>
      <c r="E434" s="71">
        <v>1832362970</v>
      </c>
      <c r="F434" s="72"/>
      <c r="G434" s="71">
        <v>1784988760.1699998</v>
      </c>
      <c r="H434" s="66">
        <f t="shared" ref="H434:H465" si="18">-ROUND(C434/1000,0)</f>
        <v>-1165244</v>
      </c>
      <c r="I434" s="66">
        <f t="shared" ref="I434:I465" si="19">-ROUND(G434/1000,0)</f>
        <v>-1784989</v>
      </c>
      <c r="J434" s="12">
        <f t="shared" si="16"/>
        <v>0</v>
      </c>
      <c r="K434" s="12">
        <f t="shared" si="15"/>
        <v>0</v>
      </c>
      <c r="L434" s="4"/>
      <c r="N434" s="70" t="s">
        <v>56</v>
      </c>
      <c r="O434" s="78" t="s">
        <v>195</v>
      </c>
    </row>
    <row r="435" spans="1:15" ht="12.95" customHeight="1" x14ac:dyDescent="0.2">
      <c r="A435" s="70" t="s">
        <v>57</v>
      </c>
      <c r="B435" s="72"/>
      <c r="C435" s="72"/>
      <c r="D435" s="71">
        <v>1000000000</v>
      </c>
      <c r="E435" s="71">
        <v>6922558618</v>
      </c>
      <c r="F435" s="72"/>
      <c r="G435" s="71">
        <v>5922558618</v>
      </c>
      <c r="H435" s="66">
        <f t="shared" si="18"/>
        <v>0</v>
      </c>
      <c r="I435" s="66">
        <f t="shared" si="19"/>
        <v>-5922559</v>
      </c>
      <c r="J435" s="12">
        <f t="shared" si="16"/>
        <v>0</v>
      </c>
      <c r="K435" s="12">
        <f t="shared" si="15"/>
        <v>-5922558618</v>
      </c>
      <c r="L435" s="4" t="s">
        <v>170</v>
      </c>
      <c r="N435" s="70" t="s">
        <v>57</v>
      </c>
      <c r="O435" s="85" t="s">
        <v>196</v>
      </c>
    </row>
    <row r="436" spans="1:15" ht="12.95" customHeight="1" x14ac:dyDescent="0.2">
      <c r="A436" s="70" t="s">
        <v>58</v>
      </c>
      <c r="B436" s="72"/>
      <c r="C436" s="71">
        <v>9350066.3100000005</v>
      </c>
      <c r="D436" s="71">
        <v>250207440.90000001</v>
      </c>
      <c r="E436" s="71">
        <v>261507652.94</v>
      </c>
      <c r="F436" s="72"/>
      <c r="G436" s="71">
        <v>20650278.350000001</v>
      </c>
      <c r="H436" s="66">
        <f t="shared" si="18"/>
        <v>-9350</v>
      </c>
      <c r="I436" s="66">
        <f t="shared" si="19"/>
        <v>-20650</v>
      </c>
      <c r="J436" s="12">
        <f t="shared" si="16"/>
        <v>0</v>
      </c>
      <c r="K436" s="12">
        <f t="shared" si="15"/>
        <v>0</v>
      </c>
      <c r="L436" s="4"/>
      <c r="N436" s="70" t="s">
        <v>58</v>
      </c>
      <c r="O436" s="78" t="s">
        <v>195</v>
      </c>
    </row>
    <row r="437" spans="1:15" ht="12.95" customHeight="1" x14ac:dyDescent="0.2">
      <c r="A437" s="70" t="s">
        <v>59</v>
      </c>
      <c r="B437" s="72"/>
      <c r="C437" s="71">
        <v>138614544.08000001</v>
      </c>
      <c r="D437" s="71">
        <v>683380138.53999996</v>
      </c>
      <c r="E437" s="71">
        <v>553720439.65999997</v>
      </c>
      <c r="F437" s="72"/>
      <c r="G437" s="71">
        <v>8954845.1999999993</v>
      </c>
      <c r="H437" s="66">
        <f t="shared" si="18"/>
        <v>-138615</v>
      </c>
      <c r="I437" s="66">
        <f t="shared" si="19"/>
        <v>-8955</v>
      </c>
      <c r="J437" s="12">
        <f t="shared" si="16"/>
        <v>0</v>
      </c>
      <c r="K437" s="12">
        <f t="shared" si="16"/>
        <v>1041417.4199999999</v>
      </c>
      <c r="L437" s="4" t="s">
        <v>171</v>
      </c>
      <c r="N437" s="70" t="s">
        <v>59</v>
      </c>
      <c r="O437" s="81" t="s">
        <v>197</v>
      </c>
    </row>
    <row r="438" spans="1:15" ht="12.95" customHeight="1" x14ac:dyDescent="0.2">
      <c r="A438" s="70" t="s">
        <v>60</v>
      </c>
      <c r="B438" s="72"/>
      <c r="C438" s="71">
        <v>11989145</v>
      </c>
      <c r="D438" s="71">
        <v>172220708</v>
      </c>
      <c r="E438" s="71">
        <v>175287403</v>
      </c>
      <c r="F438" s="72"/>
      <c r="G438" s="71">
        <v>15055840</v>
      </c>
      <c r="H438" s="66">
        <f t="shared" si="18"/>
        <v>-11989</v>
      </c>
      <c r="I438" s="66">
        <f t="shared" si="19"/>
        <v>-15056</v>
      </c>
      <c r="J438" s="12">
        <f t="shared" si="16"/>
        <v>0</v>
      </c>
      <c r="K438" s="12">
        <f t="shared" si="16"/>
        <v>0</v>
      </c>
      <c r="L438" s="4"/>
      <c r="N438" s="70" t="s">
        <v>60</v>
      </c>
      <c r="O438" s="78" t="s">
        <v>196</v>
      </c>
    </row>
    <row r="439" spans="1:15" ht="12.95" customHeight="1" x14ac:dyDescent="0.2">
      <c r="A439" s="70" t="s">
        <v>61</v>
      </c>
      <c r="B439" s="72"/>
      <c r="C439" s="71">
        <v>69513.19</v>
      </c>
      <c r="D439" s="71">
        <v>6310884.2999999998</v>
      </c>
      <c r="E439" s="71">
        <v>6358837.4400000004</v>
      </c>
      <c r="F439" s="72"/>
      <c r="G439" s="71">
        <v>117466.33</v>
      </c>
      <c r="H439" s="66">
        <f t="shared" si="18"/>
        <v>-70</v>
      </c>
      <c r="I439" s="80">
        <f>-ROUND(G439/1000,0)</f>
        <v>-117</v>
      </c>
      <c r="J439" s="12">
        <f t="shared" si="16"/>
        <v>0</v>
      </c>
      <c r="K439" s="12">
        <f t="shared" si="16"/>
        <v>0</v>
      </c>
      <c r="L439" s="4"/>
      <c r="N439" s="70" t="s">
        <v>61</v>
      </c>
      <c r="O439" s="78" t="s">
        <v>196</v>
      </c>
    </row>
    <row r="440" spans="1:15" ht="12.95" customHeight="1" x14ac:dyDescent="0.2">
      <c r="A440" s="70" t="s">
        <v>62</v>
      </c>
      <c r="B440" s="72"/>
      <c r="C440" s="71">
        <v>9896137</v>
      </c>
      <c r="D440" s="71">
        <v>134959250</v>
      </c>
      <c r="E440" s="71">
        <v>136792937</v>
      </c>
      <c r="F440" s="72"/>
      <c r="G440" s="71">
        <v>11729824</v>
      </c>
      <c r="H440" s="66">
        <f t="shared" si="18"/>
        <v>-9896</v>
      </c>
      <c r="I440" s="66">
        <f t="shared" si="19"/>
        <v>-11730</v>
      </c>
      <c r="J440" s="12">
        <f t="shared" si="16"/>
        <v>0</v>
      </c>
      <c r="K440" s="12">
        <f t="shared" si="16"/>
        <v>0</v>
      </c>
      <c r="L440" s="4"/>
      <c r="N440" s="70" t="s">
        <v>62</v>
      </c>
      <c r="O440" s="78" t="s">
        <v>196</v>
      </c>
    </row>
    <row r="441" spans="1:15" ht="12.95" customHeight="1" x14ac:dyDescent="0.2">
      <c r="A441" s="70" t="s">
        <v>63</v>
      </c>
      <c r="B441" s="72"/>
      <c r="C441" s="86">
        <v>-144.91</v>
      </c>
      <c r="D441" s="71">
        <v>5055</v>
      </c>
      <c r="E441" s="71">
        <v>5199.91</v>
      </c>
      <c r="F441" s="72"/>
      <c r="G441" s="72"/>
      <c r="H441" s="66">
        <f t="shared" si="18"/>
        <v>0</v>
      </c>
      <c r="I441" s="66">
        <f t="shared" si="19"/>
        <v>0</v>
      </c>
      <c r="J441" s="12">
        <f t="shared" si="16"/>
        <v>0</v>
      </c>
      <c r="K441" s="12">
        <f t="shared" si="16"/>
        <v>0</v>
      </c>
      <c r="L441" s="4"/>
      <c r="N441" s="70" t="s">
        <v>63</v>
      </c>
      <c r="O441" s="78" t="s">
        <v>196</v>
      </c>
    </row>
    <row r="442" spans="1:15" ht="12.95" customHeight="1" x14ac:dyDescent="0.2">
      <c r="A442" s="70" t="s">
        <v>64</v>
      </c>
      <c r="B442" s="72"/>
      <c r="C442" s="71">
        <v>6239</v>
      </c>
      <c r="D442" s="71">
        <v>344320</v>
      </c>
      <c r="E442" s="71">
        <v>338081</v>
      </c>
      <c r="F442" s="72"/>
      <c r="G442" s="72"/>
      <c r="H442" s="66">
        <f t="shared" si="18"/>
        <v>-6</v>
      </c>
      <c r="I442" s="66">
        <f t="shared" si="19"/>
        <v>0</v>
      </c>
      <c r="J442" s="12">
        <f t="shared" ref="J442:K457" si="20">N324-F442</f>
        <v>0</v>
      </c>
      <c r="K442" s="12">
        <f t="shared" si="20"/>
        <v>0</v>
      </c>
      <c r="L442" s="4"/>
      <c r="N442" s="70" t="s">
        <v>64</v>
      </c>
      <c r="O442" s="78" t="s">
        <v>196</v>
      </c>
    </row>
    <row r="443" spans="1:15" ht="12.95" customHeight="1" x14ac:dyDescent="0.2">
      <c r="A443" s="70" t="s">
        <v>65</v>
      </c>
      <c r="B443" s="72"/>
      <c r="C443" s="87">
        <v>-5736</v>
      </c>
      <c r="D443" s="71">
        <v>548905</v>
      </c>
      <c r="E443" s="71">
        <v>554641</v>
      </c>
      <c r="F443" s="72"/>
      <c r="G443" s="72"/>
      <c r="H443" s="66">
        <f t="shared" si="18"/>
        <v>6</v>
      </c>
      <c r="I443" s="66">
        <f t="shared" si="19"/>
        <v>0</v>
      </c>
      <c r="J443" s="12">
        <f t="shared" si="20"/>
        <v>0</v>
      </c>
      <c r="K443" s="12">
        <f t="shared" si="20"/>
        <v>0</v>
      </c>
      <c r="L443" s="4"/>
      <c r="N443" s="70" t="s">
        <v>65</v>
      </c>
      <c r="O443" s="88" t="s">
        <v>196</v>
      </c>
    </row>
    <row r="444" spans="1:15" ht="12.95" customHeight="1" x14ac:dyDescent="0.2">
      <c r="A444" s="70" t="s">
        <v>66</v>
      </c>
      <c r="B444" s="72"/>
      <c r="C444" s="71">
        <v>36885</v>
      </c>
      <c r="D444" s="71">
        <v>11378938.66</v>
      </c>
      <c r="E444" s="71">
        <v>11342053.66</v>
      </c>
      <c r="F444" s="72"/>
      <c r="G444" s="72"/>
      <c r="H444" s="66">
        <f t="shared" si="18"/>
        <v>-37</v>
      </c>
      <c r="I444" s="66">
        <f t="shared" si="19"/>
        <v>0</v>
      </c>
      <c r="J444" s="12">
        <f t="shared" si="20"/>
        <v>0</v>
      </c>
      <c r="K444" s="12">
        <f t="shared" si="20"/>
        <v>0</v>
      </c>
      <c r="L444" s="4"/>
      <c r="N444" s="70" t="s">
        <v>66</v>
      </c>
      <c r="O444" s="78" t="s">
        <v>196</v>
      </c>
    </row>
    <row r="445" spans="1:15" ht="12.95" customHeight="1" x14ac:dyDescent="0.2">
      <c r="A445" s="70" t="s">
        <v>67</v>
      </c>
      <c r="B445" s="72"/>
      <c r="C445" s="71">
        <v>4984627</v>
      </c>
      <c r="D445" s="71">
        <v>70447550</v>
      </c>
      <c r="E445" s="71">
        <v>71938415</v>
      </c>
      <c r="F445" s="72"/>
      <c r="G445" s="71">
        <v>6475492</v>
      </c>
      <c r="H445" s="66">
        <f t="shared" si="18"/>
        <v>-4985</v>
      </c>
      <c r="I445" s="66">
        <f t="shared" si="19"/>
        <v>-6475</v>
      </c>
      <c r="J445" s="12">
        <f t="shared" si="20"/>
        <v>0</v>
      </c>
      <c r="K445" s="12">
        <f t="shared" si="20"/>
        <v>0</v>
      </c>
      <c r="L445" s="4"/>
      <c r="N445" s="70" t="s">
        <v>67</v>
      </c>
      <c r="O445" s="78" t="s">
        <v>196</v>
      </c>
    </row>
    <row r="446" spans="1:15" ht="12.95" customHeight="1" x14ac:dyDescent="0.2">
      <c r="A446" s="70" t="s">
        <v>68</v>
      </c>
      <c r="B446" s="72"/>
      <c r="C446" s="71">
        <v>3099815.5</v>
      </c>
      <c r="D446" s="71">
        <v>49313252</v>
      </c>
      <c r="E446" s="71">
        <v>47315362</v>
      </c>
      <c r="F446" s="72"/>
      <c r="G446" s="71">
        <v>1101925.5</v>
      </c>
      <c r="H446" s="66">
        <f t="shared" si="18"/>
        <v>-3100</v>
      </c>
      <c r="I446" s="66">
        <f t="shared" si="19"/>
        <v>-1102</v>
      </c>
      <c r="J446" s="12">
        <f t="shared" si="20"/>
        <v>0</v>
      </c>
      <c r="K446" s="12">
        <f t="shared" si="20"/>
        <v>0</v>
      </c>
      <c r="L446" s="4"/>
      <c r="N446" s="70" t="s">
        <v>68</v>
      </c>
      <c r="O446" s="78" t="s">
        <v>196</v>
      </c>
    </row>
    <row r="447" spans="1:15" ht="12.95" customHeight="1" x14ac:dyDescent="0.2">
      <c r="A447" s="70" t="s">
        <v>69</v>
      </c>
      <c r="B447" s="72"/>
      <c r="C447" s="71">
        <v>3278373.5</v>
      </c>
      <c r="D447" s="71">
        <v>67954067</v>
      </c>
      <c r="E447" s="71">
        <v>70633876</v>
      </c>
      <c r="F447" s="72"/>
      <c r="G447" s="71">
        <v>5958182.5</v>
      </c>
      <c r="H447" s="66">
        <f t="shared" si="18"/>
        <v>-3278</v>
      </c>
      <c r="I447" s="66">
        <f t="shared" si="19"/>
        <v>-5958</v>
      </c>
      <c r="J447" s="12">
        <f t="shared" si="20"/>
        <v>0</v>
      </c>
      <c r="K447" s="12">
        <f t="shared" si="20"/>
        <v>0</v>
      </c>
      <c r="L447" s="4"/>
      <c r="N447" s="70" t="s">
        <v>69</v>
      </c>
      <c r="O447" s="78" t="s">
        <v>196</v>
      </c>
    </row>
    <row r="448" spans="1:15" ht="12.95" customHeight="1" x14ac:dyDescent="0.2">
      <c r="A448" s="70" t="s">
        <v>70</v>
      </c>
      <c r="B448" s="72"/>
      <c r="C448" s="71">
        <v>17447950</v>
      </c>
      <c r="D448" s="71">
        <v>233467755</v>
      </c>
      <c r="E448" s="71">
        <v>237549513</v>
      </c>
      <c r="F448" s="72"/>
      <c r="G448" s="71">
        <v>21529708</v>
      </c>
      <c r="H448" s="66">
        <f t="shared" si="18"/>
        <v>-17448</v>
      </c>
      <c r="I448" s="66">
        <f t="shared" si="19"/>
        <v>-21530</v>
      </c>
      <c r="J448" s="12">
        <f t="shared" si="20"/>
        <v>0</v>
      </c>
      <c r="K448" s="12">
        <f t="shared" si="20"/>
        <v>0</v>
      </c>
      <c r="L448" s="4"/>
      <c r="N448" s="70" t="s">
        <v>70</v>
      </c>
      <c r="O448" s="78" t="s">
        <v>196</v>
      </c>
    </row>
    <row r="449" spans="1:21" ht="12.95" customHeight="1" x14ac:dyDescent="0.2">
      <c r="A449" s="70" t="s">
        <v>71</v>
      </c>
      <c r="B449" s="72"/>
      <c r="C449" s="72"/>
      <c r="D449" s="71">
        <v>19700</v>
      </c>
      <c r="E449" s="71">
        <v>19700</v>
      </c>
      <c r="F449" s="72"/>
      <c r="G449" s="72"/>
      <c r="H449" s="66">
        <f t="shared" si="18"/>
        <v>0</v>
      </c>
      <c r="I449" s="66">
        <f t="shared" si="19"/>
        <v>0</v>
      </c>
      <c r="J449" s="12">
        <f t="shared" si="20"/>
        <v>0</v>
      </c>
      <c r="K449" s="12">
        <f t="shared" si="20"/>
        <v>0</v>
      </c>
      <c r="L449" s="4"/>
      <c r="N449" s="70" t="s">
        <v>71</v>
      </c>
      <c r="O449" s="78" t="s">
        <v>196</v>
      </c>
    </row>
    <row r="450" spans="1:21" ht="12.95" customHeight="1" x14ac:dyDescent="0.2">
      <c r="A450" s="70" t="s">
        <v>72</v>
      </c>
      <c r="B450" s="72"/>
      <c r="C450" s="75">
        <v>263525513.24000001</v>
      </c>
      <c r="D450" s="75">
        <v>2638032390.02</v>
      </c>
      <c r="E450" s="75">
        <v>2579207277.9100003</v>
      </c>
      <c r="F450" s="76"/>
      <c r="G450" s="75">
        <v>204700401.13</v>
      </c>
      <c r="H450" s="80">
        <f t="shared" si="18"/>
        <v>-263526</v>
      </c>
      <c r="I450" s="80">
        <f t="shared" si="19"/>
        <v>-204700</v>
      </c>
      <c r="J450" s="89">
        <f t="shared" si="20"/>
        <v>0</v>
      </c>
      <c r="K450" s="89">
        <f t="shared" si="20"/>
        <v>661016.73000001907</v>
      </c>
      <c r="L450" s="90" t="s">
        <v>169</v>
      </c>
      <c r="M450" s="91"/>
      <c r="N450" s="74" t="s">
        <v>72</v>
      </c>
      <c r="O450" s="92" t="s">
        <v>198</v>
      </c>
      <c r="P450" s="91"/>
      <c r="Q450" s="75">
        <v>263525513.24000001</v>
      </c>
      <c r="R450" s="75">
        <v>2638032390.02</v>
      </c>
      <c r="S450" s="75">
        <v>2579207277.9100003</v>
      </c>
      <c r="T450" s="76"/>
      <c r="U450" s="75">
        <v>204700401.13</v>
      </c>
    </row>
    <row r="451" spans="1:21" ht="12.95" customHeight="1" x14ac:dyDescent="0.2">
      <c r="A451" s="70" t="s">
        <v>73</v>
      </c>
      <c r="B451" s="72"/>
      <c r="C451" s="72"/>
      <c r="D451" s="71">
        <v>83009535.099999994</v>
      </c>
      <c r="E451" s="71">
        <v>87592507.489999995</v>
      </c>
      <c r="F451" s="72"/>
      <c r="G451" s="71">
        <v>4582972.3899999997</v>
      </c>
      <c r="H451" s="66">
        <f t="shared" si="18"/>
        <v>0</v>
      </c>
      <c r="I451" s="66">
        <f t="shared" si="19"/>
        <v>-4583</v>
      </c>
      <c r="J451" s="12">
        <f t="shared" si="20"/>
        <v>0</v>
      </c>
      <c r="K451" s="12">
        <f t="shared" si="20"/>
        <v>0</v>
      </c>
      <c r="L451" s="4"/>
      <c r="N451" s="70" t="s">
        <v>73</v>
      </c>
      <c r="O451" s="81" t="s">
        <v>196</v>
      </c>
      <c r="U451" s="12">
        <f>U450-G450</f>
        <v>0</v>
      </c>
    </row>
    <row r="452" spans="1:21" ht="12.95" customHeight="1" x14ac:dyDescent="0.2">
      <c r="A452" s="70" t="s">
        <v>74</v>
      </c>
      <c r="B452" s="72"/>
      <c r="C452" s="71">
        <v>108867845.92</v>
      </c>
      <c r="D452" s="71">
        <v>2544597957.6799998</v>
      </c>
      <c r="E452" s="71">
        <v>2514069477.9200001</v>
      </c>
      <c r="F452" s="72"/>
      <c r="G452" s="71">
        <v>78339366.159999996</v>
      </c>
      <c r="H452" s="66">
        <f t="shared" si="18"/>
        <v>-108868</v>
      </c>
      <c r="I452" s="66">
        <f t="shared" si="19"/>
        <v>-78339</v>
      </c>
      <c r="J452" s="12">
        <f t="shared" si="20"/>
        <v>0</v>
      </c>
      <c r="K452" s="12">
        <f t="shared" si="20"/>
        <v>0</v>
      </c>
      <c r="L452" s="4"/>
      <c r="N452" s="70" t="s">
        <v>74</v>
      </c>
      <c r="O452" s="79" t="s">
        <v>198</v>
      </c>
    </row>
    <row r="453" spans="1:21" ht="12.95" customHeight="1" x14ac:dyDescent="0.2">
      <c r="A453" s="70" t="s">
        <v>75</v>
      </c>
      <c r="B453" s="72"/>
      <c r="C453" s="71">
        <v>86180308</v>
      </c>
      <c r="D453" s="71">
        <v>233043304.41999999</v>
      </c>
      <c r="E453" s="71">
        <v>148073055.41999999</v>
      </c>
      <c r="F453" s="72"/>
      <c r="G453" s="71">
        <v>1210059</v>
      </c>
      <c r="H453" s="66">
        <f t="shared" si="18"/>
        <v>-86180</v>
      </c>
      <c r="I453" s="66">
        <f t="shared" si="19"/>
        <v>-1210</v>
      </c>
      <c r="J453" s="12">
        <f t="shared" si="20"/>
        <v>0</v>
      </c>
      <c r="K453" s="12">
        <f t="shared" si="20"/>
        <v>0</v>
      </c>
      <c r="L453" s="4"/>
      <c r="N453" s="70" t="s">
        <v>75</v>
      </c>
      <c r="O453" s="79" t="s">
        <v>199</v>
      </c>
      <c r="Q453" s="71">
        <v>263525513.24000001</v>
      </c>
      <c r="R453" s="71">
        <v>2638032390.02</v>
      </c>
      <c r="S453" s="71">
        <v>2580528294.6399999</v>
      </c>
      <c r="T453" s="72"/>
      <c r="U453" s="71">
        <v>206021417.86000001</v>
      </c>
    </row>
    <row r="454" spans="1:21" ht="12.95" customHeight="1" x14ac:dyDescent="0.2">
      <c r="A454" s="70" t="s">
        <v>76</v>
      </c>
      <c r="B454" s="72"/>
      <c r="C454" s="72"/>
      <c r="D454" s="71">
        <v>1126170.75</v>
      </c>
      <c r="E454" s="71">
        <v>1126170.75</v>
      </c>
      <c r="F454" s="72"/>
      <c r="G454" s="72"/>
      <c r="H454" s="66">
        <f t="shared" si="18"/>
        <v>0</v>
      </c>
      <c r="I454" s="66">
        <f t="shared" si="19"/>
        <v>0</v>
      </c>
      <c r="J454" s="12">
        <f t="shared" si="20"/>
        <v>0</v>
      </c>
      <c r="K454" s="12">
        <f t="shared" si="20"/>
        <v>0</v>
      </c>
      <c r="L454" s="4"/>
      <c r="N454" s="70" t="s">
        <v>76</v>
      </c>
      <c r="O454" s="79"/>
      <c r="R454" s="19">
        <f>R450-R453</f>
        <v>0</v>
      </c>
      <c r="S454" s="19">
        <f t="shared" ref="S454:U454" si="21">S450-S453</f>
        <v>-1321016.7299995422</v>
      </c>
      <c r="T454" s="19">
        <f t="shared" si="21"/>
        <v>0</v>
      </c>
      <c r="U454" s="19">
        <f t="shared" si="21"/>
        <v>-1321016.7300000191</v>
      </c>
    </row>
    <row r="455" spans="1:21" ht="12.95" customHeight="1" x14ac:dyDescent="0.2">
      <c r="A455" s="70" t="s">
        <v>77</v>
      </c>
      <c r="B455" s="72"/>
      <c r="C455" s="72"/>
      <c r="D455" s="71">
        <v>310577.71000000002</v>
      </c>
      <c r="E455" s="71">
        <v>310577.71000000002</v>
      </c>
      <c r="F455" s="72"/>
      <c r="G455" s="72"/>
      <c r="H455" s="66">
        <f t="shared" si="18"/>
        <v>0</v>
      </c>
      <c r="I455" s="66">
        <f t="shared" si="19"/>
        <v>0</v>
      </c>
      <c r="J455" s="12">
        <f t="shared" si="20"/>
        <v>0</v>
      </c>
      <c r="K455" s="12">
        <f t="shared" si="20"/>
        <v>0</v>
      </c>
      <c r="L455" s="4"/>
      <c r="N455" s="70" t="s">
        <v>77</v>
      </c>
      <c r="O455" s="79"/>
    </row>
    <row r="456" spans="1:21" ht="12.95" customHeight="1" x14ac:dyDescent="0.2">
      <c r="A456" s="70" t="s">
        <v>78</v>
      </c>
      <c r="B456" s="72"/>
      <c r="C456" s="72"/>
      <c r="D456" s="72"/>
      <c r="E456" s="71">
        <v>33800</v>
      </c>
      <c r="F456" s="72"/>
      <c r="G456" s="71">
        <v>33800</v>
      </c>
      <c r="H456" s="66">
        <f t="shared" si="18"/>
        <v>0</v>
      </c>
      <c r="I456" s="66">
        <f t="shared" si="19"/>
        <v>-34</v>
      </c>
      <c r="J456" s="12">
        <f t="shared" si="20"/>
        <v>0</v>
      </c>
      <c r="K456" s="12">
        <f t="shared" si="20"/>
        <v>0</v>
      </c>
      <c r="L456" s="4"/>
      <c r="N456" s="70" t="s">
        <v>78</v>
      </c>
      <c r="O456" s="81" t="s">
        <v>196</v>
      </c>
    </row>
    <row r="457" spans="1:21" ht="12.95" customHeight="1" x14ac:dyDescent="0.2">
      <c r="A457" s="70" t="s">
        <v>79</v>
      </c>
      <c r="B457" s="72"/>
      <c r="C457" s="71">
        <v>316673.03000000003</v>
      </c>
      <c r="D457" s="71">
        <v>5723385.4400000004</v>
      </c>
      <c r="E457" s="71">
        <v>5952623.2800000003</v>
      </c>
      <c r="F457" s="72"/>
      <c r="G457" s="71">
        <v>545910.87</v>
      </c>
      <c r="H457" s="66">
        <f t="shared" si="18"/>
        <v>-317</v>
      </c>
      <c r="I457" s="66">
        <f t="shared" si="19"/>
        <v>-546</v>
      </c>
      <c r="J457" s="12">
        <f t="shared" si="20"/>
        <v>0</v>
      </c>
      <c r="K457" s="12">
        <f t="shared" si="20"/>
        <v>0</v>
      </c>
      <c r="L457" s="4"/>
      <c r="N457" s="70" t="s">
        <v>79</v>
      </c>
      <c r="O457" s="79" t="s">
        <v>198</v>
      </c>
    </row>
    <row r="458" spans="1:21" ht="12.95" customHeight="1" x14ac:dyDescent="0.2">
      <c r="A458" s="70" t="s">
        <v>80</v>
      </c>
      <c r="B458" s="72"/>
      <c r="C458" s="71">
        <v>9186221.1199999992</v>
      </c>
      <c r="D458" s="71">
        <v>16432624.279999999</v>
      </c>
      <c r="E458" s="71">
        <v>9466257.8200000003</v>
      </c>
      <c r="F458" s="72"/>
      <c r="G458" s="71">
        <v>2219854.66</v>
      </c>
      <c r="H458" s="66">
        <f t="shared" si="18"/>
        <v>-9186</v>
      </c>
      <c r="I458" s="66">
        <f t="shared" si="19"/>
        <v>-2220</v>
      </c>
      <c r="J458" s="12">
        <f t="shared" ref="J458:K473" si="22">N340-F458</f>
        <v>0</v>
      </c>
      <c r="K458" s="12">
        <f t="shared" si="22"/>
        <v>0</v>
      </c>
      <c r="L458" s="4"/>
      <c r="N458" s="70" t="s">
        <v>80</v>
      </c>
      <c r="O458" s="79" t="s">
        <v>198</v>
      </c>
    </row>
    <row r="459" spans="1:21" ht="12.95" customHeight="1" x14ac:dyDescent="0.2">
      <c r="A459" s="70" t="s">
        <v>81</v>
      </c>
      <c r="B459" s="72"/>
      <c r="C459" s="72"/>
      <c r="D459" s="71">
        <v>11022425</v>
      </c>
      <c r="E459" s="71">
        <v>11022425</v>
      </c>
      <c r="F459" s="72"/>
      <c r="G459" s="72"/>
      <c r="H459" s="66">
        <f t="shared" si="18"/>
        <v>0</v>
      </c>
      <c r="I459" s="66">
        <f t="shared" si="19"/>
        <v>0</v>
      </c>
      <c r="J459" s="12">
        <f t="shared" si="22"/>
        <v>0</v>
      </c>
      <c r="K459" s="12">
        <f t="shared" si="22"/>
        <v>0</v>
      </c>
      <c r="L459" s="4"/>
      <c r="N459" s="70" t="s">
        <v>81</v>
      </c>
      <c r="O459" s="79" t="s">
        <v>198</v>
      </c>
    </row>
    <row r="460" spans="1:21" ht="12.95" customHeight="1" x14ac:dyDescent="0.2">
      <c r="A460" s="70" t="s">
        <v>82</v>
      </c>
      <c r="B460" s="72"/>
      <c r="C460" s="71">
        <v>136902379.46000001</v>
      </c>
      <c r="D460" s="72"/>
      <c r="E460" s="71">
        <v>138897654.22999999</v>
      </c>
      <c r="F460" s="72"/>
      <c r="G460" s="71">
        <v>275800033.69</v>
      </c>
      <c r="H460" s="66">
        <f t="shared" si="18"/>
        <v>-136902</v>
      </c>
      <c r="I460" s="66">
        <f t="shared" si="19"/>
        <v>-275800</v>
      </c>
      <c r="J460" s="12">
        <f t="shared" si="22"/>
        <v>0</v>
      </c>
      <c r="K460" s="12">
        <f t="shared" si="22"/>
        <v>0</v>
      </c>
      <c r="L460" s="4"/>
      <c r="N460" s="70" t="s">
        <v>82</v>
      </c>
      <c r="O460" s="93" t="s">
        <v>200</v>
      </c>
    </row>
    <row r="461" spans="1:21" ht="12.95" customHeight="1" x14ac:dyDescent="0.2">
      <c r="A461" s="70" t="s">
        <v>83</v>
      </c>
      <c r="B461" s="72"/>
      <c r="C461" s="71">
        <v>933312.39</v>
      </c>
      <c r="D461" s="71">
        <v>2668485582.3000002</v>
      </c>
      <c r="E461" s="71">
        <v>2667629981.9500003</v>
      </c>
      <c r="F461" s="72"/>
      <c r="G461" s="71">
        <v>77712.039999999994</v>
      </c>
      <c r="H461" s="66"/>
      <c r="I461" s="66"/>
      <c r="J461" s="12">
        <f t="shared" si="22"/>
        <v>0</v>
      </c>
      <c r="K461" s="12">
        <f t="shared" si="22"/>
        <v>0</v>
      </c>
      <c r="L461" s="4"/>
      <c r="N461" s="70" t="s">
        <v>83</v>
      </c>
      <c r="O461" s="79"/>
    </row>
    <row r="462" spans="1:21" ht="12.95" customHeight="1" x14ac:dyDescent="0.2">
      <c r="A462" s="70" t="s">
        <v>83</v>
      </c>
      <c r="B462" s="72"/>
      <c r="C462" s="71">
        <v>15000</v>
      </c>
      <c r="D462" s="71">
        <v>3612428.57</v>
      </c>
      <c r="E462" s="71">
        <v>3597428.57</v>
      </c>
      <c r="F462" s="72"/>
      <c r="G462" s="72"/>
      <c r="H462" s="66">
        <f t="shared" si="18"/>
        <v>-15</v>
      </c>
      <c r="I462" s="66">
        <f t="shared" si="19"/>
        <v>0</v>
      </c>
      <c r="J462" s="12">
        <f t="shared" si="22"/>
        <v>0</v>
      </c>
      <c r="K462" s="12">
        <f t="shared" si="22"/>
        <v>0</v>
      </c>
      <c r="L462" s="4"/>
      <c r="N462" s="70" t="s">
        <v>83</v>
      </c>
      <c r="O462" s="81" t="s">
        <v>196</v>
      </c>
    </row>
    <row r="463" spans="1:21" ht="12.95" customHeight="1" x14ac:dyDescent="0.2">
      <c r="A463" s="70" t="s">
        <v>84</v>
      </c>
      <c r="B463" s="72"/>
      <c r="C463" s="71">
        <v>918312.39</v>
      </c>
      <c r="D463" s="71">
        <v>2664873153.73</v>
      </c>
      <c r="E463" s="71">
        <v>2664032553.3799996</v>
      </c>
      <c r="F463" s="72"/>
      <c r="G463" s="71">
        <v>77712.039999999994</v>
      </c>
      <c r="H463" s="66">
        <f t="shared" si="18"/>
        <v>-918</v>
      </c>
      <c r="I463" s="66">
        <f t="shared" si="19"/>
        <v>-78</v>
      </c>
      <c r="J463" s="12">
        <f t="shared" si="22"/>
        <v>0</v>
      </c>
      <c r="K463" s="12">
        <f t="shared" si="22"/>
        <v>0</v>
      </c>
      <c r="L463" s="4"/>
      <c r="N463" s="70" t="s">
        <v>84</v>
      </c>
      <c r="O463" s="81" t="s">
        <v>196</v>
      </c>
    </row>
    <row r="464" spans="1:21" ht="12.95" customHeight="1" x14ac:dyDescent="0.2">
      <c r="A464" s="70" t="s">
        <v>85</v>
      </c>
      <c r="B464" s="72"/>
      <c r="C464" s="71">
        <v>26864246</v>
      </c>
      <c r="D464" s="71">
        <v>5777983.9000000004</v>
      </c>
      <c r="E464" s="71">
        <v>46029764.340000004</v>
      </c>
      <c r="F464" s="72"/>
      <c r="G464" s="71">
        <v>67116026.439999998</v>
      </c>
      <c r="H464" s="66">
        <f t="shared" si="18"/>
        <v>-26864</v>
      </c>
      <c r="I464" s="66">
        <f t="shared" si="19"/>
        <v>-67116</v>
      </c>
      <c r="J464" s="12">
        <f t="shared" si="22"/>
        <v>0</v>
      </c>
      <c r="K464" s="12">
        <f t="shared" si="22"/>
        <v>0</v>
      </c>
      <c r="L464" s="4"/>
      <c r="N464" s="70" t="s">
        <v>85</v>
      </c>
      <c r="O464" s="81" t="s">
        <v>196</v>
      </c>
    </row>
    <row r="465" spans="1:27" ht="12.95" customHeight="1" x14ac:dyDescent="0.2">
      <c r="A465" s="70" t="s">
        <v>86</v>
      </c>
      <c r="B465" s="72"/>
      <c r="C465" s="87">
        <v>-60000</v>
      </c>
      <c r="D465" s="71">
        <v>7140312712.9899998</v>
      </c>
      <c r="E465" s="71">
        <v>7153553419.9900007</v>
      </c>
      <c r="F465" s="72"/>
      <c r="G465" s="71">
        <v>13180707</v>
      </c>
      <c r="H465" s="66">
        <f t="shared" si="18"/>
        <v>60</v>
      </c>
      <c r="I465" s="66">
        <f t="shared" si="19"/>
        <v>-13181</v>
      </c>
      <c r="J465" s="12">
        <f t="shared" si="22"/>
        <v>0</v>
      </c>
      <c r="K465" s="12">
        <f t="shared" si="22"/>
        <v>0</v>
      </c>
      <c r="L465" s="4"/>
      <c r="N465" s="70" t="s">
        <v>86</v>
      </c>
      <c r="O465" s="78" t="s">
        <v>196</v>
      </c>
    </row>
    <row r="466" spans="1:27" ht="12.95" customHeight="1" x14ac:dyDescent="0.2">
      <c r="A466" s="74" t="s">
        <v>87</v>
      </c>
      <c r="B466" s="76"/>
      <c r="C466" s="76"/>
      <c r="D466" s="75">
        <v>73289996.920000002</v>
      </c>
      <c r="E466" s="75">
        <v>57823971.18</v>
      </c>
      <c r="F466" s="75">
        <v>15466025.74</v>
      </c>
      <c r="G466" s="76"/>
      <c r="H466" s="66">
        <f t="shared" ref="H466" si="23">ROUND(B466/1000,0)</f>
        <v>0</v>
      </c>
      <c r="I466" s="66">
        <f>ROUND(F466/1000,0)</f>
        <v>15466</v>
      </c>
      <c r="J466" s="12">
        <f t="shared" si="22"/>
        <v>0</v>
      </c>
      <c r="K466" s="12">
        <f t="shared" si="22"/>
        <v>0</v>
      </c>
      <c r="L466" s="4"/>
      <c r="N466" s="74" t="s">
        <v>87</v>
      </c>
      <c r="O466" s="81" t="s">
        <v>187</v>
      </c>
    </row>
    <row r="467" spans="1:27" ht="12.95" customHeight="1" x14ac:dyDescent="0.2">
      <c r="A467" s="70" t="s">
        <v>88</v>
      </c>
      <c r="B467" s="72"/>
      <c r="C467" s="71">
        <v>56570587.659999996</v>
      </c>
      <c r="D467" s="71">
        <v>585976381.84000003</v>
      </c>
      <c r="E467" s="71">
        <v>1882046464.4000001</v>
      </c>
      <c r="F467" s="72"/>
      <c r="G467" s="71">
        <v>1352640670.22</v>
      </c>
      <c r="H467" s="66">
        <f t="shared" ref="H467:H473" si="24">-ROUND(C467/1000,0)</f>
        <v>-56571</v>
      </c>
      <c r="I467" s="66">
        <f t="shared" ref="I467:I471" si="25">-ROUND(G467/1000,0)</f>
        <v>-1352641</v>
      </c>
      <c r="J467" s="12">
        <f t="shared" si="22"/>
        <v>0</v>
      </c>
      <c r="K467" s="12">
        <f t="shared" si="22"/>
        <v>0</v>
      </c>
      <c r="L467" s="4"/>
      <c r="N467" s="70" t="s">
        <v>88</v>
      </c>
      <c r="O467" s="78" t="s">
        <v>195</v>
      </c>
    </row>
    <row r="468" spans="1:27" ht="12.95" customHeight="1" x14ac:dyDescent="0.2">
      <c r="A468" s="70" t="s">
        <v>89</v>
      </c>
      <c r="B468" s="72"/>
      <c r="C468" s="71">
        <v>1974454278</v>
      </c>
      <c r="D468" s="71">
        <v>1974454278</v>
      </c>
      <c r="E468" s="72"/>
      <c r="F468" s="72"/>
      <c r="G468" s="72"/>
      <c r="H468" s="66">
        <f t="shared" si="24"/>
        <v>-1974454</v>
      </c>
      <c r="I468" s="66">
        <f t="shared" si="25"/>
        <v>0</v>
      </c>
      <c r="J468" s="12">
        <f t="shared" si="22"/>
        <v>0</v>
      </c>
      <c r="K468" s="12">
        <f t="shared" si="22"/>
        <v>0</v>
      </c>
      <c r="L468" s="4"/>
      <c r="N468" s="70" t="s">
        <v>89</v>
      </c>
      <c r="O468" s="78" t="s">
        <v>195</v>
      </c>
    </row>
    <row r="469" spans="1:27" ht="12.95" customHeight="1" x14ac:dyDescent="0.2">
      <c r="A469" s="70" t="s">
        <v>90</v>
      </c>
      <c r="B469" s="72"/>
      <c r="C469" s="71">
        <v>49754006</v>
      </c>
      <c r="D469" s="71">
        <v>109557923.76000001</v>
      </c>
      <c r="E469" s="71">
        <v>59803917.759999998</v>
      </c>
      <c r="F469" s="72"/>
      <c r="G469" s="72"/>
      <c r="H469" s="66">
        <f t="shared" si="24"/>
        <v>-49754</v>
      </c>
      <c r="I469" s="66">
        <f t="shared" si="25"/>
        <v>0</v>
      </c>
      <c r="J469" s="12">
        <f t="shared" si="22"/>
        <v>0</v>
      </c>
      <c r="K469" s="12">
        <f t="shared" si="22"/>
        <v>0</v>
      </c>
      <c r="L469" s="4"/>
      <c r="N469" s="70" t="s">
        <v>90</v>
      </c>
      <c r="O469" s="79" t="s">
        <v>199</v>
      </c>
    </row>
    <row r="470" spans="1:27" ht="12.95" customHeight="1" x14ac:dyDescent="0.2">
      <c r="A470" s="70" t="s">
        <v>91</v>
      </c>
      <c r="B470" s="72"/>
      <c r="C470" s="71">
        <v>2000000000</v>
      </c>
      <c r="D470" s="72"/>
      <c r="E470" s="72"/>
      <c r="F470" s="72"/>
      <c r="G470" s="71">
        <v>2000000000</v>
      </c>
      <c r="H470" s="66">
        <f t="shared" si="24"/>
        <v>-2000000</v>
      </c>
      <c r="I470" s="66">
        <f t="shared" si="25"/>
        <v>-2000000</v>
      </c>
      <c r="J470" s="12">
        <f t="shared" si="22"/>
        <v>0</v>
      </c>
      <c r="K470" s="12">
        <f t="shared" si="22"/>
        <v>0</v>
      </c>
      <c r="L470" s="4"/>
      <c r="N470" s="70" t="s">
        <v>91</v>
      </c>
      <c r="O470" s="79" t="s">
        <v>201</v>
      </c>
    </row>
    <row r="471" spans="1:27" ht="12.95" customHeight="1" x14ac:dyDescent="0.2">
      <c r="A471" s="70" t="s">
        <v>92</v>
      </c>
      <c r="B471" s="72"/>
      <c r="C471" s="71">
        <v>1116763709</v>
      </c>
      <c r="D471" s="71">
        <v>327179448.24000001</v>
      </c>
      <c r="E471" s="71">
        <v>89488528.420000002</v>
      </c>
      <c r="F471" s="72"/>
      <c r="G471" s="71">
        <v>879072789.17999995</v>
      </c>
      <c r="H471" s="66">
        <f t="shared" si="24"/>
        <v>-1116764</v>
      </c>
      <c r="I471" s="66">
        <f t="shared" si="25"/>
        <v>-879073</v>
      </c>
      <c r="J471" s="12">
        <f t="shared" si="22"/>
        <v>0</v>
      </c>
      <c r="K471" s="12">
        <f t="shared" si="22"/>
        <v>0</v>
      </c>
      <c r="L471" s="19">
        <f>M353-E471</f>
        <v>0</v>
      </c>
      <c r="N471" s="70" t="s">
        <v>92</v>
      </c>
      <c r="O471" s="79" t="s">
        <v>202</v>
      </c>
      <c r="Q471" s="94">
        <v>1440014889.8499999</v>
      </c>
      <c r="R471" s="94">
        <v>10276909452.43</v>
      </c>
      <c r="S471" s="94">
        <v>4309996878.1199999</v>
      </c>
      <c r="T471" s="95"/>
      <c r="U471" s="96">
        <v>-4526897684.46</v>
      </c>
      <c r="V471" s="12">
        <f>U471-G472</f>
        <v>-34272792.899999619</v>
      </c>
    </row>
    <row r="472" spans="1:27" ht="12.95" customHeight="1" x14ac:dyDescent="0.2">
      <c r="A472" s="70" t="s">
        <v>93</v>
      </c>
      <c r="B472" s="72"/>
      <c r="C472" s="71">
        <v>1440014889.8499999</v>
      </c>
      <c r="D472" s="71">
        <v>10276909452.43</v>
      </c>
      <c r="E472" s="71">
        <v>4344269671.0200005</v>
      </c>
      <c r="F472" s="72"/>
      <c r="G472" s="87">
        <v>-4492624891.5600004</v>
      </c>
      <c r="H472" s="80">
        <f t="shared" si="24"/>
        <v>-1440015</v>
      </c>
      <c r="I472" s="80">
        <f>-ROUND(G472/1000,0)</f>
        <v>4492625</v>
      </c>
      <c r="J472" s="89">
        <f t="shared" si="22"/>
        <v>0</v>
      </c>
      <c r="K472" s="89">
        <f t="shared" si="22"/>
        <v>5883959717.4400005</v>
      </c>
      <c r="L472" s="77">
        <f>M354-E472</f>
        <v>-38294883.829999924</v>
      </c>
      <c r="M472" s="91"/>
      <c r="N472" s="74" t="s">
        <v>93</v>
      </c>
      <c r="O472" s="92" t="s">
        <v>203</v>
      </c>
      <c r="P472" s="91"/>
      <c r="Q472" s="97">
        <v>1440014889.8499999</v>
      </c>
      <c r="R472" s="97">
        <v>10277570469.16</v>
      </c>
      <c r="S472" s="97">
        <v>4309996878.1199999</v>
      </c>
      <c r="T472" s="98"/>
      <c r="U472" s="99">
        <v>-4527558701.1900005</v>
      </c>
    </row>
    <row r="473" spans="1:27" ht="12.95" customHeight="1" x14ac:dyDescent="0.2">
      <c r="A473" s="70" t="s">
        <v>94</v>
      </c>
      <c r="B473" s="72"/>
      <c r="C473" s="75">
        <v>1913978944.5799999</v>
      </c>
      <c r="D473" s="75">
        <v>15972506.050000001</v>
      </c>
      <c r="E473" s="75">
        <v>3392708240.4300003</v>
      </c>
      <c r="F473" s="76"/>
      <c r="G473" s="75">
        <v>5290714678.96</v>
      </c>
      <c r="H473" s="80">
        <f t="shared" si="24"/>
        <v>-1913979</v>
      </c>
      <c r="I473" s="80">
        <f>-ROUND(G473/1000,0)</f>
        <v>-5290715</v>
      </c>
      <c r="J473" s="89">
        <f t="shared" si="22"/>
        <v>0</v>
      </c>
      <c r="K473" s="89">
        <f t="shared" si="22"/>
        <v>-22741899.949998856</v>
      </c>
      <c r="L473" s="77">
        <f t="shared" ref="L473:L493" si="26">M355-E473</f>
        <v>-38714406</v>
      </c>
      <c r="M473" s="91"/>
      <c r="N473" s="74" t="s">
        <v>94</v>
      </c>
      <c r="O473" s="92" t="s">
        <v>203</v>
      </c>
      <c r="P473" s="91"/>
      <c r="Q473" s="97">
        <v>1913978944.5799999</v>
      </c>
      <c r="R473" s="97">
        <v>15290301.050000001</v>
      </c>
      <c r="S473" s="97">
        <v>3353993834.4300003</v>
      </c>
      <c r="T473" s="98"/>
      <c r="U473" s="97">
        <v>5252682477.9599991</v>
      </c>
      <c r="W473" s="71">
        <v>1913978944.5799999</v>
      </c>
      <c r="X473" s="71">
        <v>15972506.050000001</v>
      </c>
      <c r="Y473" s="71">
        <v>3392708240.4300003</v>
      </c>
      <c r="Z473" s="72"/>
      <c r="AA473" s="71">
        <v>5290714678.96</v>
      </c>
    </row>
    <row r="474" spans="1:27" ht="12.95" customHeight="1" x14ac:dyDescent="0.2">
      <c r="A474" s="70" t="s">
        <v>95</v>
      </c>
      <c r="B474" s="72"/>
      <c r="C474" s="72"/>
      <c r="D474" s="71">
        <v>16171655542.42</v>
      </c>
      <c r="E474" s="71">
        <v>16171655542.42</v>
      </c>
      <c r="F474" s="72"/>
      <c r="G474" s="72"/>
      <c r="J474" s="12">
        <v>0</v>
      </c>
      <c r="K474" s="3">
        <v>0</v>
      </c>
      <c r="L474" s="19">
        <f t="shared" si="26"/>
        <v>105257552.09000015</v>
      </c>
      <c r="N474" s="70" t="s">
        <v>95</v>
      </c>
      <c r="Q474" s="94">
        <v>1913978944.5799999</v>
      </c>
      <c r="R474" s="94">
        <v>15950301.050000001</v>
      </c>
      <c r="S474" s="94">
        <v>3353993834.4300003</v>
      </c>
      <c r="T474" s="95"/>
      <c r="U474" s="94">
        <v>5252022477.9599991</v>
      </c>
      <c r="W474" s="12">
        <f>W473-Q473</f>
        <v>0</v>
      </c>
      <c r="X474" s="12">
        <f t="shared" ref="X474:AA474" si="27">X473-R473</f>
        <v>682205</v>
      </c>
      <c r="Y474" s="12">
        <f t="shared" si="27"/>
        <v>38714406</v>
      </c>
      <c r="Z474" s="12">
        <f t="shared" si="27"/>
        <v>0</v>
      </c>
      <c r="AA474" s="12">
        <f t="shared" si="27"/>
        <v>38032201.000000954</v>
      </c>
    </row>
    <row r="475" spans="1:27" ht="12.95" customHeight="1" x14ac:dyDescent="0.2">
      <c r="A475" s="70" t="s">
        <v>97</v>
      </c>
      <c r="B475" s="72"/>
      <c r="C475" s="72"/>
      <c r="D475" s="71">
        <v>6628318411.0500002</v>
      </c>
      <c r="E475" s="71">
        <v>6628318411.0500002</v>
      </c>
      <c r="F475" s="72"/>
      <c r="G475" s="72"/>
      <c r="J475" s="12">
        <v>0</v>
      </c>
      <c r="K475" s="3">
        <v>0</v>
      </c>
      <c r="L475" s="19">
        <f t="shared" si="26"/>
        <v>0</v>
      </c>
      <c r="N475" s="70" t="s">
        <v>97</v>
      </c>
      <c r="R475" s="19">
        <f>-(R471-R472+R473-R474)</f>
        <v>1321016.7299995422</v>
      </c>
      <c r="S475" s="19">
        <f t="shared" ref="S475:U475" si="28">-(S471-S472+S473-S474)</f>
        <v>0</v>
      </c>
      <c r="T475" s="19">
        <f t="shared" si="28"/>
        <v>0</v>
      </c>
      <c r="U475" s="19">
        <f t="shared" si="28"/>
        <v>-1321016.7300004959</v>
      </c>
    </row>
    <row r="476" spans="1:27" ht="12.95" customHeight="1" x14ac:dyDescent="0.2">
      <c r="A476" s="70" t="s">
        <v>98</v>
      </c>
      <c r="B476" s="72"/>
      <c r="C476" s="72"/>
      <c r="D476" s="71">
        <v>8935541559.3500004</v>
      </c>
      <c r="E476" s="71">
        <v>8935541559.3500004</v>
      </c>
      <c r="F476" s="72"/>
      <c r="G476" s="72"/>
      <c r="J476" s="12">
        <v>0</v>
      </c>
      <c r="K476" s="3">
        <v>0</v>
      </c>
      <c r="L476" s="19">
        <f t="shared" si="26"/>
        <v>0</v>
      </c>
      <c r="N476" s="70" t="s">
        <v>98</v>
      </c>
    </row>
    <row r="477" spans="1:27" ht="12.95" customHeight="1" x14ac:dyDescent="0.2">
      <c r="A477" s="70" t="s">
        <v>99</v>
      </c>
      <c r="B477" s="72"/>
      <c r="C477" s="72"/>
      <c r="D477" s="71">
        <v>10682000</v>
      </c>
      <c r="E477" s="71">
        <v>10682000</v>
      </c>
      <c r="F477" s="72"/>
      <c r="G477" s="72"/>
      <c r="J477" s="12">
        <v>0</v>
      </c>
      <c r="K477" s="3">
        <v>0</v>
      </c>
      <c r="L477" s="19">
        <f t="shared" si="26"/>
        <v>0</v>
      </c>
      <c r="M477" s="3" t="s">
        <v>172</v>
      </c>
      <c r="N477" s="70" t="s">
        <v>99</v>
      </c>
    </row>
    <row r="478" spans="1:27" ht="12.95" customHeight="1" x14ac:dyDescent="0.2">
      <c r="A478" s="70" t="s">
        <v>100</v>
      </c>
      <c r="B478" s="72"/>
      <c r="C478" s="72"/>
      <c r="D478" s="71">
        <v>118401832.31999999</v>
      </c>
      <c r="E478" s="71">
        <v>118401832.31999999</v>
      </c>
      <c r="F478" s="72"/>
      <c r="G478" s="72"/>
      <c r="J478" s="12">
        <v>0</v>
      </c>
      <c r="K478" s="3">
        <v>0</v>
      </c>
      <c r="L478" s="19">
        <f t="shared" si="26"/>
        <v>-1041417.4199999869</v>
      </c>
      <c r="N478" s="70" t="s">
        <v>100</v>
      </c>
    </row>
    <row r="479" spans="1:27" ht="12.95" customHeight="1" x14ac:dyDescent="0.2">
      <c r="A479" s="70" t="s">
        <v>102</v>
      </c>
      <c r="B479" s="72"/>
      <c r="C479" s="72"/>
      <c r="D479" s="71">
        <v>1533928.92</v>
      </c>
      <c r="E479" s="71">
        <v>1533928.92</v>
      </c>
      <c r="F479" s="72"/>
      <c r="G479" s="72"/>
      <c r="J479" s="12">
        <v>0</v>
      </c>
      <c r="K479" s="3">
        <v>0</v>
      </c>
      <c r="L479" s="19">
        <f t="shared" si="26"/>
        <v>0</v>
      </c>
      <c r="M479" s="3" t="s">
        <v>173</v>
      </c>
      <c r="N479" s="70" t="s">
        <v>102</v>
      </c>
    </row>
    <row r="480" spans="1:27" ht="12.95" customHeight="1" x14ac:dyDescent="0.2">
      <c r="A480" s="70" t="s">
        <v>103</v>
      </c>
      <c r="B480" s="72"/>
      <c r="C480" s="72"/>
      <c r="D480" s="71">
        <v>60584252.119999997</v>
      </c>
      <c r="E480" s="71">
        <v>60584252.119999997</v>
      </c>
      <c r="F480" s="72"/>
      <c r="G480" s="72"/>
      <c r="J480" s="12">
        <v>0</v>
      </c>
      <c r="K480" s="3">
        <v>0</v>
      </c>
      <c r="L480" s="19">
        <f t="shared" si="26"/>
        <v>16475583.509999998</v>
      </c>
      <c r="N480" s="70" t="s">
        <v>103</v>
      </c>
    </row>
    <row r="481" spans="1:14" ht="12.95" customHeight="1" x14ac:dyDescent="0.2">
      <c r="A481" s="70" t="s">
        <v>104</v>
      </c>
      <c r="B481" s="72"/>
      <c r="C481" s="72"/>
      <c r="D481" s="71">
        <v>96401327.400000006</v>
      </c>
      <c r="E481" s="71">
        <v>96401327.400000006</v>
      </c>
      <c r="F481" s="72"/>
      <c r="G481" s="72"/>
      <c r="J481" s="12">
        <v>0</v>
      </c>
      <c r="K481" s="3">
        <v>0</v>
      </c>
      <c r="L481" s="19">
        <f t="shared" si="26"/>
        <v>0</v>
      </c>
      <c r="N481" s="70" t="s">
        <v>104</v>
      </c>
    </row>
    <row r="482" spans="1:14" ht="12.95" customHeight="1" x14ac:dyDescent="0.2">
      <c r="A482" s="70" t="s">
        <v>105</v>
      </c>
      <c r="B482" s="72"/>
      <c r="C482" s="72"/>
      <c r="D482" s="71">
        <v>1484459810.26</v>
      </c>
      <c r="E482" s="71">
        <v>1484459810.26</v>
      </c>
      <c r="F482" s="72"/>
      <c r="G482" s="72"/>
      <c r="J482" s="12">
        <v>0</v>
      </c>
      <c r="K482" s="3">
        <v>0</v>
      </c>
      <c r="L482" s="19">
        <f t="shared" si="26"/>
        <v>0</v>
      </c>
      <c r="N482" s="70" t="s">
        <v>105</v>
      </c>
    </row>
    <row r="483" spans="1:14" ht="12.95" customHeight="1" x14ac:dyDescent="0.2">
      <c r="A483" s="70" t="s">
        <v>106</v>
      </c>
      <c r="B483" s="72"/>
      <c r="C483" s="72"/>
      <c r="D483" s="71">
        <v>6155668126.9400005</v>
      </c>
      <c r="E483" s="71">
        <v>6155668126.9400005</v>
      </c>
      <c r="F483" s="72"/>
      <c r="G483" s="72"/>
      <c r="J483" s="12">
        <v>0</v>
      </c>
      <c r="K483" s="3">
        <v>0</v>
      </c>
      <c r="L483" s="19">
        <f t="shared" si="26"/>
        <v>0</v>
      </c>
      <c r="N483" s="70" t="s">
        <v>106</v>
      </c>
    </row>
    <row r="484" spans="1:14" ht="12.95" customHeight="1" x14ac:dyDescent="0.2">
      <c r="A484" s="70" t="s">
        <v>107</v>
      </c>
      <c r="B484" s="72"/>
      <c r="C484" s="72"/>
      <c r="D484" s="71">
        <v>5133019269.4199991</v>
      </c>
      <c r="E484" s="71">
        <v>5133019269.4199991</v>
      </c>
      <c r="F484" s="72"/>
      <c r="G484" s="72"/>
      <c r="J484" s="12">
        <v>0</v>
      </c>
      <c r="K484" s="3">
        <v>0</v>
      </c>
      <c r="L484" s="19">
        <f t="shared" si="26"/>
        <v>0</v>
      </c>
      <c r="N484" s="70" t="s">
        <v>107</v>
      </c>
    </row>
    <row r="485" spans="1:14" ht="12.95" customHeight="1" x14ac:dyDescent="0.2">
      <c r="A485" s="70" t="s">
        <v>108</v>
      </c>
      <c r="B485" s="72"/>
      <c r="C485" s="72"/>
      <c r="D485" s="71">
        <v>22693076.600000001</v>
      </c>
      <c r="E485" s="71">
        <v>22693076.600000001</v>
      </c>
      <c r="F485" s="72"/>
      <c r="G485" s="72"/>
      <c r="J485" s="12">
        <v>0</v>
      </c>
      <c r="K485" s="3">
        <v>0</v>
      </c>
      <c r="L485" s="19">
        <f t="shared" si="26"/>
        <v>0</v>
      </c>
      <c r="N485" s="70" t="s">
        <v>108</v>
      </c>
    </row>
    <row r="486" spans="1:14" ht="12.95" customHeight="1" x14ac:dyDescent="0.2">
      <c r="A486" s="70" t="s">
        <v>109</v>
      </c>
      <c r="B486" s="72"/>
      <c r="C486" s="72"/>
      <c r="D486" s="71">
        <v>451106492.06999999</v>
      </c>
      <c r="E486" s="71">
        <v>451106492.06999999</v>
      </c>
      <c r="F486" s="72"/>
      <c r="G486" s="72"/>
      <c r="J486" s="12">
        <v>0</v>
      </c>
      <c r="K486" s="3">
        <v>0</v>
      </c>
      <c r="L486" s="19">
        <f t="shared" si="26"/>
        <v>0</v>
      </c>
      <c r="N486" s="70" t="s">
        <v>109</v>
      </c>
    </row>
    <row r="487" spans="1:14" ht="12.95" customHeight="1" x14ac:dyDescent="0.2">
      <c r="A487" s="70" t="s">
        <v>110</v>
      </c>
      <c r="B487" s="72"/>
      <c r="C487" s="72"/>
      <c r="D487" s="71">
        <v>48206159</v>
      </c>
      <c r="E487" s="71">
        <v>48206159</v>
      </c>
      <c r="F487" s="72"/>
      <c r="G487" s="72"/>
      <c r="J487" s="12">
        <v>0</v>
      </c>
      <c r="K487" s="3">
        <v>0</v>
      </c>
      <c r="L487" s="19">
        <f t="shared" si="26"/>
        <v>0</v>
      </c>
      <c r="N487" s="70" t="s">
        <v>110</v>
      </c>
    </row>
    <row r="488" spans="1:14" ht="12.95" customHeight="1" x14ac:dyDescent="0.2">
      <c r="A488" s="70" t="s">
        <v>111</v>
      </c>
      <c r="B488" s="72"/>
      <c r="C488" s="72"/>
      <c r="D488" s="71">
        <v>4776029.34</v>
      </c>
      <c r="E488" s="71">
        <v>4776029.34</v>
      </c>
      <c r="F488" s="72"/>
      <c r="G488" s="72"/>
      <c r="J488" s="12">
        <v>0</v>
      </c>
      <c r="K488" s="3">
        <v>0</v>
      </c>
      <c r="L488" s="19">
        <f t="shared" si="26"/>
        <v>0</v>
      </c>
      <c r="M488" s="3" t="s">
        <v>173</v>
      </c>
      <c r="N488" s="70" t="s">
        <v>111</v>
      </c>
    </row>
    <row r="489" spans="1:14" ht="12.95" customHeight="1" x14ac:dyDescent="0.2">
      <c r="A489" s="70" t="s">
        <v>112</v>
      </c>
      <c r="B489" s="72"/>
      <c r="C489" s="72"/>
      <c r="D489" s="71">
        <v>51540720.759999998</v>
      </c>
      <c r="E489" s="71">
        <v>51540720.759999998</v>
      </c>
      <c r="F489" s="72"/>
      <c r="G489" s="72"/>
      <c r="J489" s="12">
        <v>0</v>
      </c>
      <c r="K489" s="3">
        <v>0</v>
      </c>
      <c r="L489" s="19">
        <f t="shared" si="26"/>
        <v>9012839.7400000021</v>
      </c>
      <c r="M489" s="3" t="s">
        <v>174</v>
      </c>
      <c r="N489" s="70" t="s">
        <v>112</v>
      </c>
    </row>
    <row r="490" spans="1:14" ht="12.95" customHeight="1" x14ac:dyDescent="0.2">
      <c r="A490" s="70" t="s">
        <v>113</v>
      </c>
      <c r="B490" s="72"/>
      <c r="C490" s="72"/>
      <c r="D490" s="71">
        <v>112633601.73999999</v>
      </c>
      <c r="E490" s="71">
        <v>112633601.73999999</v>
      </c>
      <c r="F490" s="72"/>
      <c r="G490" s="72"/>
      <c r="J490" s="12">
        <v>0</v>
      </c>
      <c r="K490" s="3">
        <v>0</v>
      </c>
      <c r="L490" s="19">
        <f t="shared" si="26"/>
        <v>75891519.000000015</v>
      </c>
      <c r="N490" s="70" t="s">
        <v>113</v>
      </c>
    </row>
    <row r="491" spans="1:14" ht="12.95" customHeight="1" x14ac:dyDescent="0.2">
      <c r="A491" s="70" t="s">
        <v>114</v>
      </c>
      <c r="B491" s="72"/>
      <c r="C491" s="72"/>
      <c r="D491" s="71">
        <v>97461811.390000001</v>
      </c>
      <c r="E491" s="71">
        <v>97461811.390000001</v>
      </c>
      <c r="F491" s="72"/>
      <c r="G491" s="72"/>
      <c r="J491" s="12">
        <v>0</v>
      </c>
      <c r="K491" s="3">
        <v>0</v>
      </c>
      <c r="L491" s="19">
        <f t="shared" si="26"/>
        <v>0</v>
      </c>
      <c r="N491" s="70" t="s">
        <v>114</v>
      </c>
    </row>
    <row r="492" spans="1:14" ht="12.95" customHeight="1" x14ac:dyDescent="0.2">
      <c r="A492" s="70" t="s">
        <v>115</v>
      </c>
      <c r="B492" s="72"/>
      <c r="C492" s="72"/>
      <c r="D492" s="71">
        <v>220597487.66999999</v>
      </c>
      <c r="E492" s="71">
        <v>220597487.66999999</v>
      </c>
      <c r="F492" s="72"/>
      <c r="G492" s="72"/>
      <c r="J492" s="12">
        <v>0</v>
      </c>
      <c r="K492" s="3">
        <v>0</v>
      </c>
      <c r="L492" s="19">
        <f t="shared" si="26"/>
        <v>-75891519</v>
      </c>
      <c r="N492" s="70" t="s">
        <v>115</v>
      </c>
    </row>
    <row r="493" spans="1:14" ht="12.95" customHeight="1" x14ac:dyDescent="0.2">
      <c r="A493" s="70" t="s">
        <v>116</v>
      </c>
      <c r="B493" s="72"/>
      <c r="C493" s="72"/>
      <c r="D493" s="71">
        <v>553649160.65999997</v>
      </c>
      <c r="E493" s="71">
        <v>553649160.65999997</v>
      </c>
      <c r="F493" s="72"/>
      <c r="G493" s="72"/>
      <c r="J493" s="12">
        <v>0</v>
      </c>
      <c r="K493" s="3">
        <v>0</v>
      </c>
      <c r="L493" s="19">
        <f t="shared" si="26"/>
        <v>0</v>
      </c>
      <c r="N493" s="70" t="s">
        <v>116</v>
      </c>
    </row>
    <row r="494" spans="1:14" ht="12.95" customHeight="1" x14ac:dyDescent="0.2">
      <c r="A494" s="100" t="s">
        <v>117</v>
      </c>
      <c r="B494" s="101">
        <v>10548264285.529999</v>
      </c>
      <c r="C494" s="101">
        <v>10548264285.529999</v>
      </c>
      <c r="D494" s="101">
        <v>367544752779.27002</v>
      </c>
      <c r="E494" s="101">
        <v>367544752779.27002</v>
      </c>
      <c r="F494" s="101">
        <v>13461265004.49</v>
      </c>
      <c r="G494" s="101">
        <v>13461265004.49</v>
      </c>
      <c r="J494" s="12" t="e">
        <f>N376-#REF!</f>
        <v>#REF!</v>
      </c>
      <c r="K494" s="12" t="e">
        <f>O376-#REF!</f>
        <v>#REF!</v>
      </c>
      <c r="L494" s="19" t="e">
        <f>M376-#REF!</f>
        <v>#REF!</v>
      </c>
      <c r="N494" s="100" t="s">
        <v>117</v>
      </c>
    </row>
    <row r="495" spans="1:14" ht="12.95" customHeight="1" x14ac:dyDescent="0.2">
      <c r="A495"/>
      <c r="B495"/>
      <c r="C495"/>
      <c r="D495"/>
      <c r="E495"/>
      <c r="F495"/>
      <c r="G495"/>
      <c r="H495"/>
    </row>
    <row r="496" spans="1:14" ht="12.95" customHeight="1" x14ac:dyDescent="0.2">
      <c r="A496"/>
      <c r="B496"/>
      <c r="C496"/>
      <c r="D496"/>
      <c r="E496"/>
      <c r="F496"/>
      <c r="G496"/>
      <c r="H496"/>
    </row>
    <row r="497" spans="1:23" ht="12.95" customHeight="1" x14ac:dyDescent="0.2">
      <c r="A497"/>
      <c r="B497"/>
      <c r="C497"/>
      <c r="D497"/>
      <c r="E497"/>
      <c r="F497"/>
      <c r="G497"/>
      <c r="H497"/>
    </row>
    <row r="498" spans="1:23" ht="12.95" customHeight="1" x14ac:dyDescent="0.2">
      <c r="A498"/>
      <c r="B498"/>
      <c r="C498"/>
      <c r="D498"/>
      <c r="E498"/>
      <c r="F498"/>
      <c r="G498"/>
    </row>
    <row r="499" spans="1:23" ht="12.95" customHeight="1" x14ac:dyDescent="0.25">
      <c r="A499"/>
      <c r="B499" s="64" t="s">
        <v>204</v>
      </c>
      <c r="C499"/>
      <c r="D499"/>
      <c r="E499"/>
      <c r="F499"/>
      <c r="G499"/>
    </row>
    <row r="500" spans="1:23" ht="12.95" customHeight="1" x14ac:dyDescent="0.2">
      <c r="A500"/>
      <c r="B500" t="s">
        <v>177</v>
      </c>
      <c r="C500" t="s">
        <v>178</v>
      </c>
      <c r="D500"/>
      <c r="E500"/>
      <c r="F500"/>
      <c r="G500"/>
    </row>
    <row r="501" spans="1:23" ht="12.95" customHeight="1" x14ac:dyDescent="0.2">
      <c r="A501"/>
      <c r="B501" t="s">
        <v>179</v>
      </c>
      <c r="C501" t="s">
        <v>180</v>
      </c>
      <c r="D501"/>
      <c r="E501"/>
      <c r="F501"/>
      <c r="G501"/>
    </row>
    <row r="502" spans="1:23" ht="12.95" customHeight="1" x14ac:dyDescent="0.2">
      <c r="B502" s="102" t="s">
        <v>205</v>
      </c>
      <c r="C502" s="68" t="s">
        <v>206</v>
      </c>
      <c r="D502" s="68" t="s">
        <v>6</v>
      </c>
      <c r="E502" s="68" t="s">
        <v>7</v>
      </c>
      <c r="F502" s="67" t="s">
        <v>181</v>
      </c>
      <c r="G502" s="67"/>
      <c r="R502" s="4" t="s">
        <v>207</v>
      </c>
    </row>
    <row r="503" spans="1:23" ht="12.95" customHeight="1" x14ac:dyDescent="0.2">
      <c r="B503" s="103">
        <v>5710</v>
      </c>
      <c r="C503" s="104" t="s">
        <v>208</v>
      </c>
      <c r="D503" s="105"/>
      <c r="E503" s="105"/>
      <c r="F503" s="69">
        <v>2022</v>
      </c>
      <c r="O503" s="106" t="s">
        <v>209</v>
      </c>
      <c r="P503" s="106"/>
      <c r="Q503" s="106"/>
      <c r="R503" s="102" t="s">
        <v>205</v>
      </c>
      <c r="S503" s="68" t="s">
        <v>206</v>
      </c>
      <c r="T503" s="68" t="s">
        <v>6</v>
      </c>
      <c r="U503" s="68" t="s">
        <v>7</v>
      </c>
    </row>
    <row r="504" spans="1:23" ht="12.95" customHeight="1" x14ac:dyDescent="0.2">
      <c r="A504" s="107" t="str">
        <f>A471</f>
        <v>5410, Дополнительно оплаченный капитал по безвозмездным операциям с основной организацией</v>
      </c>
      <c r="B504" s="108"/>
      <c r="C504" s="109">
        <v>5410</v>
      </c>
      <c r="D504" s="72"/>
      <c r="E504" s="71">
        <v>42556799.240000002</v>
      </c>
      <c r="F504" s="66">
        <f>ROUND(E504/1000,0)</f>
        <v>42557</v>
      </c>
      <c r="J504"/>
      <c r="O504" s="110">
        <v>42557</v>
      </c>
      <c r="P504" s="111">
        <v>5410</v>
      </c>
      <c r="Q504" s="106"/>
      <c r="R504" s="108"/>
      <c r="S504" s="109">
        <v>5410</v>
      </c>
      <c r="T504" s="72"/>
      <c r="U504" s="71">
        <v>42556799.240000002</v>
      </c>
      <c r="V504" s="112">
        <f>ROUND(U504/1000,0)</f>
        <v>42557</v>
      </c>
      <c r="W504" s="66">
        <f>V504-F504</f>
        <v>0</v>
      </c>
    </row>
    <row r="505" spans="1:23" ht="12.95" customHeight="1" x14ac:dyDescent="0.2">
      <c r="A505" s="107" t="str">
        <f>A472</f>
        <v>5610, Нераспределенная прибыль непокрытый убыток отчетного года</v>
      </c>
      <c r="B505" s="108"/>
      <c r="C505" s="109">
        <v>5610</v>
      </c>
      <c r="D505" s="71">
        <v>4344263671.0200005</v>
      </c>
      <c r="E505" s="72"/>
      <c r="F505" s="66">
        <f>-ROUND(D505/1000,0)</f>
        <v>-4344264</v>
      </c>
      <c r="J505" s="113"/>
      <c r="O505" s="110">
        <v>-4305975</v>
      </c>
      <c r="P505" s="111">
        <v>5610</v>
      </c>
      <c r="Q505" s="114">
        <f>F505-O505</f>
        <v>-38289</v>
      </c>
      <c r="R505" s="108"/>
      <c r="S505" s="109">
        <v>5610</v>
      </c>
      <c r="T505" s="71">
        <v>4138189507.7600002</v>
      </c>
      <c r="U505" s="72"/>
      <c r="V505" s="112">
        <f>-ROUND(T505/1000,0)</f>
        <v>-4138190</v>
      </c>
      <c r="W505" s="66">
        <f t="shared" ref="W505:W524" si="29">V505-F505</f>
        <v>206074</v>
      </c>
    </row>
    <row r="506" spans="1:23" ht="12.95" customHeight="1" x14ac:dyDescent="0.2">
      <c r="A506" s="107" t="str">
        <f t="shared" ref="A506:A513" si="30">A475</f>
        <v>6010, Доход от реализации продукции и оказания услуг</v>
      </c>
      <c r="B506" s="108"/>
      <c r="C506" s="109">
        <v>6010</v>
      </c>
      <c r="D506" s="72"/>
      <c r="E506" s="71">
        <v>6628318411.0500002</v>
      </c>
      <c r="F506" s="66">
        <f t="shared" ref="F506:F513" si="31">ROUND(E506/1000,0)</f>
        <v>6628318</v>
      </c>
      <c r="G506" s="85" t="s">
        <v>210</v>
      </c>
      <c r="J506" s="85" t="s">
        <v>210</v>
      </c>
      <c r="O506" s="110">
        <v>6628318</v>
      </c>
      <c r="P506" s="111">
        <v>6010</v>
      </c>
      <c r="Q506" s="114">
        <f t="shared" ref="Q506:Q524" si="32">F506-O506</f>
        <v>0</v>
      </c>
      <c r="R506" s="108"/>
      <c r="S506" s="109">
        <v>6010</v>
      </c>
      <c r="T506" s="72"/>
      <c r="U506" s="71">
        <v>6628318411.0500002</v>
      </c>
      <c r="V506" s="112">
        <f t="shared" ref="V506:V513" si="33">ROUND(U506/1000,0)</f>
        <v>6628318</v>
      </c>
      <c r="W506" s="66">
        <f t="shared" si="29"/>
        <v>0</v>
      </c>
    </row>
    <row r="507" spans="1:23" ht="12.95" customHeight="1" x14ac:dyDescent="0.2">
      <c r="A507" s="107" t="str">
        <f t="shared" si="30"/>
        <v>6110, Доходы по вознаграждениям</v>
      </c>
      <c r="B507" s="108"/>
      <c r="C507" s="109">
        <v>6110</v>
      </c>
      <c r="D507" s="72"/>
      <c r="E507" s="71">
        <v>7818540567.1100006</v>
      </c>
      <c r="F507" s="66">
        <f t="shared" si="31"/>
        <v>7818541</v>
      </c>
      <c r="G507" s="78" t="s">
        <v>211</v>
      </c>
      <c r="J507" s="78" t="s">
        <v>211</v>
      </c>
      <c r="O507" s="110">
        <v>7818541</v>
      </c>
      <c r="P507" s="111">
        <v>6110</v>
      </c>
      <c r="Q507" s="114">
        <f t="shared" si="32"/>
        <v>0</v>
      </c>
      <c r="R507" s="108"/>
      <c r="S507" s="109">
        <v>6110</v>
      </c>
      <c r="T507" s="72"/>
      <c r="U507" s="71">
        <v>7818540567.1100006</v>
      </c>
      <c r="V507" s="112">
        <f t="shared" si="33"/>
        <v>7818541</v>
      </c>
      <c r="W507" s="66">
        <f t="shared" si="29"/>
        <v>0</v>
      </c>
    </row>
    <row r="508" spans="1:23" ht="12.95" customHeight="1" x14ac:dyDescent="0.2">
      <c r="A508" s="107" t="str">
        <f t="shared" si="30"/>
        <v>6150, Доходы от изменения справедливой стоимости финансовых инструментов</v>
      </c>
      <c r="B508" s="108"/>
      <c r="C508" s="109">
        <v>6150</v>
      </c>
      <c r="D508" s="72"/>
      <c r="E508" s="71">
        <v>10682000</v>
      </c>
      <c r="F508" s="66">
        <f t="shared" si="31"/>
        <v>10682</v>
      </c>
      <c r="G508" s="85" t="s">
        <v>210</v>
      </c>
      <c r="J508" s="79" t="s">
        <v>212</v>
      </c>
      <c r="O508" s="110">
        <v>10682</v>
      </c>
      <c r="P508" s="111">
        <v>6150</v>
      </c>
      <c r="Q508" s="114">
        <f t="shared" si="32"/>
        <v>0</v>
      </c>
      <c r="R508" s="108"/>
      <c r="S508" s="109">
        <v>6150</v>
      </c>
      <c r="T508" s="72"/>
      <c r="U508" s="71">
        <v>10682000</v>
      </c>
      <c r="V508" s="112">
        <f t="shared" si="33"/>
        <v>10682</v>
      </c>
      <c r="W508" s="66">
        <f t="shared" si="29"/>
        <v>0</v>
      </c>
    </row>
    <row r="509" spans="1:23" ht="12.95" customHeight="1" x14ac:dyDescent="0.2">
      <c r="A509" s="107" t="str">
        <f t="shared" si="30"/>
        <v>6160, Прочие доходы от финансирования</v>
      </c>
      <c r="B509" s="108"/>
      <c r="C509" s="109">
        <v>6160</v>
      </c>
      <c r="D509" s="72"/>
      <c r="E509" s="71">
        <v>28578446.32</v>
      </c>
      <c r="F509" s="66">
        <f t="shared" si="31"/>
        <v>28578</v>
      </c>
      <c r="G509" s="78" t="s">
        <v>211</v>
      </c>
      <c r="J509" s="78" t="s">
        <v>211</v>
      </c>
      <c r="O509" s="110">
        <v>117360</v>
      </c>
      <c r="P509" s="111">
        <v>6160</v>
      </c>
      <c r="Q509" s="114">
        <f t="shared" si="32"/>
        <v>-88782</v>
      </c>
      <c r="R509" s="108"/>
      <c r="S509" s="109">
        <v>6160</v>
      </c>
      <c r="T509" s="72"/>
      <c r="U509" s="71">
        <v>28578446.32</v>
      </c>
      <c r="V509" s="112">
        <f t="shared" si="33"/>
        <v>28578</v>
      </c>
      <c r="W509" s="66">
        <f t="shared" si="29"/>
        <v>0</v>
      </c>
    </row>
    <row r="510" spans="1:23" ht="12.95" customHeight="1" x14ac:dyDescent="0.2">
      <c r="A510" s="107" t="str">
        <f t="shared" si="30"/>
        <v>6210, Доходы от выбытия активов</v>
      </c>
      <c r="B510" s="108"/>
      <c r="C510" s="109">
        <v>6210</v>
      </c>
      <c r="D510" s="72"/>
      <c r="E510" s="71">
        <v>1533928.92</v>
      </c>
      <c r="F510" s="66">
        <f t="shared" si="31"/>
        <v>1534</v>
      </c>
      <c r="G510" s="85" t="s">
        <v>210</v>
      </c>
      <c r="J510" s="85" t="s">
        <v>210</v>
      </c>
      <c r="O510" s="110">
        <v>1534</v>
      </c>
      <c r="P510" s="111">
        <v>6210</v>
      </c>
      <c r="Q510" s="114">
        <f t="shared" si="32"/>
        <v>0</v>
      </c>
      <c r="R510" s="108"/>
      <c r="S510" s="109">
        <v>6210</v>
      </c>
      <c r="T510" s="72"/>
      <c r="U510" s="71">
        <v>1533928.92</v>
      </c>
      <c r="V510" s="112">
        <f t="shared" si="33"/>
        <v>1534</v>
      </c>
      <c r="W510" s="66">
        <f t="shared" si="29"/>
        <v>0</v>
      </c>
    </row>
    <row r="511" spans="1:23" ht="12.95" customHeight="1" x14ac:dyDescent="0.2">
      <c r="A511" s="107" t="str">
        <f t="shared" si="30"/>
        <v>6250, Доходы от курсовой разницы</v>
      </c>
      <c r="B511" s="108"/>
      <c r="C511" s="109">
        <v>6250</v>
      </c>
      <c r="D511" s="72"/>
      <c r="E511" s="71">
        <v>60584252.119999997</v>
      </c>
      <c r="F511" s="66">
        <f t="shared" si="31"/>
        <v>60584</v>
      </c>
      <c r="G511" s="78" t="s">
        <v>213</v>
      </c>
      <c r="J511" s="78" t="s">
        <v>213</v>
      </c>
      <c r="O511" s="110">
        <v>77060</v>
      </c>
      <c r="P511" s="111">
        <v>6250</v>
      </c>
      <c r="Q511" s="114">
        <f t="shared" si="32"/>
        <v>-16476</v>
      </c>
      <c r="R511" s="108"/>
      <c r="S511" s="109">
        <v>6250</v>
      </c>
      <c r="T511" s="72"/>
      <c r="U511" s="71">
        <v>60584252.119999997</v>
      </c>
      <c r="V511" s="112">
        <f t="shared" si="33"/>
        <v>60584</v>
      </c>
      <c r="W511" s="66">
        <f t="shared" si="29"/>
        <v>0</v>
      </c>
    </row>
    <row r="512" spans="1:23" ht="12.95" customHeight="1" x14ac:dyDescent="0.2">
      <c r="A512" s="107" t="str">
        <f t="shared" si="30"/>
        <v>6280, Доходы по штрафам от ломбардной деятельности</v>
      </c>
      <c r="B512" s="108"/>
      <c r="C512" s="109">
        <v>6280</v>
      </c>
      <c r="D512" s="72"/>
      <c r="E512" s="71">
        <v>96401327.400000006</v>
      </c>
      <c r="F512" s="66">
        <f t="shared" si="31"/>
        <v>96401</v>
      </c>
      <c r="G512" s="85" t="s">
        <v>210</v>
      </c>
      <c r="J512" s="85" t="s">
        <v>210</v>
      </c>
      <c r="O512" s="110">
        <v>96401</v>
      </c>
      <c r="P512" s="111">
        <v>6280</v>
      </c>
      <c r="Q512" s="114">
        <f t="shared" si="32"/>
        <v>0</v>
      </c>
      <c r="R512" s="108"/>
      <c r="S512" s="109">
        <v>6280</v>
      </c>
      <c r="T512" s="72"/>
      <c r="U512" s="71">
        <v>96401327.400000006</v>
      </c>
      <c r="V512" s="112">
        <f t="shared" si="33"/>
        <v>96401</v>
      </c>
      <c r="W512" s="66">
        <f t="shared" si="29"/>
        <v>0</v>
      </c>
    </row>
    <row r="513" spans="1:23" ht="12.95" customHeight="1" x14ac:dyDescent="0.2">
      <c r="A513" s="107" t="str">
        <f t="shared" si="30"/>
        <v>6290, Прочие доходы</v>
      </c>
      <c r="B513" s="108"/>
      <c r="C513" s="109">
        <v>6290</v>
      </c>
      <c r="D513" s="72"/>
      <c r="E513" s="71">
        <v>1484459810.26</v>
      </c>
      <c r="F513" s="66">
        <f t="shared" si="31"/>
        <v>1484460</v>
      </c>
      <c r="G513" s="85" t="s">
        <v>210</v>
      </c>
      <c r="J513" s="85" t="s">
        <v>210</v>
      </c>
      <c r="O513" s="110">
        <v>1484460</v>
      </c>
      <c r="P513" s="111">
        <v>6290</v>
      </c>
      <c r="Q513" s="114">
        <f t="shared" si="32"/>
        <v>0</v>
      </c>
      <c r="R513" s="108"/>
      <c r="S513" s="109">
        <v>6290</v>
      </c>
      <c r="T513" s="72"/>
      <c r="U513" s="71">
        <v>1484459810.26</v>
      </c>
      <c r="V513" s="112">
        <f t="shared" si="33"/>
        <v>1484460</v>
      </c>
      <c r="W513" s="66">
        <f t="shared" si="29"/>
        <v>0</v>
      </c>
    </row>
    <row r="514" spans="1:23" ht="12.95" customHeight="1" x14ac:dyDescent="0.2">
      <c r="A514" s="107" t="str">
        <f>A484</f>
        <v>7210, Административные расходы</v>
      </c>
      <c r="B514" s="108"/>
      <c r="C514" s="109">
        <v>7010</v>
      </c>
      <c r="D514" s="71">
        <v>6155668126.9400005</v>
      </c>
      <c r="E514" s="72"/>
      <c r="F514" s="66">
        <f t="shared" ref="F514:F517" si="34">-ROUND(D514/1000,0)</f>
        <v>-6155668</v>
      </c>
      <c r="G514" s="85" t="s">
        <v>210</v>
      </c>
      <c r="J514" s="85" t="s">
        <v>210</v>
      </c>
      <c r="O514" s="110">
        <v>-6155668</v>
      </c>
      <c r="P514" s="111">
        <v>7010</v>
      </c>
      <c r="Q514" s="114">
        <f t="shared" si="32"/>
        <v>0</v>
      </c>
      <c r="R514" s="108"/>
      <c r="S514" s="109">
        <v>7010</v>
      </c>
      <c r="T514" s="71">
        <v>6155668126.9400005</v>
      </c>
      <c r="U514" s="72"/>
      <c r="V514" s="112">
        <f t="shared" ref="V514:V517" si="35">-ROUND(T514/1000,0)</f>
        <v>-6155668</v>
      </c>
      <c r="W514" s="66">
        <f t="shared" si="29"/>
        <v>0</v>
      </c>
    </row>
    <row r="515" spans="1:23" ht="12.95" customHeight="1" x14ac:dyDescent="0.2">
      <c r="A515" s="107" t="str">
        <f>A484</f>
        <v>7210, Административные расходы</v>
      </c>
      <c r="B515" s="108"/>
      <c r="C515" s="109">
        <v>7210</v>
      </c>
      <c r="D515" s="71">
        <v>5080110969.3299999</v>
      </c>
      <c r="E515" s="72"/>
      <c r="F515" s="66">
        <f t="shared" si="34"/>
        <v>-5080111</v>
      </c>
      <c r="G515" s="78" t="s">
        <v>214</v>
      </c>
      <c r="J515" s="78" t="s">
        <v>214</v>
      </c>
      <c r="O515" s="110">
        <v>-5080111</v>
      </c>
      <c r="P515" s="111">
        <v>7210</v>
      </c>
      <c r="Q515" s="114">
        <f t="shared" si="32"/>
        <v>0</v>
      </c>
      <c r="R515" s="108"/>
      <c r="S515" s="109">
        <v>7210</v>
      </c>
      <c r="T515" s="71">
        <v>5080110969.3299999</v>
      </c>
      <c r="U515" s="72"/>
      <c r="V515" s="112">
        <f t="shared" si="35"/>
        <v>-5080111</v>
      </c>
      <c r="W515" s="66">
        <f t="shared" si="29"/>
        <v>0</v>
      </c>
    </row>
    <row r="516" spans="1:23" ht="12.95" customHeight="1" x14ac:dyDescent="0.2">
      <c r="A516" s="107" t="str">
        <f>A485</f>
        <v>7211, Административные расходы, не идущие на вычеты</v>
      </c>
      <c r="B516" s="108"/>
      <c r="C516" s="109">
        <v>7211</v>
      </c>
      <c r="D516" s="71">
        <v>21947113.600000001</v>
      </c>
      <c r="E516" s="72"/>
      <c r="F516" s="66">
        <f t="shared" si="34"/>
        <v>-21947</v>
      </c>
      <c r="G516" s="78" t="s">
        <v>214</v>
      </c>
      <c r="J516" s="78" t="s">
        <v>214</v>
      </c>
      <c r="O516" s="110">
        <v>-21947</v>
      </c>
      <c r="P516" s="111">
        <v>7211</v>
      </c>
      <c r="Q516" s="114">
        <f t="shared" si="32"/>
        <v>0</v>
      </c>
      <c r="R516" s="108"/>
      <c r="S516" s="109">
        <v>7211</v>
      </c>
      <c r="T516" s="71">
        <v>21947113.600000001</v>
      </c>
      <c r="U516" s="72"/>
      <c r="V516" s="112">
        <f t="shared" si="35"/>
        <v>-21947</v>
      </c>
      <c r="W516" s="66">
        <f t="shared" si="29"/>
        <v>0</v>
      </c>
    </row>
    <row r="517" spans="1:23" ht="12.95" customHeight="1" x14ac:dyDescent="0.2">
      <c r="A517" s="107" t="str">
        <f>A486</f>
        <v>7310, Расходы по вознаграждениям</v>
      </c>
      <c r="B517" s="108"/>
      <c r="C517" s="109">
        <v>7310</v>
      </c>
      <c r="D517" s="71">
        <v>451075917.83999997</v>
      </c>
      <c r="E517" s="72"/>
      <c r="F517" s="66">
        <f t="shared" si="34"/>
        <v>-451076</v>
      </c>
      <c r="G517" s="78" t="s">
        <v>215</v>
      </c>
      <c r="J517" s="78" t="s">
        <v>215</v>
      </c>
      <c r="O517" s="110">
        <v>-451076</v>
      </c>
      <c r="P517" s="111">
        <v>7310</v>
      </c>
      <c r="Q517" s="114">
        <f t="shared" si="32"/>
        <v>0</v>
      </c>
      <c r="R517" s="108"/>
      <c r="S517" s="109">
        <v>7310</v>
      </c>
      <c r="T517" s="71">
        <v>451075917.83999997</v>
      </c>
      <c r="U517" s="72"/>
      <c r="V517" s="112">
        <f t="shared" si="35"/>
        <v>-451076</v>
      </c>
      <c r="W517" s="66">
        <f t="shared" si="29"/>
        <v>0</v>
      </c>
    </row>
    <row r="518" spans="1:23" ht="12.95" customHeight="1" x14ac:dyDescent="0.2">
      <c r="B518" s="91"/>
      <c r="C518" s="91"/>
      <c r="D518" s="91"/>
      <c r="E518" s="91"/>
      <c r="F518" s="91"/>
      <c r="G518" s="78" t="s">
        <v>215</v>
      </c>
      <c r="J518" s="78" t="s">
        <v>215</v>
      </c>
      <c r="O518" s="110">
        <v>-48206</v>
      </c>
      <c r="P518" s="111">
        <v>7340</v>
      </c>
      <c r="Q518" s="114">
        <f t="shared" si="32"/>
        <v>48206</v>
      </c>
      <c r="R518" s="108"/>
      <c r="W518" s="66">
        <f t="shared" si="29"/>
        <v>0</v>
      </c>
    </row>
    <row r="519" spans="1:23" ht="12.95" customHeight="1" x14ac:dyDescent="0.2">
      <c r="A519" s="107" t="str">
        <f t="shared" ref="A519:A524" si="36">A488</f>
        <v>7410, Расходы по выбытию активов</v>
      </c>
      <c r="B519" s="108"/>
      <c r="C519" s="109">
        <v>7410</v>
      </c>
      <c r="D519" s="71">
        <v>4776029.34</v>
      </c>
      <c r="E519" s="72"/>
      <c r="F519" s="66">
        <f t="shared" ref="F519:F524" si="37">-ROUND(D519/1000,0)</f>
        <v>-4776</v>
      </c>
      <c r="G519" s="85" t="s">
        <v>210</v>
      </c>
      <c r="J519" s="85" t="s">
        <v>210</v>
      </c>
      <c r="O519" s="110">
        <v>-4776</v>
      </c>
      <c r="P519" s="111">
        <v>7410</v>
      </c>
      <c r="Q519" s="114">
        <f t="shared" si="32"/>
        <v>0</v>
      </c>
      <c r="R519" s="108"/>
      <c r="S519" s="109">
        <v>7410</v>
      </c>
      <c r="T519" s="71">
        <v>4776029.34</v>
      </c>
      <c r="U519" s="72"/>
      <c r="V519" s="112">
        <f t="shared" ref="V519:V524" si="38">-ROUND(T519/1000,0)</f>
        <v>-4776</v>
      </c>
      <c r="W519" s="66">
        <f t="shared" si="29"/>
        <v>0</v>
      </c>
    </row>
    <row r="520" spans="1:23" ht="12.95" customHeight="1" x14ac:dyDescent="0.2">
      <c r="A520" s="107" t="str">
        <f t="shared" si="36"/>
        <v>7430, Расходы по курсовой разнице</v>
      </c>
      <c r="B520" s="108"/>
      <c r="C520" s="109">
        <v>7430</v>
      </c>
      <c r="D520" s="71">
        <v>51540720.759999998</v>
      </c>
      <c r="E520" s="72"/>
      <c r="F520" s="66">
        <f t="shared" si="37"/>
        <v>-51541</v>
      </c>
      <c r="G520" s="78" t="s">
        <v>213</v>
      </c>
      <c r="J520" s="78" t="s">
        <v>213</v>
      </c>
      <c r="O520" s="110">
        <v>-60554</v>
      </c>
      <c r="P520" s="111">
        <v>7430</v>
      </c>
      <c r="Q520" s="114">
        <f t="shared" si="32"/>
        <v>9013</v>
      </c>
      <c r="R520" s="108"/>
      <c r="S520" s="109">
        <v>7430</v>
      </c>
      <c r="T520" s="71">
        <v>51540720.759999998</v>
      </c>
      <c r="U520" s="72"/>
      <c r="V520" s="112">
        <f t="shared" si="38"/>
        <v>-51541</v>
      </c>
      <c r="W520" s="66">
        <f t="shared" si="29"/>
        <v>0</v>
      </c>
    </row>
    <row r="521" spans="1:23" ht="12.95" customHeight="1" x14ac:dyDescent="0.2">
      <c r="A521" s="107" t="str">
        <f t="shared" si="36"/>
        <v>7440, Расходы по обесценению дебиторской задолженности</v>
      </c>
      <c r="B521" s="108"/>
      <c r="C521" s="109">
        <v>7440</v>
      </c>
      <c r="D521" s="71">
        <v>112633601.73999999</v>
      </c>
      <c r="E521" s="72"/>
      <c r="F521" s="66">
        <f t="shared" si="37"/>
        <v>-112634</v>
      </c>
      <c r="G521" s="79" t="s">
        <v>212</v>
      </c>
      <c r="J521" s="79" t="s">
        <v>212</v>
      </c>
      <c r="O521" s="110">
        <v>-188525</v>
      </c>
      <c r="P521" s="111">
        <v>7440</v>
      </c>
      <c r="Q521" s="114">
        <f t="shared" si="32"/>
        <v>75891</v>
      </c>
      <c r="R521" s="108"/>
      <c r="S521" s="109">
        <v>7440</v>
      </c>
      <c r="T521" s="71">
        <v>112633601.73999999</v>
      </c>
      <c r="U521" s="72"/>
      <c r="V521" s="112">
        <f t="shared" si="38"/>
        <v>-112634</v>
      </c>
      <c r="W521" s="66">
        <f t="shared" si="29"/>
        <v>0</v>
      </c>
    </row>
    <row r="522" spans="1:23" ht="12.95" customHeight="1" x14ac:dyDescent="0.2">
      <c r="A522" s="107" t="str">
        <f t="shared" si="36"/>
        <v>7470, Расходы от обесценения финансовых инструментов</v>
      </c>
      <c r="B522" s="108"/>
      <c r="C522" s="109">
        <v>7470</v>
      </c>
      <c r="D522" s="87">
        <v>-820108524.48000002</v>
      </c>
      <c r="E522" s="72"/>
      <c r="F522" s="66">
        <f t="shared" si="37"/>
        <v>820109</v>
      </c>
      <c r="G522" s="79" t="s">
        <v>212</v>
      </c>
      <c r="J522" s="79" t="s">
        <v>212</v>
      </c>
      <c r="O522" s="110">
        <v>733781</v>
      </c>
      <c r="P522" s="111">
        <v>7470</v>
      </c>
      <c r="Q522" s="114">
        <f t="shared" si="32"/>
        <v>86328</v>
      </c>
      <c r="R522" s="108"/>
      <c r="S522" s="109">
        <v>7470</v>
      </c>
      <c r="T522" s="87">
        <v>-820108524.48000002</v>
      </c>
      <c r="U522" s="72"/>
      <c r="V522" s="112">
        <f t="shared" si="38"/>
        <v>820109</v>
      </c>
      <c r="W522" s="66">
        <f t="shared" si="29"/>
        <v>0</v>
      </c>
    </row>
    <row r="523" spans="1:23" ht="12.95" customHeight="1" x14ac:dyDescent="0.2">
      <c r="A523" s="107" t="str">
        <f t="shared" si="36"/>
        <v>7480, Прочие расходы</v>
      </c>
      <c r="B523" s="108"/>
      <c r="C523" s="109">
        <v>7480</v>
      </c>
      <c r="D523" s="71">
        <v>220597487.66999999</v>
      </c>
      <c r="E523" s="72"/>
      <c r="F523" s="66">
        <f>-ROUND(D523/1000,0)</f>
        <v>-220597</v>
      </c>
      <c r="G523" s="85" t="s">
        <v>210</v>
      </c>
      <c r="J523" s="85" t="s">
        <v>210</v>
      </c>
      <c r="O523" s="110">
        <v>-144706</v>
      </c>
      <c r="P523" s="111">
        <v>7480</v>
      </c>
      <c r="Q523" s="114">
        <f t="shared" si="32"/>
        <v>-75891</v>
      </c>
      <c r="R523" s="108"/>
      <c r="S523" s="109">
        <v>7480</v>
      </c>
      <c r="T523" s="71">
        <v>220597487.66999999</v>
      </c>
      <c r="U523" s="72"/>
      <c r="V523" s="112">
        <f t="shared" si="38"/>
        <v>-220597</v>
      </c>
      <c r="W523" s="66">
        <f t="shared" si="29"/>
        <v>0</v>
      </c>
    </row>
    <row r="524" spans="1:23" ht="12.95" customHeight="1" x14ac:dyDescent="0.2">
      <c r="A524" s="107" t="str">
        <f t="shared" si="36"/>
        <v>7710, Расходы по корпоративному подоходному налогу</v>
      </c>
      <c r="B524" s="108"/>
      <c r="C524" s="109">
        <v>7710</v>
      </c>
      <c r="D524" s="71">
        <v>549150428.65999997</v>
      </c>
      <c r="E524" s="72"/>
      <c r="F524" s="66">
        <f t="shared" si="37"/>
        <v>-549150</v>
      </c>
      <c r="G524" s="78" t="s">
        <v>216</v>
      </c>
      <c r="J524" s="78" t="s">
        <v>216</v>
      </c>
      <c r="O524" s="110">
        <v>-549150</v>
      </c>
      <c r="P524" s="111">
        <v>7710</v>
      </c>
      <c r="Q524" s="114">
        <f t="shared" si="32"/>
        <v>0</v>
      </c>
      <c r="R524" s="115"/>
      <c r="S524" s="109">
        <v>7710</v>
      </c>
      <c r="T524" s="71">
        <v>755224591.91999996</v>
      </c>
      <c r="U524" s="72"/>
      <c r="V524" s="112">
        <f t="shared" si="38"/>
        <v>-755225</v>
      </c>
      <c r="W524" s="66">
        <f t="shared" si="29"/>
        <v>-206075</v>
      </c>
    </row>
    <row r="525" spans="1:23" ht="12.95" customHeight="1" x14ac:dyDescent="0.2">
      <c r="B525" s="115"/>
      <c r="C525" s="104" t="s">
        <v>217</v>
      </c>
      <c r="D525" s="116">
        <v>16171655542.42</v>
      </c>
      <c r="E525" s="116">
        <v>16171655542.42</v>
      </c>
      <c r="R525" s="115"/>
      <c r="S525" s="104" t="s">
        <v>217</v>
      </c>
      <c r="T525" s="116">
        <v>16171655542.42</v>
      </c>
      <c r="U525" s="116">
        <v>16171655542.42</v>
      </c>
      <c r="V525" s="112"/>
    </row>
    <row r="526" spans="1:23" ht="12.95" customHeight="1" x14ac:dyDescent="0.2">
      <c r="B526" s="115"/>
      <c r="C526" s="104" t="s">
        <v>218</v>
      </c>
      <c r="D526" s="105"/>
      <c r="E526" s="105"/>
      <c r="S526" s="104" t="s">
        <v>218</v>
      </c>
      <c r="T526" s="105"/>
      <c r="U526" s="105"/>
      <c r="V526" s="112"/>
    </row>
    <row r="530" spans="1:16" ht="12.95" customHeight="1" x14ac:dyDescent="0.25">
      <c r="A530" s="64" t="s">
        <v>219</v>
      </c>
      <c r="B530"/>
      <c r="C530"/>
      <c r="D530" s="117"/>
      <c r="E530" s="117"/>
      <c r="F530"/>
      <c r="G530"/>
      <c r="H530"/>
      <c r="I530"/>
      <c r="J530"/>
      <c r="K530"/>
      <c r="L530"/>
      <c r="M530"/>
      <c r="N530"/>
      <c r="O530"/>
      <c r="P530"/>
    </row>
    <row r="531" spans="1:16" ht="12.95" customHeight="1" x14ac:dyDescent="0.2">
      <c r="A531" t="s">
        <v>177</v>
      </c>
      <c r="B531" t="s">
        <v>178</v>
      </c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1:16" ht="12.95" customHeight="1" x14ac:dyDescent="0.2">
      <c r="A532" t="s">
        <v>179</v>
      </c>
      <c r="B532" t="s">
        <v>180</v>
      </c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1:16" ht="12.95" customHeight="1" x14ac:dyDescent="0.2">
      <c r="A533" s="102" t="s">
        <v>205</v>
      </c>
      <c r="B533" s="68" t="s">
        <v>206</v>
      </c>
      <c r="C533" s="68" t="s">
        <v>6</v>
      </c>
      <c r="D533" s="68" t="s">
        <v>7</v>
      </c>
      <c r="E533"/>
      <c r="F533"/>
      <c r="G533"/>
      <c r="H533"/>
      <c r="I533"/>
      <c r="J533"/>
      <c r="K533"/>
      <c r="L533"/>
      <c r="M533"/>
      <c r="N533"/>
      <c r="O533"/>
      <c r="P533"/>
    </row>
    <row r="534" spans="1:16" ht="12.95" customHeight="1" x14ac:dyDescent="0.2">
      <c r="A534" s="103">
        <v>5620</v>
      </c>
      <c r="B534" s="104" t="s">
        <v>208</v>
      </c>
      <c r="C534" s="105"/>
      <c r="D534" s="116">
        <v>1913978944.5799999</v>
      </c>
      <c r="E534"/>
      <c r="F534"/>
      <c r="G534"/>
      <c r="H534"/>
      <c r="I534"/>
      <c r="J534"/>
      <c r="K534"/>
      <c r="L534"/>
      <c r="M534"/>
      <c r="N534"/>
      <c r="O534"/>
      <c r="P534"/>
    </row>
    <row r="535" spans="1:16" ht="12.95" customHeight="1" x14ac:dyDescent="0.2">
      <c r="A535" s="108"/>
      <c r="B535" s="109">
        <v>2120</v>
      </c>
      <c r="C535" s="71">
        <v>15972506.050000001</v>
      </c>
      <c r="D535" s="71">
        <v>38714406</v>
      </c>
      <c r="E535"/>
      <c r="F535" s="118">
        <v>682205</v>
      </c>
      <c r="G535" s="71">
        <v>38714406</v>
      </c>
      <c r="H535" s="117">
        <f>G535-F535</f>
        <v>38032201</v>
      </c>
      <c r="I535"/>
      <c r="J535"/>
      <c r="K535"/>
      <c r="L535"/>
      <c r="M535"/>
      <c r="N535"/>
      <c r="O535"/>
      <c r="P535"/>
    </row>
    <row r="536" spans="1:16" ht="12.95" customHeight="1" x14ac:dyDescent="0.2">
      <c r="A536" s="108"/>
      <c r="B536" s="109">
        <v>5610</v>
      </c>
      <c r="C536" s="72"/>
      <c r="D536" s="71">
        <v>3353993834.4300003</v>
      </c>
      <c r="E536"/>
      <c r="F536"/>
      <c r="G536"/>
      <c r="H536"/>
      <c r="I536"/>
      <c r="J536"/>
      <c r="K536"/>
      <c r="L536"/>
      <c r="M536"/>
      <c r="N536"/>
      <c r="O536"/>
      <c r="P536"/>
    </row>
    <row r="537" spans="1:16" ht="12.95" customHeight="1" x14ac:dyDescent="0.2">
      <c r="A537" s="115"/>
      <c r="B537" s="104" t="s">
        <v>217</v>
      </c>
      <c r="C537" s="116">
        <v>15972506.050000001</v>
      </c>
      <c r="D537" s="116">
        <v>3392708240.4300003</v>
      </c>
      <c r="E537"/>
      <c r="F537"/>
      <c r="G537"/>
      <c r="H537"/>
      <c r="I537"/>
      <c r="J537"/>
      <c r="K537"/>
      <c r="L537"/>
      <c r="M537"/>
      <c r="N537"/>
      <c r="O537"/>
      <c r="P537"/>
    </row>
    <row r="538" spans="1:16" ht="12.95" customHeight="1" x14ac:dyDescent="0.2">
      <c r="A538" s="115"/>
      <c r="B538" s="104" t="s">
        <v>218</v>
      </c>
      <c r="C538" s="105"/>
      <c r="D538" s="116">
        <v>5290714678.96</v>
      </c>
      <c r="E538"/>
      <c r="F538"/>
      <c r="G538"/>
      <c r="H538"/>
      <c r="I538"/>
      <c r="J538"/>
      <c r="K538"/>
      <c r="L538"/>
      <c r="M538"/>
      <c r="N538"/>
      <c r="O538"/>
      <c r="P538"/>
    </row>
    <row r="539" spans="1:16" ht="12.9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1:16" ht="12.95" customHeight="1" x14ac:dyDescent="0.25">
      <c r="A540" s="64" t="s">
        <v>220</v>
      </c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1:16" ht="12.95" customHeight="1" x14ac:dyDescent="0.2">
      <c r="A541" t="s">
        <v>177</v>
      </c>
      <c r="B541" t="s">
        <v>178</v>
      </c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1:16" ht="12.95" customHeight="1" x14ac:dyDescent="0.2">
      <c r="A542" t="s">
        <v>179</v>
      </c>
      <c r="B542" t="s">
        <v>221</v>
      </c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1:16" ht="12.95" customHeight="1" x14ac:dyDescent="0.2">
      <c r="A543" s="225" t="s">
        <v>222</v>
      </c>
      <c r="B543" s="213" t="s">
        <v>223</v>
      </c>
      <c r="C543" s="213" t="s">
        <v>224</v>
      </c>
      <c r="D543" s="229" t="s">
        <v>225</v>
      </c>
      <c r="E543" s="213" t="s">
        <v>6</v>
      </c>
      <c r="F543" s="213"/>
      <c r="G543" s="213"/>
      <c r="H543" s="231" t="s">
        <v>7</v>
      </c>
      <c r="I543" s="231"/>
      <c r="J543" s="231"/>
      <c r="K543"/>
      <c r="L543"/>
      <c r="M543"/>
      <c r="N543"/>
      <c r="O543"/>
      <c r="P543"/>
    </row>
    <row r="544" spans="1:16" ht="12.95" customHeight="1" x14ac:dyDescent="0.2">
      <c r="A544" s="214"/>
      <c r="B544" s="228"/>
      <c r="C544" s="228"/>
      <c r="D544" s="230"/>
      <c r="E544" s="119" t="s">
        <v>205</v>
      </c>
      <c r="F544" s="216"/>
      <c r="G544" s="216"/>
      <c r="H544" s="120" t="s">
        <v>205</v>
      </c>
      <c r="I544" s="216"/>
      <c r="J544" s="216"/>
      <c r="K544"/>
      <c r="L544"/>
      <c r="M544"/>
      <c r="N544"/>
      <c r="O544"/>
      <c r="P544"/>
    </row>
    <row r="545" spans="1:16" ht="12.95" customHeight="1" x14ac:dyDescent="0.2">
      <c r="A545" s="121" t="s">
        <v>226</v>
      </c>
      <c r="B545" s="70" t="s">
        <v>227</v>
      </c>
      <c r="C545" s="70" t="s">
        <v>228</v>
      </c>
      <c r="D545" s="70"/>
      <c r="E545" s="122" t="s">
        <v>229</v>
      </c>
      <c r="F545" s="222"/>
      <c r="G545" s="222"/>
      <c r="H545" s="122" t="s">
        <v>230</v>
      </c>
      <c r="I545" s="223">
        <v>38714406</v>
      </c>
      <c r="J545" s="223"/>
      <c r="K545"/>
      <c r="L545"/>
      <c r="M545"/>
      <c r="N545"/>
      <c r="O545"/>
      <c r="P545"/>
    </row>
    <row r="546" spans="1:16" ht="12.95" customHeight="1" x14ac:dyDescent="0.2">
      <c r="A546" s="218"/>
      <c r="B546" s="218"/>
      <c r="C546" s="218"/>
      <c r="D546" s="218"/>
      <c r="E546" s="226"/>
      <c r="F546" s="226"/>
      <c r="G546" s="226"/>
      <c r="H546" s="227">
        <v>38714406</v>
      </c>
      <c r="I546" s="227"/>
      <c r="J546" s="227"/>
      <c r="K546"/>
      <c r="L546"/>
      <c r="M546"/>
      <c r="N546"/>
      <c r="O546"/>
      <c r="P546"/>
    </row>
    <row r="547" spans="1:16" ht="12.9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1:16" ht="12.9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1:16" ht="12.95" customHeight="1" x14ac:dyDescent="0.25">
      <c r="A549" s="64" t="s">
        <v>231</v>
      </c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1:16" ht="12.95" customHeight="1" x14ac:dyDescent="0.2">
      <c r="A550" t="s">
        <v>177</v>
      </c>
      <c r="B550" t="s">
        <v>178</v>
      </c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1:16" ht="12.95" customHeight="1" x14ac:dyDescent="0.2">
      <c r="A551" t="s">
        <v>179</v>
      </c>
      <c r="B551" t="s">
        <v>232</v>
      </c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1:16" ht="12.95" customHeight="1" x14ac:dyDescent="0.2">
      <c r="A552" s="225" t="s">
        <v>222</v>
      </c>
      <c r="B552" s="213" t="s">
        <v>223</v>
      </c>
      <c r="C552" s="213" t="s">
        <v>224</v>
      </c>
      <c r="D552" s="229" t="s">
        <v>225</v>
      </c>
      <c r="E552" s="213" t="s">
        <v>6</v>
      </c>
      <c r="F552" s="213"/>
      <c r="G552" s="213"/>
      <c r="H552" s="231" t="s">
        <v>7</v>
      </c>
      <c r="I552" s="231"/>
      <c r="J552" s="231"/>
      <c r="K552" s="213" t="s">
        <v>233</v>
      </c>
      <c r="L552" s="213"/>
      <c r="M552" s="213" t="s">
        <v>234</v>
      </c>
      <c r="N552" s="213"/>
      <c r="O552"/>
      <c r="P552"/>
    </row>
    <row r="553" spans="1:16" ht="12.95" customHeight="1" x14ac:dyDescent="0.2">
      <c r="A553" s="214"/>
      <c r="B553" s="228"/>
      <c r="C553" s="228"/>
      <c r="D553" s="230"/>
      <c r="E553" s="119" t="s">
        <v>205</v>
      </c>
      <c r="F553" s="216"/>
      <c r="G553" s="216"/>
      <c r="H553" s="120" t="s">
        <v>205</v>
      </c>
      <c r="I553" s="217"/>
      <c r="J553" s="217"/>
      <c r="K553" s="214"/>
      <c r="L553" s="215"/>
      <c r="M553" s="214"/>
      <c r="N553" s="215"/>
      <c r="O553"/>
      <c r="P553"/>
    </row>
    <row r="554" spans="1:16" ht="12.95" customHeight="1" x14ac:dyDescent="0.2">
      <c r="A554" s="218" t="s">
        <v>235</v>
      </c>
      <c r="B554" s="218"/>
      <c r="C554" s="218"/>
      <c r="D554" s="218"/>
      <c r="E554" s="224"/>
      <c r="F554" s="224"/>
      <c r="G554" s="224"/>
      <c r="H554" s="224"/>
      <c r="I554" s="224"/>
      <c r="J554" s="224"/>
      <c r="K554" s="123"/>
      <c r="L554" s="124"/>
      <c r="M554" s="125"/>
      <c r="N554" s="126">
        <v>0</v>
      </c>
      <c r="O554"/>
      <c r="P554"/>
    </row>
    <row r="555" spans="1:16" ht="12.95" customHeight="1" x14ac:dyDescent="0.2">
      <c r="A555" s="121" t="s">
        <v>236</v>
      </c>
      <c r="B555" s="70" t="s">
        <v>237</v>
      </c>
      <c r="C555" s="70" t="s">
        <v>238</v>
      </c>
      <c r="D555" s="70" t="s">
        <v>239</v>
      </c>
      <c r="E555" s="122" t="s">
        <v>229</v>
      </c>
      <c r="F555" s="220">
        <v>106739508.5</v>
      </c>
      <c r="G555" s="220"/>
      <c r="H555" s="122" t="s">
        <v>240</v>
      </c>
      <c r="I555" s="221" t="s">
        <v>241</v>
      </c>
      <c r="J555" s="221"/>
      <c r="K555" s="127" t="s">
        <v>242</v>
      </c>
      <c r="L555" s="128">
        <v>106739508.5</v>
      </c>
      <c r="M555" s="129" t="s">
        <v>242</v>
      </c>
      <c r="N555" s="130">
        <v>106739508.5</v>
      </c>
      <c r="O555"/>
      <c r="P555"/>
    </row>
    <row r="556" spans="1:16" ht="12.95" customHeight="1" x14ac:dyDescent="0.2">
      <c r="A556" s="121" t="s">
        <v>243</v>
      </c>
      <c r="B556" s="70" t="s">
        <v>244</v>
      </c>
      <c r="C556" s="70" t="s">
        <v>245</v>
      </c>
      <c r="D556" s="70" t="s">
        <v>238</v>
      </c>
      <c r="E556" s="122" t="s">
        <v>246</v>
      </c>
      <c r="F556" s="222" t="s">
        <v>241</v>
      </c>
      <c r="G556" s="222"/>
      <c r="H556" s="122" t="s">
        <v>229</v>
      </c>
      <c r="I556" s="223">
        <v>38714406</v>
      </c>
      <c r="J556" s="223"/>
      <c r="K556" s="127" t="s">
        <v>242</v>
      </c>
      <c r="L556" s="128">
        <v>68025102.5</v>
      </c>
      <c r="M556" s="129" t="s">
        <v>242</v>
      </c>
      <c r="N556" s="130">
        <v>68025102.5</v>
      </c>
      <c r="O556" s="117">
        <f>I556</f>
        <v>38714406</v>
      </c>
      <c r="P556" t="s">
        <v>247</v>
      </c>
    </row>
    <row r="557" spans="1:16" ht="12.95" customHeight="1" x14ac:dyDescent="0.2">
      <c r="A557" s="121" t="s">
        <v>243</v>
      </c>
      <c r="B557" s="70" t="s">
        <v>248</v>
      </c>
      <c r="C557" s="70" t="s">
        <v>238</v>
      </c>
      <c r="D557" s="70" t="s">
        <v>249</v>
      </c>
      <c r="E557" s="122" t="s">
        <v>229</v>
      </c>
      <c r="F557" s="220">
        <v>682205</v>
      </c>
      <c r="G557" s="220"/>
      <c r="H557" s="122" t="s">
        <v>250</v>
      </c>
      <c r="I557" s="221" t="s">
        <v>241</v>
      </c>
      <c r="J557" s="221"/>
      <c r="K557" s="127" t="s">
        <v>242</v>
      </c>
      <c r="L557" s="128">
        <v>68707307.5</v>
      </c>
      <c r="M557" s="129" t="s">
        <v>242</v>
      </c>
      <c r="N557" s="130">
        <v>68707307.5</v>
      </c>
      <c r="O557" s="117">
        <f>F557</f>
        <v>682205</v>
      </c>
      <c r="P557" t="s">
        <v>251</v>
      </c>
    </row>
    <row r="558" spans="1:16" ht="12.95" customHeight="1" x14ac:dyDescent="0.2">
      <c r="A558" s="218" t="s">
        <v>252</v>
      </c>
      <c r="B558" s="218"/>
      <c r="C558" s="218"/>
      <c r="D558" s="218"/>
      <c r="E558" s="219">
        <v>107421713.5</v>
      </c>
      <c r="F558" s="219"/>
      <c r="G558" s="219"/>
      <c r="H558" s="219">
        <v>38714406</v>
      </c>
      <c r="I558" s="219"/>
      <c r="J558" s="219"/>
      <c r="K558" s="123" t="s">
        <v>242</v>
      </c>
      <c r="L558" s="131">
        <v>68707307.5</v>
      </c>
      <c r="M558" s="125" t="s">
        <v>242</v>
      </c>
      <c r="N558" s="132">
        <v>68707307.5</v>
      </c>
      <c r="O558"/>
      <c r="P558"/>
    </row>
    <row r="562" spans="1:10" ht="12.95" customHeight="1" x14ac:dyDescent="0.25">
      <c r="A562" s="64" t="s">
        <v>253</v>
      </c>
      <c r="B562"/>
      <c r="C562"/>
      <c r="D562"/>
    </row>
    <row r="563" spans="1:10" ht="12.95" customHeight="1" x14ac:dyDescent="0.2">
      <c r="A563" t="s">
        <v>177</v>
      </c>
      <c r="B563" t="s">
        <v>178</v>
      </c>
      <c r="C563"/>
      <c r="D563"/>
    </row>
    <row r="564" spans="1:10" ht="12.95" customHeight="1" x14ac:dyDescent="0.2">
      <c r="A564" s="102" t="s">
        <v>205</v>
      </c>
      <c r="B564" s="68" t="s">
        <v>206</v>
      </c>
      <c r="C564" s="68" t="s">
        <v>6</v>
      </c>
      <c r="D564" s="68" t="s">
        <v>7</v>
      </c>
    </row>
    <row r="565" spans="1:10" ht="12.95" customHeight="1" x14ac:dyDescent="0.2">
      <c r="A565" s="103">
        <v>5710</v>
      </c>
      <c r="B565" s="104" t="s">
        <v>208</v>
      </c>
      <c r="C565" s="105"/>
      <c r="D565" s="105"/>
    </row>
    <row r="566" spans="1:10" ht="12.95" customHeight="1" x14ac:dyDescent="0.2">
      <c r="A566" s="108"/>
      <c r="B566" s="109">
        <v>5610</v>
      </c>
      <c r="C566" s="71">
        <v>1801371755.1600001</v>
      </c>
      <c r="D566" s="72"/>
      <c r="E566" s="3">
        <f>ROUND(C566/1000,0)</f>
        <v>1801372</v>
      </c>
    </row>
    <row r="567" spans="1:10" ht="12.95" customHeight="1" x14ac:dyDescent="0.2">
      <c r="A567" s="108"/>
      <c r="B567" s="109">
        <v>6010</v>
      </c>
      <c r="C567" s="72"/>
      <c r="D567" s="71">
        <v>5616531513.9099998</v>
      </c>
      <c r="E567" s="3">
        <f>-ROUND(D567/1000,0)</f>
        <v>-5616532</v>
      </c>
      <c r="F567" s="3" t="s">
        <v>210</v>
      </c>
      <c r="J567" s="85" t="s">
        <v>210</v>
      </c>
    </row>
    <row r="568" spans="1:10" ht="12.95" hidden="1" customHeight="1" x14ac:dyDescent="0.2">
      <c r="A568" s="108"/>
      <c r="B568" s="109">
        <v>6110</v>
      </c>
      <c r="C568" s="72"/>
      <c r="D568" s="71">
        <v>6396018134.2599993</v>
      </c>
      <c r="E568" s="3">
        <f>-ROUND(D568/1000,0)</f>
        <v>-6396018</v>
      </c>
      <c r="F568" s="3" t="s">
        <v>211</v>
      </c>
      <c r="J568" s="78" t="s">
        <v>211</v>
      </c>
    </row>
    <row r="569" spans="1:10" ht="12.95" hidden="1" customHeight="1" x14ac:dyDescent="0.2">
      <c r="A569" s="108"/>
      <c r="J569" s="85"/>
    </row>
    <row r="570" spans="1:10" ht="12.95" hidden="1" customHeight="1" x14ac:dyDescent="0.2">
      <c r="A570" s="108"/>
      <c r="B570" s="109">
        <v>6160</v>
      </c>
      <c r="C570" s="72"/>
      <c r="D570" s="71">
        <v>28515334.449999999</v>
      </c>
      <c r="E570" s="3">
        <f t="shared" ref="E570:E574" si="39">-ROUND(D570/1000,0)</f>
        <v>-28515</v>
      </c>
      <c r="F570" s="3" t="s">
        <v>211</v>
      </c>
      <c r="J570" s="78" t="s">
        <v>211</v>
      </c>
    </row>
    <row r="571" spans="1:10" ht="12.95" customHeight="1" x14ac:dyDescent="0.2">
      <c r="A571" s="108"/>
      <c r="B571" s="109">
        <v>6210</v>
      </c>
      <c r="C571" s="72"/>
      <c r="D571" s="71">
        <v>761398.78</v>
      </c>
      <c r="E571" s="3">
        <f t="shared" si="39"/>
        <v>-761</v>
      </c>
      <c r="F571" s="3" t="s">
        <v>210</v>
      </c>
      <c r="J571" s="85" t="s">
        <v>210</v>
      </c>
    </row>
    <row r="572" spans="1:10" ht="12.95" hidden="1" customHeight="1" x14ac:dyDescent="0.2">
      <c r="A572" s="108"/>
      <c r="B572" s="109">
        <v>6250</v>
      </c>
      <c r="C572" s="72"/>
      <c r="D572" s="71">
        <v>1145423.82</v>
      </c>
      <c r="E572" s="3">
        <f t="shared" si="39"/>
        <v>-1145</v>
      </c>
      <c r="F572" s="3" t="s">
        <v>213</v>
      </c>
      <c r="J572" s="78" t="s">
        <v>213</v>
      </c>
    </row>
    <row r="573" spans="1:10" ht="12.95" customHeight="1" x14ac:dyDescent="0.2">
      <c r="A573" s="108"/>
      <c r="B573" s="109">
        <v>6280</v>
      </c>
      <c r="C573" s="72"/>
      <c r="D573" s="71">
        <v>495621600</v>
      </c>
      <c r="E573" s="3">
        <f t="shared" si="39"/>
        <v>-495622</v>
      </c>
      <c r="F573" s="3" t="s">
        <v>210</v>
      </c>
      <c r="J573" s="85" t="s">
        <v>210</v>
      </c>
    </row>
    <row r="574" spans="1:10" ht="12.95" customHeight="1" x14ac:dyDescent="0.2">
      <c r="A574" s="108"/>
      <c r="B574" s="109">
        <v>6290</v>
      </c>
      <c r="C574" s="72"/>
      <c r="D574" s="71">
        <v>398078111.68000001</v>
      </c>
      <c r="E574" s="3">
        <f t="shared" si="39"/>
        <v>-398078</v>
      </c>
      <c r="F574" s="3" t="s">
        <v>210</v>
      </c>
      <c r="J574" s="85" t="s">
        <v>210</v>
      </c>
    </row>
    <row r="575" spans="1:10" ht="12.95" customHeight="1" x14ac:dyDescent="0.2">
      <c r="A575" s="108"/>
      <c r="B575" s="109">
        <v>7010</v>
      </c>
      <c r="C575" s="71">
        <v>5488634387.6300001</v>
      </c>
      <c r="D575" s="72"/>
      <c r="E575" s="3">
        <f t="shared" ref="E575:E584" si="40">ROUND(C575/1000,0)</f>
        <v>5488634</v>
      </c>
      <c r="F575" s="3" t="s">
        <v>210</v>
      </c>
      <c r="J575" s="85" t="s">
        <v>210</v>
      </c>
    </row>
    <row r="576" spans="1:10" ht="12.95" hidden="1" customHeight="1" x14ac:dyDescent="0.2">
      <c r="A576" s="108"/>
      <c r="B576" s="109">
        <v>7210</v>
      </c>
      <c r="C576" s="71">
        <v>3822066228.1500001</v>
      </c>
      <c r="D576" s="72"/>
      <c r="E576" s="3">
        <f t="shared" si="40"/>
        <v>3822066</v>
      </c>
      <c r="F576" s="3" t="s">
        <v>214</v>
      </c>
      <c r="J576" s="78" t="s">
        <v>214</v>
      </c>
    </row>
    <row r="577" spans="1:10" ht="12.95" hidden="1" customHeight="1" x14ac:dyDescent="0.2">
      <c r="A577" s="108"/>
      <c r="B577" s="109">
        <v>7211</v>
      </c>
      <c r="C577" s="71">
        <v>63943214.240000002</v>
      </c>
      <c r="D577" s="72"/>
      <c r="E577" s="3">
        <f t="shared" si="40"/>
        <v>63943</v>
      </c>
      <c r="F577" s="3" t="s">
        <v>214</v>
      </c>
      <c r="J577" s="78" t="s">
        <v>214</v>
      </c>
    </row>
    <row r="578" spans="1:10" ht="12.95" hidden="1" customHeight="1" x14ac:dyDescent="0.2">
      <c r="A578" s="108"/>
      <c r="B578" s="109">
        <v>7310</v>
      </c>
      <c r="C578" s="71">
        <v>482191078.70999998</v>
      </c>
      <c r="D578" s="72"/>
      <c r="E578" s="3">
        <f t="shared" si="40"/>
        <v>482191</v>
      </c>
      <c r="F578" s="3" t="s">
        <v>215</v>
      </c>
      <c r="J578" s="78" t="s">
        <v>215</v>
      </c>
    </row>
    <row r="579" spans="1:10" ht="12.95" hidden="1" customHeight="1" x14ac:dyDescent="0.2">
      <c r="A579" s="108"/>
      <c r="E579" s="3">
        <f t="shared" si="40"/>
        <v>0</v>
      </c>
      <c r="J579" s="78"/>
    </row>
    <row r="580" spans="1:10" ht="12.95" customHeight="1" x14ac:dyDescent="0.2">
      <c r="A580" s="108"/>
      <c r="B580" s="109">
        <v>7410</v>
      </c>
      <c r="C580" s="71">
        <v>4986461.24</v>
      </c>
      <c r="D580" s="72"/>
      <c r="E580" s="3">
        <f t="shared" si="40"/>
        <v>4986</v>
      </c>
      <c r="F580" s="3" t="s">
        <v>210</v>
      </c>
      <c r="J580" s="85" t="s">
        <v>210</v>
      </c>
    </row>
    <row r="581" spans="1:10" ht="12.95" hidden="1" customHeight="1" x14ac:dyDescent="0.2">
      <c r="A581" s="108"/>
      <c r="B581" s="109">
        <v>7430</v>
      </c>
      <c r="C581" s="71">
        <v>156371.38</v>
      </c>
      <c r="D581" s="72"/>
      <c r="E581" s="3">
        <f t="shared" si="40"/>
        <v>156</v>
      </c>
      <c r="F581" s="3" t="s">
        <v>213</v>
      </c>
      <c r="J581" s="78" t="s">
        <v>213</v>
      </c>
    </row>
    <row r="582" spans="1:10" ht="12.95" hidden="1" customHeight="1" x14ac:dyDescent="0.2">
      <c r="A582" s="108"/>
      <c r="B582" s="109">
        <v>7440</v>
      </c>
      <c r="C582" s="71">
        <v>563079913.88</v>
      </c>
      <c r="D582" s="72"/>
      <c r="E582" s="3">
        <f t="shared" si="40"/>
        <v>563080</v>
      </c>
      <c r="F582" s="3" t="s">
        <v>212</v>
      </c>
      <c r="J582" s="79" t="s">
        <v>212</v>
      </c>
    </row>
    <row r="583" spans="1:10" ht="12.95" customHeight="1" x14ac:dyDescent="0.2">
      <c r="B583" s="109">
        <v>7480</v>
      </c>
      <c r="C583" s="71">
        <v>47009084.259999998</v>
      </c>
      <c r="D583" s="72"/>
      <c r="E583" s="3">
        <f t="shared" si="40"/>
        <v>47009</v>
      </c>
      <c r="F583" s="3" t="s">
        <v>210</v>
      </c>
      <c r="J583" s="85" t="s">
        <v>210</v>
      </c>
    </row>
    <row r="584" spans="1:10" ht="12.95" hidden="1" customHeight="1" x14ac:dyDescent="0.2">
      <c r="B584" s="109">
        <v>7710</v>
      </c>
      <c r="C584" s="71">
        <v>663233022.25</v>
      </c>
      <c r="D584" s="72"/>
      <c r="E584" s="3">
        <f t="shared" si="40"/>
        <v>663233</v>
      </c>
      <c r="F584" s="3" t="s">
        <v>216</v>
      </c>
      <c r="J584" s="78" t="s">
        <v>216</v>
      </c>
    </row>
    <row r="585" spans="1:10" ht="12.95" hidden="1" customHeight="1" x14ac:dyDescent="0.2">
      <c r="B585" s="104" t="s">
        <v>217</v>
      </c>
      <c r="C585" s="116">
        <v>12936671516.9</v>
      </c>
      <c r="D585" s="116">
        <v>12936671516.9</v>
      </c>
    </row>
  </sheetData>
  <autoFilter ref="B566:F585" xr:uid="{38CDCF92-FBE4-4D34-AA32-BB1021733FCB}">
    <filterColumn colId="4">
      <filters>
        <filter val="Прочие операционные доходы/(расходы), нетто"/>
      </filters>
    </filterColumn>
  </autoFilter>
  <mergeCells count="62">
    <mergeCell ref="L1:M1"/>
    <mergeCell ref="N1:O1"/>
    <mergeCell ref="A112:A113"/>
    <mergeCell ref="B112:C112"/>
    <mergeCell ref="D112:E112"/>
    <mergeCell ref="F112:G112"/>
    <mergeCell ref="I112:I113"/>
    <mergeCell ref="J112:K112"/>
    <mergeCell ref="L112:M112"/>
    <mergeCell ref="N112:O112"/>
    <mergeCell ref="A1:A2"/>
    <mergeCell ref="B1:C1"/>
    <mergeCell ref="D1:E1"/>
    <mergeCell ref="F1:G1"/>
    <mergeCell ref="I1:I2"/>
    <mergeCell ref="J1:K1"/>
    <mergeCell ref="A384:A385"/>
    <mergeCell ref="B384:C384"/>
    <mergeCell ref="D384:E384"/>
    <mergeCell ref="F384:G384"/>
    <mergeCell ref="A267:A268"/>
    <mergeCell ref="B267:C267"/>
    <mergeCell ref="D267:E267"/>
    <mergeCell ref="F267:G267"/>
    <mergeCell ref="H543:J543"/>
    <mergeCell ref="F544:G544"/>
    <mergeCell ref="I544:J544"/>
    <mergeCell ref="L267:M267"/>
    <mergeCell ref="N267:O267"/>
    <mergeCell ref="I267:I268"/>
    <mergeCell ref="J267:K267"/>
    <mergeCell ref="A543:A544"/>
    <mergeCell ref="B543:B544"/>
    <mergeCell ref="C543:C544"/>
    <mergeCell ref="D543:D544"/>
    <mergeCell ref="E543:G543"/>
    <mergeCell ref="B552:B553"/>
    <mergeCell ref="C552:C553"/>
    <mergeCell ref="D552:D553"/>
    <mergeCell ref="E552:G552"/>
    <mergeCell ref="H552:J552"/>
    <mergeCell ref="F545:G545"/>
    <mergeCell ref="I545:J545"/>
    <mergeCell ref="A546:D546"/>
    <mergeCell ref="E546:G546"/>
    <mergeCell ref="H546:J546"/>
    <mergeCell ref="K552:L553"/>
    <mergeCell ref="M552:N553"/>
    <mergeCell ref="F553:G553"/>
    <mergeCell ref="I553:J553"/>
    <mergeCell ref="A558:D558"/>
    <mergeCell ref="E558:G558"/>
    <mergeCell ref="H558:J558"/>
    <mergeCell ref="F555:G555"/>
    <mergeCell ref="I555:J555"/>
    <mergeCell ref="F556:G556"/>
    <mergeCell ref="I556:J556"/>
    <mergeCell ref="F557:G557"/>
    <mergeCell ref="I557:J557"/>
    <mergeCell ref="A554:D554"/>
    <mergeCell ref="E554:J554"/>
    <mergeCell ref="A552:A5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Баланс</vt:lpstr>
      <vt:lpstr>ОПИУ</vt:lpstr>
      <vt:lpstr>ДДС</vt:lpstr>
      <vt:lpstr>ОИК</vt:lpstr>
      <vt:lpstr>ОСВ2022_23 мая2023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 Amantay</dc:creator>
  <cp:lastModifiedBy>Альфия Манафова</cp:lastModifiedBy>
  <cp:lastPrinted>2025-03-17T13:21:03Z</cp:lastPrinted>
  <dcterms:created xsi:type="dcterms:W3CDTF">2023-06-07T07:12:14Z</dcterms:created>
  <dcterms:modified xsi:type="dcterms:W3CDTF">2025-05-21T11:51:26Z</dcterms:modified>
</cp:coreProperties>
</file>