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ZMambetova\Desktop\FTL\ФО\ФО 1 кв 2024\"/>
    </mc:Choice>
  </mc:AlternateContent>
  <xr:revisionPtr revIDLastSave="0" documentId="13_ncr:1_{0FB20E57-926E-4EDE-9406-B41A91CD8E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ФП 1 кв 2024 (2)" sheetId="5" r:id="rId1"/>
    <sheet name="ОФП 1 кв 2024" sheetId="1" state="hidden" r:id="rId2"/>
    <sheet name="ОСД 1 кв 2024" sheetId="2" r:id="rId3"/>
    <sheet name="ОДДС 1 кв 2024" sheetId="4" r:id="rId4"/>
    <sheet name="ОИК 1 кв 2024" sheetId="3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  <c r="C14" i="4"/>
  <c r="D20" i="5" l="1"/>
  <c r="D18" i="5"/>
  <c r="D16" i="5"/>
  <c r="D11" i="5"/>
  <c r="D8" i="5"/>
  <c r="D12" i="5" s="1"/>
  <c r="C23" i="5"/>
  <c r="C22" i="5"/>
  <c r="C21" i="5"/>
  <c r="C16" i="5"/>
  <c r="C18" i="5" s="1"/>
  <c r="C24" i="5" s="1"/>
  <c r="C11" i="5"/>
  <c r="C8" i="5"/>
  <c r="C12" i="5" s="1"/>
  <c r="D24" i="5" l="1"/>
  <c r="C7" i="4" l="1"/>
  <c r="C9" i="4"/>
  <c r="C10" i="4"/>
  <c r="D9" i="4"/>
  <c r="D12" i="4" s="1"/>
  <c r="D18" i="2"/>
  <c r="D15" i="2"/>
  <c r="D11" i="2"/>
  <c r="D20" i="1"/>
  <c r="D23" i="1"/>
  <c r="D11" i="1"/>
  <c r="C38" i="4"/>
  <c r="D31" i="4"/>
  <c r="C31" i="4"/>
  <c r="D25" i="4"/>
  <c r="C25" i="4"/>
  <c r="C12" i="4" l="1"/>
  <c r="C19" i="4"/>
  <c r="C22" i="4" s="1"/>
  <c r="C32" i="4" s="1"/>
  <c r="D19" i="4"/>
  <c r="D22" i="4" s="1"/>
  <c r="D32" i="4" s="1"/>
  <c r="D34" i="4" s="1"/>
  <c r="C23" i="1"/>
  <c r="C22" i="1"/>
  <c r="C28" i="3"/>
  <c r="F23" i="3"/>
  <c r="F21" i="3"/>
  <c r="E21" i="3"/>
  <c r="D21" i="3"/>
  <c r="F19" i="3"/>
  <c r="F17" i="3"/>
  <c r="C14" i="3"/>
  <c r="F13" i="3"/>
  <c r="F12" i="3"/>
  <c r="E11" i="3"/>
  <c r="D11" i="3"/>
  <c r="F9" i="3"/>
  <c r="F11" i="3" s="1"/>
  <c r="E8" i="3"/>
  <c r="E14" i="3" s="1"/>
  <c r="E18" i="3" s="1"/>
  <c r="E24" i="3" s="1"/>
  <c r="D8" i="3"/>
  <c r="C8" i="3"/>
  <c r="F7" i="3"/>
  <c r="F8" i="3" s="1"/>
  <c r="F6" i="3"/>
  <c r="D20" i="2"/>
  <c r="C20" i="2"/>
  <c r="C19" i="2"/>
  <c r="C15" i="2"/>
  <c r="D13" i="2"/>
  <c r="C13" i="2"/>
  <c r="D12" i="2"/>
  <c r="C12" i="2"/>
  <c r="C11" i="2"/>
  <c r="D9" i="2"/>
  <c r="D14" i="2" s="1"/>
  <c r="D17" i="2" s="1"/>
  <c r="D21" i="2" s="1"/>
  <c r="D24" i="2" s="1"/>
  <c r="D26" i="2" s="1"/>
  <c r="C9" i="2"/>
  <c r="C14" i="2" s="1"/>
  <c r="C17" i="2" s="1"/>
  <c r="C21" i="2" s="1"/>
  <c r="C24" i="2" s="1"/>
  <c r="C26" i="2" s="1"/>
  <c r="C21" i="1"/>
  <c r="D18" i="1"/>
  <c r="C16" i="1"/>
  <c r="C18" i="1" s="1"/>
  <c r="C11" i="1"/>
  <c r="D12" i="1"/>
  <c r="C8" i="1"/>
  <c r="C34" i="4" l="1"/>
  <c r="D14" i="3"/>
  <c r="D18" i="3" s="1"/>
  <c r="D24" i="3" s="1"/>
  <c r="F14" i="3"/>
  <c r="C24" i="1"/>
  <c r="D24" i="1"/>
  <c r="C12" i="1"/>
  <c r="C18" i="3"/>
  <c r="C24" i="3" s="1"/>
  <c r="F16" i="3"/>
  <c r="F18" i="3" s="1"/>
  <c r="F24" i="3" s="1"/>
</calcChain>
</file>

<file path=xl/sharedStrings.xml><?xml version="1.0" encoding="utf-8"?>
<sst xmlns="http://schemas.openxmlformats.org/spreadsheetml/2006/main" count="156" uniqueCount="97">
  <si>
    <t xml:space="preserve">ПРОМЕЖУТОЧНЫЙ ОТЧЕТ О ФИНАНСОВОМ ПОЛОЖЕНИИ </t>
  </si>
  <si>
    <t>В тысячах тенге</t>
  </si>
  <si>
    <t>За отчетный период</t>
  </si>
  <si>
    <t>За предыдущий период</t>
  </si>
  <si>
    <t>АКТИВЫ</t>
  </si>
  <si>
    <t>Денежные средства и их эквиваленты</t>
  </si>
  <si>
    <t>Займы выданные</t>
  </si>
  <si>
    <t>Основные средства</t>
  </si>
  <si>
    <t>Запасы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</si>
  <si>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</si>
  <si>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</si>
  <si>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</si>
  <si>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</si>
  <si>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</si>
  <si>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</si>
  <si>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Накопленная прибыль/убыток</t>
  </si>
  <si>
    <t>ИТОГО КАПИТАЛ</t>
  </si>
  <si>
    <t>ОБЯЗАТЕЛЬСТВА</t>
  </si>
  <si>
    <t>Займы полученные</t>
  </si>
  <si>
    <t>Кредиторская задолженность</t>
  </si>
  <si>
    <t>Прочие текущие обязательства</t>
  </si>
  <si>
    <t>ИТОГО КАПИТАЛ И ОБЯЗАТЕЛЬСТВА</t>
  </si>
  <si>
    <t>Директор</t>
  </si>
  <si>
    <t>Бейсенбаев А.Н.</t>
  </si>
  <si>
    <t>Главный бухгалтер</t>
  </si>
  <si>
    <t>Мамбетова Ж.М.</t>
  </si>
  <si>
    <t xml:space="preserve">ПРОМЕЖУТОЧНЫЙ ОТЧЕТ ОБ ИЗМЕНЕНИЯХ В КАПИТАЛЕ </t>
  </si>
  <si>
    <t>Итого</t>
  </si>
  <si>
    <t>Изменение в учетной политике</t>
  </si>
  <si>
    <t>Пересчитанное сальдо</t>
  </si>
  <si>
    <t>Прибыль/Убыток за год</t>
  </si>
  <si>
    <t>Прочая совокупная прибыль/ убыток за год</t>
  </si>
  <si>
    <t>Итого совокупная прибыль/ убыток за год</t>
  </si>
  <si>
    <t>Взнос в уставный капитал</t>
  </si>
  <si>
    <t>–</t>
  </si>
  <si>
    <t>Признание дисконта по займу, полученному от материнской компании</t>
  </si>
  <si>
    <t>Операции с собственниками</t>
  </si>
  <si>
    <t>Взносы собственников</t>
  </si>
  <si>
    <t>По состоянию на 31 марта 2024 года</t>
  </si>
  <si>
    <r>
      <t>Прим</t>
    </r>
    <r>
      <rPr>
        <sz val="9"/>
        <color indexed="8"/>
        <rFont val="Arial"/>
        <family val="2"/>
        <charset val="204"/>
      </rPr>
      <t>.</t>
    </r>
  </si>
  <si>
    <t>ПРОМЕЖУТОЧНЫЙ ОТЧЕТ О СОВОКУПНОМ ДОХОДЕ</t>
  </si>
  <si>
    <t>За 1 квартал 2024 год, закончившийся 31 марта 2024 года</t>
  </si>
  <si>
    <t>Прим.</t>
  </si>
  <si>
    <t>Процентные доходы</t>
  </si>
  <si>
    <t>Процентные доходы по займам выданным</t>
  </si>
  <si>
    <t>Процентные доходы по банковским вкладам</t>
  </si>
  <si>
    <t>Процентные расходы</t>
  </si>
  <si>
    <t>Процентные расходы по займам полученным/размещенным облигациям</t>
  </si>
  <si>
    <t>Прочие расходы на финансирование</t>
  </si>
  <si>
    <t>Чистый процентный доход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</si>
  <si>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</si>
  <si>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</si>
  <si>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Административные расходы</t>
  </si>
  <si>
    <t>Прочие доходы</t>
  </si>
  <si>
    <t>Прочие расходы</t>
  </si>
  <si>
    <t>Расходы по налогу на прибыль</t>
  </si>
  <si>
    <t>Прибыль/Убыток за отчетный год</t>
  </si>
  <si>
    <t>Итого совокупная прибыль/ убыток за отчётный год, за вычетом налога на прибыль</t>
  </si>
  <si>
    <r>
      <t>Прим</t>
    </r>
    <r>
      <rPr>
        <b/>
        <i/>
        <sz val="9"/>
        <color indexed="8"/>
        <rFont val="Arial"/>
        <family val="2"/>
        <charset val="204"/>
      </rPr>
      <t>.</t>
    </r>
  </si>
  <si>
    <t>На 01 января 2023 года</t>
  </si>
  <si>
    <t>На 01 января 2024 года</t>
  </si>
  <si>
    <t>На 31 марта 2024 года</t>
  </si>
  <si>
    <t>Выпущенные облигации</t>
  </si>
  <si>
    <t xml:space="preserve">ПРОМЕЖУТОЧНЫЙ ОТЧЕТ О ДВИЖЕНИИ ДЕНЕЖНЫХ СРЕДСТВ </t>
  </si>
  <si>
    <t>Денежные потоки от операционной деятельности</t>
  </si>
  <si>
    <t>Проценты полученные</t>
  </si>
  <si>
    <t>Проценты выплаченные</t>
  </si>
  <si>
    <t xml:space="preserve">Общие и административные расходы </t>
  </si>
  <si>
    <t xml:space="preserve">Прочие доходы </t>
  </si>
  <si>
    <t xml:space="preserve">Прочие расходы </t>
  </si>
  <si>
    <t>Денежные потоки от операционной деятельности до изменений в операционных активах и обязательствах</t>
  </si>
  <si>
    <t>Чистое увеличение в операционных активах</t>
  </si>
  <si>
    <t>Погашение займа выданных</t>
  </si>
  <si>
    <t>Чистое увеличение операционных обязательств</t>
  </si>
  <si>
    <t>Прочие обязательства</t>
  </si>
  <si>
    <t>Чистые денежные потоки, использованные в операционной деятельности до налога на прибыль</t>
  </si>
  <si>
    <t>Уплаченный налог на прибыль</t>
  </si>
  <si>
    <t>Чистое расходование денежных средств по операционной деятельности</t>
  </si>
  <si>
    <t>Денежные потоки от инвестиционной деятельности</t>
  </si>
  <si>
    <r>
      <t xml:space="preserve">Чистое </t>
    </r>
    <r>
      <rPr>
        <b/>
        <sz val="9"/>
        <color theme="1"/>
        <rFont val="Arial"/>
        <family val="2"/>
        <charset val="204"/>
      </rPr>
      <t xml:space="preserve">поступление </t>
    </r>
    <r>
      <rPr>
        <b/>
        <sz val="9"/>
        <color rgb="FF000000"/>
        <rFont val="Arial"/>
        <family val="2"/>
        <charset val="204"/>
      </rPr>
      <t>денежных средств от инвестиционной деятельности</t>
    </r>
  </si>
  <si>
    <t>Денежные потоки от финансовой деятельности</t>
  </si>
  <si>
    <t>Полученные займы</t>
  </si>
  <si>
    <t>Погашение займа полученных</t>
  </si>
  <si>
    <t>Взнос в уставной капитал</t>
  </si>
  <si>
    <r>
      <t xml:space="preserve">Чистое </t>
    </r>
    <r>
      <rPr>
        <b/>
        <sz val="9"/>
        <color theme="1"/>
        <rFont val="Arial"/>
        <family val="2"/>
        <charset val="204"/>
      </rPr>
      <t xml:space="preserve">поступление </t>
    </r>
    <r>
      <rPr>
        <b/>
        <sz val="9"/>
        <color rgb="FF000000"/>
        <rFont val="Arial"/>
        <family val="2"/>
        <charset val="204"/>
      </rPr>
      <t>денежных средств от финансовой деятельности</t>
    </r>
  </si>
  <si>
    <t>Чистое (уменьшение) / увеличение денежных средств и их эквивалентов</t>
  </si>
  <si>
    <t>Денежные средства и их эквиваленты на начало отчетного года</t>
  </si>
  <si>
    <t>Денежные средства и их эквиваленты на конец отчетного года</t>
  </si>
  <si>
    <t>-</t>
  </si>
  <si>
    <r>
      <rPr>
        <sz val="9"/>
        <color indexed="8"/>
        <rFont val="Arial"/>
        <family val="2"/>
        <charset val="204"/>
      </rPr>
      <t>На 31 марта</t>
    </r>
    <r>
      <rPr>
        <b/>
        <sz val="9"/>
        <color indexed="8"/>
        <rFont val="Arial"/>
        <family val="2"/>
        <charset val="204"/>
      </rPr>
      <t xml:space="preserve"> 2023 года </t>
    </r>
  </si>
  <si>
    <t>31 марта
2024 года</t>
  </si>
  <si>
    <t>31 декабря
2023 года</t>
  </si>
  <si>
    <t>За 1 квартал, закончившихся 31.03.2024 года</t>
  </si>
  <si>
    <t>За 1 квартал, закончившихся 31.03.2023 года</t>
  </si>
  <si>
    <t>Нераспределенная прибыль</t>
  </si>
  <si>
    <r>
      <rPr>
        <b/>
        <sz val="9"/>
        <color rgb="FF000000"/>
        <rFont val="Arial"/>
        <family val="2"/>
        <charset val="204"/>
      </rPr>
      <t>Прибыль</t>
    </r>
    <r>
      <rPr>
        <b/>
        <sz val="9"/>
        <color indexed="8"/>
        <rFont val="Arial"/>
        <family val="2"/>
        <charset val="204"/>
      </rPr>
      <t>/Убыток до налогообложения</t>
    </r>
  </si>
  <si>
    <t xml:space="preserve"> Нераспределенная прибыль/Накопленный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</si>
</sst>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64" fontId="0" fillId="0" borderId="0" xfId="0" applyNumberFormat="1"/>
    <xf numFmtId="0" fontId="7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 indent="1"/>
    </xf>
    <xf numFmtId="164" fontId="7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164" fontId="8" fillId="0" borderId="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 inden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164" fontId="8" fillId="0" borderId="0" xfId="1" applyNumberFormat="1" applyFont="1" applyAlignment="1">
      <alignment horizontal="right" wrapText="1"/>
    </xf>
    <xf numFmtId="0" fontId="15" fillId="0" borderId="0" xfId="0" applyFont="1" applyAlignment="1">
      <alignment vertical="center" wrapText="1"/>
    </xf>
    <xf numFmtId="164" fontId="15" fillId="0" borderId="0" xfId="1" applyNumberFormat="1" applyFont="1" applyAlignment="1">
      <alignment horizontal="right" wrapText="1"/>
    </xf>
    <xf numFmtId="0" fontId="8" fillId="0" borderId="1" xfId="0" applyFont="1" applyBorder="1" applyAlignment="1">
      <alignment horizontal="left" vertical="center" wrapText="1" indent="1"/>
    </xf>
    <xf numFmtId="164" fontId="7" fillId="0" borderId="1" xfId="1" applyNumberFormat="1" applyFont="1" applyFill="1" applyBorder="1" applyAlignment="1">
      <alignment horizontal="right" wrapText="1"/>
    </xf>
    <xf numFmtId="164" fontId="8" fillId="0" borderId="1" xfId="1" applyNumberFormat="1" applyFont="1" applyBorder="1" applyAlignment="1">
      <alignment horizontal="right" wrapText="1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wrapText="1"/>
    </xf>
    <xf numFmtId="164" fontId="15" fillId="0" borderId="1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horizontal="right" wrapText="1"/>
    </xf>
    <xf numFmtId="0" fontId="15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2"/>
    </xf>
    <xf numFmtId="0" fontId="14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right" wrapText="1"/>
    </xf>
    <xf numFmtId="164" fontId="15" fillId="0" borderId="4" xfId="1" applyNumberFormat="1" applyFont="1" applyBorder="1" applyAlignment="1">
      <alignment horizontal="right" wrapText="1"/>
    </xf>
    <xf numFmtId="164" fontId="7" fillId="0" borderId="0" xfId="1" applyNumberFormat="1" applyFont="1" applyFill="1" applyAlignment="1">
      <alignment vertical="center" wrapText="1"/>
    </xf>
    <xf numFmtId="164" fontId="15" fillId="0" borderId="0" xfId="1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64" fontId="19" fillId="0" borderId="0" xfId="1" applyNumberFormat="1" applyFont="1" applyAlignment="1">
      <alignment horizontal="right" vertical="center" wrapText="1"/>
    </xf>
    <xf numFmtId="164" fontId="7" fillId="0" borderId="4" xfId="0" applyNumberFormat="1" applyFont="1" applyBorder="1" applyAlignment="1">
      <alignment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horizontal="right"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0" fillId="0" borderId="0" xfId="1" applyNumberFormat="1" applyFont="1"/>
    <xf numFmtId="0" fontId="13" fillId="0" borderId="4" xfId="0" applyFont="1" applyBorder="1" applyAlignment="1">
      <alignment horizontal="left" vertical="center" wrapText="1" indent="1"/>
    </xf>
    <xf numFmtId="164" fontId="7" fillId="2" borderId="1" xfId="1" applyNumberFormat="1" applyFont="1" applyFill="1" applyBorder="1" applyAlignment="1">
      <alignment horizontal="right" wrapText="1"/>
    </xf>
    <xf numFmtId="164" fontId="7" fillId="0" borderId="0" xfId="1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/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/>
    <xf numFmtId="0" fontId="7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ambetova\Desktop\FTL\&#1060;&#1054;\&#1060;&#1054;%201%20&#1082;&#1074;%202024\&#1060;&#1054;%201%20&#1082;&#1074;&#1072;&#1088;&#1090;&#1072;&#1083;%202024_FTL%20(V%20aud).xlsx" TargetMode="External"/><Relationship Id="rId1" Type="http://schemas.openxmlformats.org/officeDocument/2006/relationships/externalLinkPath" Target="&#1060;&#1054;%201%20&#1082;&#1074;&#1072;&#1088;&#1090;&#1072;&#1083;%202024_FTL%20(V%20au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ambetova\Desktop\FTL\&#1060;&#1054;\&#1060;&#1054;%201%20&#1082;&#1074;%202024\&#1060;&#1054;%201%20&#1082;&#1074;&#1072;&#1088;&#1090;&#1072;&#1083;%202024_FTL%20(V%20aud&#1053;&#1041;%20&#1056;&#1050;)%20&#8212;%20&#1050;.xls" TargetMode="External"/><Relationship Id="rId1" Type="http://schemas.openxmlformats.org/officeDocument/2006/relationships/externalLinkPath" Target="&#1060;&#1054;%201%20&#1082;&#1074;&#1072;&#1088;&#1090;&#1072;&#1083;%202024_FTL%20(V%20aud&#1053;&#1041;%20&#1056;&#1050;)%20&#8212;%20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ФП 4 кв 2023"/>
      <sheetName val="ОСД 4 кв 2023"/>
      <sheetName val="ОДДС 4 кв 2023"/>
      <sheetName val="ОИК 4 кв 2023"/>
    </sheetNames>
    <sheetDataSet>
      <sheetData sheetId="0">
        <row r="27">
          <cell r="C27" t="str">
            <v>Бейсенбаев А.Н.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ФП 4 кв 2023"/>
      <sheetName val="ОСД 4 кв 2023"/>
      <sheetName val="ОДДС 4 кв 2023"/>
      <sheetName val="ОИК 4 кв 2023"/>
    </sheetNames>
    <sheetDataSet>
      <sheetData sheetId="0">
        <row r="27">
          <cell r="C27" t="str">
            <v>Бейсенбаев А.Н.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1C0E-3124-4F13-9A91-2457C33154F9}">
  <dimension ref="A1:F31"/>
  <sheetViews>
    <sheetView tabSelected="1" topLeftCell="A6" workbookViewId="0">
      <selection activeCell="A17" sqref="A17"/>
    </sheetView>
  </sheetViews>
  <sheetFormatPr defaultRowHeight="14.4" x14ac:dyDescent="0.3"/>
  <cols>
    <col min="1" max="1" width="25.109375" customWidth="1"/>
    <col min="3" max="3" width="16.44140625" customWidth="1"/>
    <col min="4" max="4" width="16.109375" customWidth="1"/>
    <col min="257" max="257" width="25.109375" customWidth="1"/>
    <col min="259" max="259" width="16.44140625" customWidth="1"/>
    <col min="260" max="260" width="16.109375" customWidth="1"/>
    <col min="513" max="513" width="25.109375" customWidth="1"/>
    <col min="515" max="515" width="16.44140625" customWidth="1"/>
    <col min="516" max="516" width="16.109375" customWidth="1"/>
    <col min="769" max="769" width="25.109375" customWidth="1"/>
    <col min="771" max="771" width="16.44140625" customWidth="1"/>
    <col min="772" max="772" width="16.109375" customWidth="1"/>
    <col min="1025" max="1025" width="25.109375" customWidth="1"/>
    <col min="1027" max="1027" width="16.44140625" customWidth="1"/>
    <col min="1028" max="1028" width="16.109375" customWidth="1"/>
    <col min="1281" max="1281" width="25.109375" customWidth="1"/>
    <col min="1283" max="1283" width="16.44140625" customWidth="1"/>
    <col min="1284" max="1284" width="16.109375" customWidth="1"/>
    <col min="1537" max="1537" width="25.109375" customWidth="1"/>
    <col min="1539" max="1539" width="16.44140625" customWidth="1"/>
    <col min="1540" max="1540" width="16.109375" customWidth="1"/>
    <col min="1793" max="1793" width="25.109375" customWidth="1"/>
    <col min="1795" max="1795" width="16.44140625" customWidth="1"/>
    <col min="1796" max="1796" width="16.109375" customWidth="1"/>
    <col min="2049" max="2049" width="25.109375" customWidth="1"/>
    <col min="2051" max="2051" width="16.44140625" customWidth="1"/>
    <col min="2052" max="2052" width="16.109375" customWidth="1"/>
    <col min="2305" max="2305" width="25.109375" customWidth="1"/>
    <col min="2307" max="2307" width="16.44140625" customWidth="1"/>
    <col min="2308" max="2308" width="16.109375" customWidth="1"/>
    <col min="2561" max="2561" width="25.109375" customWidth="1"/>
    <col min="2563" max="2563" width="16.44140625" customWidth="1"/>
    <col min="2564" max="2564" width="16.109375" customWidth="1"/>
    <col min="2817" max="2817" width="25.109375" customWidth="1"/>
    <col min="2819" max="2819" width="16.44140625" customWidth="1"/>
    <col min="2820" max="2820" width="16.109375" customWidth="1"/>
    <col min="3073" max="3073" width="25.109375" customWidth="1"/>
    <col min="3075" max="3075" width="16.44140625" customWidth="1"/>
    <col min="3076" max="3076" width="16.109375" customWidth="1"/>
    <col min="3329" max="3329" width="25.109375" customWidth="1"/>
    <col min="3331" max="3331" width="16.44140625" customWidth="1"/>
    <col min="3332" max="3332" width="16.109375" customWidth="1"/>
    <col min="3585" max="3585" width="25.109375" customWidth="1"/>
    <col min="3587" max="3587" width="16.44140625" customWidth="1"/>
    <col min="3588" max="3588" width="16.109375" customWidth="1"/>
    <col min="3841" max="3841" width="25.109375" customWidth="1"/>
    <col min="3843" max="3843" width="16.44140625" customWidth="1"/>
    <col min="3844" max="3844" width="16.109375" customWidth="1"/>
    <col min="4097" max="4097" width="25.109375" customWidth="1"/>
    <col min="4099" max="4099" width="16.44140625" customWidth="1"/>
    <col min="4100" max="4100" width="16.109375" customWidth="1"/>
    <col min="4353" max="4353" width="25.109375" customWidth="1"/>
    <col min="4355" max="4355" width="16.44140625" customWidth="1"/>
    <col min="4356" max="4356" width="16.109375" customWidth="1"/>
    <col min="4609" max="4609" width="25.109375" customWidth="1"/>
    <col min="4611" max="4611" width="16.44140625" customWidth="1"/>
    <col min="4612" max="4612" width="16.109375" customWidth="1"/>
    <col min="4865" max="4865" width="25.109375" customWidth="1"/>
    <col min="4867" max="4867" width="16.44140625" customWidth="1"/>
    <col min="4868" max="4868" width="16.109375" customWidth="1"/>
    <col min="5121" max="5121" width="25.109375" customWidth="1"/>
    <col min="5123" max="5123" width="16.44140625" customWidth="1"/>
    <col min="5124" max="5124" width="16.109375" customWidth="1"/>
    <col min="5377" max="5377" width="25.109375" customWidth="1"/>
    <col min="5379" max="5379" width="16.44140625" customWidth="1"/>
    <col min="5380" max="5380" width="16.109375" customWidth="1"/>
    <col min="5633" max="5633" width="25.109375" customWidth="1"/>
    <col min="5635" max="5635" width="16.44140625" customWidth="1"/>
    <col min="5636" max="5636" width="16.109375" customWidth="1"/>
    <col min="5889" max="5889" width="25.109375" customWidth="1"/>
    <col min="5891" max="5891" width="16.44140625" customWidth="1"/>
    <col min="5892" max="5892" width="16.109375" customWidth="1"/>
    <col min="6145" max="6145" width="25.109375" customWidth="1"/>
    <col min="6147" max="6147" width="16.44140625" customWidth="1"/>
    <col min="6148" max="6148" width="16.109375" customWidth="1"/>
    <col min="6401" max="6401" width="25.109375" customWidth="1"/>
    <col min="6403" max="6403" width="16.44140625" customWidth="1"/>
    <col min="6404" max="6404" width="16.109375" customWidth="1"/>
    <col min="6657" max="6657" width="25.109375" customWidth="1"/>
    <col min="6659" max="6659" width="16.44140625" customWidth="1"/>
    <col min="6660" max="6660" width="16.109375" customWidth="1"/>
    <col min="6913" max="6913" width="25.109375" customWidth="1"/>
    <col min="6915" max="6915" width="16.44140625" customWidth="1"/>
    <col min="6916" max="6916" width="16.109375" customWidth="1"/>
    <col min="7169" max="7169" width="25.109375" customWidth="1"/>
    <col min="7171" max="7171" width="16.44140625" customWidth="1"/>
    <col min="7172" max="7172" width="16.109375" customWidth="1"/>
    <col min="7425" max="7425" width="25.109375" customWidth="1"/>
    <col min="7427" max="7427" width="16.44140625" customWidth="1"/>
    <col min="7428" max="7428" width="16.109375" customWidth="1"/>
    <col min="7681" max="7681" width="25.109375" customWidth="1"/>
    <col min="7683" max="7683" width="16.44140625" customWidth="1"/>
    <col min="7684" max="7684" width="16.109375" customWidth="1"/>
    <col min="7937" max="7937" width="25.109375" customWidth="1"/>
    <col min="7939" max="7939" width="16.44140625" customWidth="1"/>
    <col min="7940" max="7940" width="16.109375" customWidth="1"/>
    <col min="8193" max="8193" width="25.109375" customWidth="1"/>
    <col min="8195" max="8195" width="16.44140625" customWidth="1"/>
    <col min="8196" max="8196" width="16.109375" customWidth="1"/>
    <col min="8449" max="8449" width="25.109375" customWidth="1"/>
    <col min="8451" max="8451" width="16.44140625" customWidth="1"/>
    <col min="8452" max="8452" width="16.109375" customWidth="1"/>
    <col min="8705" max="8705" width="25.109375" customWidth="1"/>
    <col min="8707" max="8707" width="16.44140625" customWidth="1"/>
    <col min="8708" max="8708" width="16.109375" customWidth="1"/>
    <col min="8961" max="8961" width="25.109375" customWidth="1"/>
    <col min="8963" max="8963" width="16.44140625" customWidth="1"/>
    <col min="8964" max="8964" width="16.109375" customWidth="1"/>
    <col min="9217" max="9217" width="25.109375" customWidth="1"/>
    <col min="9219" max="9219" width="16.44140625" customWidth="1"/>
    <col min="9220" max="9220" width="16.109375" customWidth="1"/>
    <col min="9473" max="9473" width="25.109375" customWidth="1"/>
    <col min="9475" max="9475" width="16.44140625" customWidth="1"/>
    <col min="9476" max="9476" width="16.109375" customWidth="1"/>
    <col min="9729" max="9729" width="25.109375" customWidth="1"/>
    <col min="9731" max="9731" width="16.44140625" customWidth="1"/>
    <col min="9732" max="9732" width="16.109375" customWidth="1"/>
    <col min="9985" max="9985" width="25.109375" customWidth="1"/>
    <col min="9987" max="9987" width="16.44140625" customWidth="1"/>
    <col min="9988" max="9988" width="16.109375" customWidth="1"/>
    <col min="10241" max="10241" width="25.109375" customWidth="1"/>
    <col min="10243" max="10243" width="16.44140625" customWidth="1"/>
    <col min="10244" max="10244" width="16.109375" customWidth="1"/>
    <col min="10497" max="10497" width="25.109375" customWidth="1"/>
    <col min="10499" max="10499" width="16.44140625" customWidth="1"/>
    <col min="10500" max="10500" width="16.109375" customWidth="1"/>
    <col min="10753" max="10753" width="25.109375" customWidth="1"/>
    <col min="10755" max="10755" width="16.44140625" customWidth="1"/>
    <col min="10756" max="10756" width="16.109375" customWidth="1"/>
    <col min="11009" max="11009" width="25.109375" customWidth="1"/>
    <col min="11011" max="11011" width="16.44140625" customWidth="1"/>
    <col min="11012" max="11012" width="16.109375" customWidth="1"/>
    <col min="11265" max="11265" width="25.109375" customWidth="1"/>
    <col min="11267" max="11267" width="16.44140625" customWidth="1"/>
    <col min="11268" max="11268" width="16.109375" customWidth="1"/>
    <col min="11521" max="11521" width="25.109375" customWidth="1"/>
    <col min="11523" max="11523" width="16.44140625" customWidth="1"/>
    <col min="11524" max="11524" width="16.109375" customWidth="1"/>
    <col min="11777" max="11777" width="25.109375" customWidth="1"/>
    <col min="11779" max="11779" width="16.44140625" customWidth="1"/>
    <col min="11780" max="11780" width="16.109375" customWidth="1"/>
    <col min="12033" max="12033" width="25.109375" customWidth="1"/>
    <col min="12035" max="12035" width="16.44140625" customWidth="1"/>
    <col min="12036" max="12036" width="16.109375" customWidth="1"/>
    <col min="12289" max="12289" width="25.109375" customWidth="1"/>
    <col min="12291" max="12291" width="16.44140625" customWidth="1"/>
    <col min="12292" max="12292" width="16.109375" customWidth="1"/>
    <col min="12545" max="12545" width="25.109375" customWidth="1"/>
    <col min="12547" max="12547" width="16.44140625" customWidth="1"/>
    <col min="12548" max="12548" width="16.109375" customWidth="1"/>
    <col min="12801" max="12801" width="25.109375" customWidth="1"/>
    <col min="12803" max="12803" width="16.44140625" customWidth="1"/>
    <col min="12804" max="12804" width="16.109375" customWidth="1"/>
    <col min="13057" max="13057" width="25.109375" customWidth="1"/>
    <col min="13059" max="13059" width="16.44140625" customWidth="1"/>
    <col min="13060" max="13060" width="16.109375" customWidth="1"/>
    <col min="13313" max="13313" width="25.109375" customWidth="1"/>
    <col min="13315" max="13315" width="16.44140625" customWidth="1"/>
    <col min="13316" max="13316" width="16.109375" customWidth="1"/>
    <col min="13569" max="13569" width="25.109375" customWidth="1"/>
    <col min="13571" max="13571" width="16.44140625" customWidth="1"/>
    <col min="13572" max="13572" width="16.109375" customWidth="1"/>
    <col min="13825" max="13825" width="25.109375" customWidth="1"/>
    <col min="13827" max="13827" width="16.44140625" customWidth="1"/>
    <col min="13828" max="13828" width="16.109375" customWidth="1"/>
    <col min="14081" max="14081" width="25.109375" customWidth="1"/>
    <col min="14083" max="14083" width="16.44140625" customWidth="1"/>
    <col min="14084" max="14084" width="16.109375" customWidth="1"/>
    <col min="14337" max="14337" width="25.109375" customWidth="1"/>
    <col min="14339" max="14339" width="16.44140625" customWidth="1"/>
    <col min="14340" max="14340" width="16.109375" customWidth="1"/>
    <col min="14593" max="14593" width="25.109375" customWidth="1"/>
    <col min="14595" max="14595" width="16.44140625" customWidth="1"/>
    <col min="14596" max="14596" width="16.109375" customWidth="1"/>
    <col min="14849" max="14849" width="25.109375" customWidth="1"/>
    <col min="14851" max="14851" width="16.44140625" customWidth="1"/>
    <col min="14852" max="14852" width="16.109375" customWidth="1"/>
    <col min="15105" max="15105" width="25.109375" customWidth="1"/>
    <col min="15107" max="15107" width="16.44140625" customWidth="1"/>
    <col min="15108" max="15108" width="16.109375" customWidth="1"/>
    <col min="15361" max="15361" width="25.109375" customWidth="1"/>
    <col min="15363" max="15363" width="16.44140625" customWidth="1"/>
    <col min="15364" max="15364" width="16.109375" customWidth="1"/>
    <col min="15617" max="15617" width="25.109375" customWidth="1"/>
    <col min="15619" max="15619" width="16.44140625" customWidth="1"/>
    <col min="15620" max="15620" width="16.109375" customWidth="1"/>
    <col min="15873" max="15873" width="25.109375" customWidth="1"/>
    <col min="15875" max="15875" width="16.44140625" customWidth="1"/>
    <col min="15876" max="15876" width="16.109375" customWidth="1"/>
    <col min="16129" max="16129" width="25.109375" customWidth="1"/>
    <col min="16131" max="16131" width="16.44140625" customWidth="1"/>
    <col min="16132" max="16132" width="16.109375" customWidth="1"/>
  </cols>
  <sheetData>
    <row r="1" spans="1:4" x14ac:dyDescent="0.3">
      <c r="A1" s="1" t="s">
        <v>0</v>
      </c>
    </row>
    <row r="2" spans="1:4" x14ac:dyDescent="0.3">
      <c r="A2" s="1" t="s">
        <v>38</v>
      </c>
    </row>
    <row r="4" spans="1:4" ht="14.4" customHeight="1" x14ac:dyDescent="0.3">
      <c r="A4" s="108" t="s">
        <v>1</v>
      </c>
      <c r="B4" s="110" t="s">
        <v>39</v>
      </c>
      <c r="C4" s="112" t="s">
        <v>90</v>
      </c>
      <c r="D4" s="114" t="s">
        <v>91</v>
      </c>
    </row>
    <row r="5" spans="1:4" ht="15" thickBot="1" x14ac:dyDescent="0.35">
      <c r="A5" s="109"/>
      <c r="B5" s="111"/>
      <c r="C5" s="113"/>
      <c r="D5" s="115"/>
    </row>
    <row r="6" spans="1:4" x14ac:dyDescent="0.3">
      <c r="A6" s="6" t="s">
        <v>4</v>
      </c>
      <c r="B6" s="7"/>
      <c r="C6" s="3"/>
      <c r="D6" s="4"/>
    </row>
    <row r="7" spans="1:4" ht="22.8" x14ac:dyDescent="0.3">
      <c r="A7" s="8" t="s">
        <v>5</v>
      </c>
      <c r="B7" s="9">
        <v>5</v>
      </c>
      <c r="C7" s="10">
        <v>140742</v>
      </c>
      <c r="D7" s="10">
        <v>20227</v>
      </c>
    </row>
    <row r="8" spans="1:4" x14ac:dyDescent="0.3">
      <c r="A8" s="12" t="s">
        <v>6</v>
      </c>
      <c r="B8" s="9">
        <v>6</v>
      </c>
      <c r="C8" s="10">
        <f>1310462-70534+1096883</f>
        <v>2336811</v>
      </c>
      <c r="D8" s="10">
        <f>944924-30338+853578+1</f>
        <v>1768165</v>
      </c>
    </row>
    <row r="9" spans="1:4" x14ac:dyDescent="0.3">
      <c r="A9" s="12" t="s">
        <v>7</v>
      </c>
      <c r="B9" s="9">
        <v>12</v>
      </c>
      <c r="C9" s="10">
        <v>302</v>
      </c>
      <c r="D9" s="10">
        <v>331</v>
      </c>
    </row>
    <row r="10" spans="1:4" x14ac:dyDescent="0.3">
      <c r="A10" s="12" t="s">
        <v>8</v>
      </c>
      <c r="B10" s="9">
        <v>12</v>
      </c>
      <c r="C10" s="10">
        <v>243</v>
      </c>
      <c r="D10" s="10">
        <v>137</v>
      </c>
    </row>
    <row r="11" spans="1:4" ht="15" thickBot="1" x14ac:dyDescent="0.35">
      <c r="A11" s="13" t="s">
        <v>9</v>
      </c>
      <c r="B11" s="14"/>
      <c r="C11" s="15">
        <f>1104+4</f>
        <v>1108</v>
      </c>
      <c r="D11" s="15">
        <f>6+1453-1</f>
        <v>1458</v>
      </c>
    </row>
    <row r="12" spans="1:4" ht="15" thickBot="1" x14ac:dyDescent="0.35">
      <c r="A12" s="17" t="s">
        <v>10</v>
      </c>
      <c r="B12" s="18"/>
      <c r="C12" s="19">
        <f>SUM(C7:C11)</f>
        <v>2479206</v>
      </c>
      <c r="D12" s="19">
        <f>SUM(D7:D11)</f>
        <v>1790318</v>
      </c>
    </row>
    <row r="13" spans="1:4" ht="24" x14ac:dyDescent="0.3">
      <c r="A13" s="21" t="s">
        <v>11</v>
      </c>
      <c r="B13" s="9"/>
      <c r="C13" s="3"/>
      <c r="D13" s="3"/>
    </row>
    <row r="14" spans="1:4" x14ac:dyDescent="0.3">
      <c r="A14" s="6" t="s">
        <v>12</v>
      </c>
      <c r="B14" s="9"/>
      <c r="C14" s="3"/>
      <c r="D14" s="3"/>
    </row>
    <row r="15" spans="1:4" x14ac:dyDescent="0.3">
      <c r="A15" s="22" t="s">
        <v>13</v>
      </c>
      <c r="B15" s="9">
        <v>8</v>
      </c>
      <c r="C15" s="10">
        <v>1305000</v>
      </c>
      <c r="D15" s="10">
        <v>1305000</v>
      </c>
    </row>
    <row r="16" spans="1:4" ht="22.8" x14ac:dyDescent="0.3">
      <c r="A16" s="8" t="s">
        <v>14</v>
      </c>
      <c r="B16" s="9">
        <v>8</v>
      </c>
      <c r="C16" s="10">
        <f>586-586</f>
        <v>0</v>
      </c>
      <c r="D16" s="10">
        <f>586-586</f>
        <v>0</v>
      </c>
    </row>
    <row r="17" spans="1:6" ht="15" thickBot="1" x14ac:dyDescent="0.35">
      <c r="A17" s="23" t="s">
        <v>94</v>
      </c>
      <c r="B17" s="14"/>
      <c r="C17" s="15">
        <v>48206</v>
      </c>
      <c r="D17" s="15">
        <v>16289</v>
      </c>
      <c r="E17" s="24"/>
      <c r="F17" s="24"/>
    </row>
    <row r="18" spans="1:6" ht="15" thickBot="1" x14ac:dyDescent="0.35">
      <c r="A18" s="25" t="s">
        <v>16</v>
      </c>
      <c r="B18" s="26"/>
      <c r="C18" s="27">
        <f>SUM(C15:C17)</f>
        <v>1353206</v>
      </c>
      <c r="D18" s="27">
        <f>SUM(D15:D17)</f>
        <v>1321289</v>
      </c>
    </row>
    <row r="19" spans="1:6" x14ac:dyDescent="0.3">
      <c r="A19" s="6" t="s">
        <v>17</v>
      </c>
      <c r="B19" s="9"/>
      <c r="C19" s="3"/>
      <c r="D19" s="3"/>
    </row>
    <row r="20" spans="1:6" x14ac:dyDescent="0.3">
      <c r="A20" s="12" t="s">
        <v>18</v>
      </c>
      <c r="B20" s="9">
        <v>7</v>
      </c>
      <c r="C20" s="10">
        <v>0</v>
      </c>
      <c r="D20" s="10">
        <f>400000+14025</f>
        <v>414025</v>
      </c>
    </row>
    <row r="21" spans="1:6" x14ac:dyDescent="0.3">
      <c r="A21" s="12" t="s">
        <v>19</v>
      </c>
      <c r="B21" s="9">
        <v>12</v>
      </c>
      <c r="C21" s="10">
        <f>5030+2225</f>
        <v>7255</v>
      </c>
      <c r="D21" s="10">
        <v>3360</v>
      </c>
    </row>
    <row r="22" spans="1:6" x14ac:dyDescent="0.3">
      <c r="A22" s="12" t="s">
        <v>62</v>
      </c>
      <c r="B22" s="9">
        <v>12</v>
      </c>
      <c r="C22" s="10">
        <f>1058358+32025</f>
        <v>1090383</v>
      </c>
      <c r="D22" s="107">
        <v>0</v>
      </c>
    </row>
    <row r="23" spans="1:6" ht="15" thickBot="1" x14ac:dyDescent="0.35">
      <c r="A23" s="13" t="s">
        <v>20</v>
      </c>
      <c r="B23" s="14">
        <v>12</v>
      </c>
      <c r="C23" s="15">
        <f>8015+1055021+32025+23684-1058358-32025</f>
        <v>28362</v>
      </c>
      <c r="D23" s="19">
        <v>51644</v>
      </c>
    </row>
    <row r="24" spans="1:6" ht="24.6" thickBot="1" x14ac:dyDescent="0.35">
      <c r="A24" s="29" t="s">
        <v>21</v>
      </c>
      <c r="B24" s="18"/>
      <c r="C24" s="19">
        <f>C18+C20+C23+C21+C22</f>
        <v>2479206</v>
      </c>
      <c r="D24" s="19">
        <f>D18+D20+D23+D21+D22</f>
        <v>1790318</v>
      </c>
    </row>
    <row r="25" spans="1:6" x14ac:dyDescent="0.3">
      <c r="A25" s="6"/>
      <c r="B25" s="30"/>
      <c r="C25" s="3"/>
      <c r="D25" s="4"/>
    </row>
    <row r="26" spans="1:6" x14ac:dyDescent="0.3">
      <c r="A26" s="31"/>
    </row>
    <row r="27" spans="1:6" ht="15" thickBot="1" x14ac:dyDescent="0.35">
      <c r="A27" s="32" t="s">
        <v>22</v>
      </c>
      <c r="B27" s="32"/>
      <c r="C27" s="33"/>
    </row>
    <row r="28" spans="1:6" x14ac:dyDescent="0.3">
      <c r="A28" s="32"/>
      <c r="B28" s="32"/>
      <c r="C28" s="34" t="s">
        <v>23</v>
      </c>
    </row>
    <row r="29" spans="1:6" x14ac:dyDescent="0.3">
      <c r="A29" s="32"/>
      <c r="B29" s="32"/>
      <c r="C29" s="34"/>
    </row>
    <row r="30" spans="1:6" ht="15" thickBot="1" x14ac:dyDescent="0.35">
      <c r="A30" s="32" t="s">
        <v>24</v>
      </c>
      <c r="B30" s="32"/>
      <c r="C30" s="35"/>
    </row>
    <row r="31" spans="1:6" x14ac:dyDescent="0.3">
      <c r="A31" s="32"/>
      <c r="B31" s="32"/>
      <c r="C31" s="34" t="s">
        <v>25</v>
      </c>
    </row>
  </sheetData>
  <mergeCells count="4"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workbookViewId="0">
      <selection activeCell="A23" sqref="A23"/>
    </sheetView>
  </sheetViews>
  <sheetFormatPr defaultRowHeight="14.4" x14ac:dyDescent="0.3"/>
  <cols>
    <col min="1" max="1" width="25.109375" customWidth="1"/>
    <col min="3" max="3" width="16.44140625" customWidth="1"/>
    <col min="4" max="4" width="16.109375" customWidth="1"/>
    <col min="257" max="257" width="25.109375" customWidth="1"/>
    <col min="259" max="259" width="16.44140625" customWidth="1"/>
    <col min="260" max="260" width="16.109375" customWidth="1"/>
    <col min="513" max="513" width="25.109375" customWidth="1"/>
    <col min="515" max="515" width="16.44140625" customWidth="1"/>
    <col min="516" max="516" width="16.109375" customWidth="1"/>
    <col min="769" max="769" width="25.109375" customWidth="1"/>
    <col min="771" max="771" width="16.44140625" customWidth="1"/>
    <col min="772" max="772" width="16.109375" customWidth="1"/>
    <col min="1025" max="1025" width="25.109375" customWidth="1"/>
    <col min="1027" max="1027" width="16.44140625" customWidth="1"/>
    <col min="1028" max="1028" width="16.109375" customWidth="1"/>
    <col min="1281" max="1281" width="25.109375" customWidth="1"/>
    <col min="1283" max="1283" width="16.44140625" customWidth="1"/>
    <col min="1284" max="1284" width="16.109375" customWidth="1"/>
    <col min="1537" max="1537" width="25.109375" customWidth="1"/>
    <col min="1539" max="1539" width="16.44140625" customWidth="1"/>
    <col min="1540" max="1540" width="16.109375" customWidth="1"/>
    <col min="1793" max="1793" width="25.109375" customWidth="1"/>
    <col min="1795" max="1795" width="16.44140625" customWidth="1"/>
    <col min="1796" max="1796" width="16.109375" customWidth="1"/>
    <col min="2049" max="2049" width="25.109375" customWidth="1"/>
    <col min="2051" max="2051" width="16.44140625" customWidth="1"/>
    <col min="2052" max="2052" width="16.109375" customWidth="1"/>
    <col min="2305" max="2305" width="25.109375" customWidth="1"/>
    <col min="2307" max="2307" width="16.44140625" customWidth="1"/>
    <col min="2308" max="2308" width="16.109375" customWidth="1"/>
    <col min="2561" max="2561" width="25.109375" customWidth="1"/>
    <col min="2563" max="2563" width="16.44140625" customWidth="1"/>
    <col min="2564" max="2564" width="16.109375" customWidth="1"/>
    <col min="2817" max="2817" width="25.109375" customWidth="1"/>
    <col min="2819" max="2819" width="16.44140625" customWidth="1"/>
    <col min="2820" max="2820" width="16.109375" customWidth="1"/>
    <col min="3073" max="3073" width="25.109375" customWidth="1"/>
    <col min="3075" max="3075" width="16.44140625" customWidth="1"/>
    <col min="3076" max="3076" width="16.109375" customWidth="1"/>
    <col min="3329" max="3329" width="25.109375" customWidth="1"/>
    <col min="3331" max="3331" width="16.44140625" customWidth="1"/>
    <col min="3332" max="3332" width="16.109375" customWidth="1"/>
    <col min="3585" max="3585" width="25.109375" customWidth="1"/>
    <col min="3587" max="3587" width="16.44140625" customWidth="1"/>
    <col min="3588" max="3588" width="16.109375" customWidth="1"/>
    <col min="3841" max="3841" width="25.109375" customWidth="1"/>
    <col min="3843" max="3843" width="16.44140625" customWidth="1"/>
    <col min="3844" max="3844" width="16.109375" customWidth="1"/>
    <col min="4097" max="4097" width="25.109375" customWidth="1"/>
    <col min="4099" max="4099" width="16.44140625" customWidth="1"/>
    <col min="4100" max="4100" width="16.109375" customWidth="1"/>
    <col min="4353" max="4353" width="25.109375" customWidth="1"/>
    <col min="4355" max="4355" width="16.44140625" customWidth="1"/>
    <col min="4356" max="4356" width="16.109375" customWidth="1"/>
    <col min="4609" max="4609" width="25.109375" customWidth="1"/>
    <col min="4611" max="4611" width="16.44140625" customWidth="1"/>
    <col min="4612" max="4612" width="16.109375" customWidth="1"/>
    <col min="4865" max="4865" width="25.109375" customWidth="1"/>
    <col min="4867" max="4867" width="16.44140625" customWidth="1"/>
    <col min="4868" max="4868" width="16.109375" customWidth="1"/>
    <col min="5121" max="5121" width="25.109375" customWidth="1"/>
    <col min="5123" max="5123" width="16.44140625" customWidth="1"/>
    <col min="5124" max="5124" width="16.109375" customWidth="1"/>
    <col min="5377" max="5377" width="25.109375" customWidth="1"/>
    <col min="5379" max="5379" width="16.44140625" customWidth="1"/>
    <col min="5380" max="5380" width="16.109375" customWidth="1"/>
    <col min="5633" max="5633" width="25.109375" customWidth="1"/>
    <col min="5635" max="5635" width="16.44140625" customWidth="1"/>
    <col min="5636" max="5636" width="16.109375" customWidth="1"/>
    <col min="5889" max="5889" width="25.109375" customWidth="1"/>
    <col min="5891" max="5891" width="16.44140625" customWidth="1"/>
    <col min="5892" max="5892" width="16.109375" customWidth="1"/>
    <col min="6145" max="6145" width="25.109375" customWidth="1"/>
    <col min="6147" max="6147" width="16.44140625" customWidth="1"/>
    <col min="6148" max="6148" width="16.109375" customWidth="1"/>
    <col min="6401" max="6401" width="25.109375" customWidth="1"/>
    <col min="6403" max="6403" width="16.44140625" customWidth="1"/>
    <col min="6404" max="6404" width="16.109375" customWidth="1"/>
    <col min="6657" max="6657" width="25.109375" customWidth="1"/>
    <col min="6659" max="6659" width="16.44140625" customWidth="1"/>
    <col min="6660" max="6660" width="16.109375" customWidth="1"/>
    <col min="6913" max="6913" width="25.109375" customWidth="1"/>
    <col min="6915" max="6915" width="16.44140625" customWidth="1"/>
    <col min="6916" max="6916" width="16.109375" customWidth="1"/>
    <col min="7169" max="7169" width="25.109375" customWidth="1"/>
    <col min="7171" max="7171" width="16.44140625" customWidth="1"/>
    <col min="7172" max="7172" width="16.109375" customWidth="1"/>
    <col min="7425" max="7425" width="25.109375" customWidth="1"/>
    <col min="7427" max="7427" width="16.44140625" customWidth="1"/>
    <col min="7428" max="7428" width="16.109375" customWidth="1"/>
    <col min="7681" max="7681" width="25.109375" customWidth="1"/>
    <col min="7683" max="7683" width="16.44140625" customWidth="1"/>
    <col min="7684" max="7684" width="16.109375" customWidth="1"/>
    <col min="7937" max="7937" width="25.109375" customWidth="1"/>
    <col min="7939" max="7939" width="16.44140625" customWidth="1"/>
    <col min="7940" max="7940" width="16.109375" customWidth="1"/>
    <col min="8193" max="8193" width="25.109375" customWidth="1"/>
    <col min="8195" max="8195" width="16.44140625" customWidth="1"/>
    <col min="8196" max="8196" width="16.109375" customWidth="1"/>
    <col min="8449" max="8449" width="25.109375" customWidth="1"/>
    <col min="8451" max="8451" width="16.44140625" customWidth="1"/>
    <col min="8452" max="8452" width="16.109375" customWidth="1"/>
    <col min="8705" max="8705" width="25.109375" customWidth="1"/>
    <col min="8707" max="8707" width="16.44140625" customWidth="1"/>
    <col min="8708" max="8708" width="16.109375" customWidth="1"/>
    <col min="8961" max="8961" width="25.109375" customWidth="1"/>
    <col min="8963" max="8963" width="16.44140625" customWidth="1"/>
    <col min="8964" max="8964" width="16.109375" customWidth="1"/>
    <col min="9217" max="9217" width="25.109375" customWidth="1"/>
    <col min="9219" max="9219" width="16.44140625" customWidth="1"/>
    <col min="9220" max="9220" width="16.109375" customWidth="1"/>
    <col min="9473" max="9473" width="25.109375" customWidth="1"/>
    <col min="9475" max="9475" width="16.44140625" customWidth="1"/>
    <col min="9476" max="9476" width="16.109375" customWidth="1"/>
    <col min="9729" max="9729" width="25.109375" customWidth="1"/>
    <col min="9731" max="9731" width="16.44140625" customWidth="1"/>
    <col min="9732" max="9732" width="16.109375" customWidth="1"/>
    <col min="9985" max="9985" width="25.109375" customWidth="1"/>
    <col min="9987" max="9987" width="16.44140625" customWidth="1"/>
    <col min="9988" max="9988" width="16.109375" customWidth="1"/>
    <col min="10241" max="10241" width="25.109375" customWidth="1"/>
    <col min="10243" max="10243" width="16.44140625" customWidth="1"/>
    <col min="10244" max="10244" width="16.109375" customWidth="1"/>
    <col min="10497" max="10497" width="25.109375" customWidth="1"/>
    <col min="10499" max="10499" width="16.44140625" customWidth="1"/>
    <col min="10500" max="10500" width="16.109375" customWidth="1"/>
    <col min="10753" max="10753" width="25.109375" customWidth="1"/>
    <col min="10755" max="10755" width="16.44140625" customWidth="1"/>
    <col min="10756" max="10756" width="16.109375" customWidth="1"/>
    <col min="11009" max="11009" width="25.109375" customWidth="1"/>
    <col min="11011" max="11011" width="16.44140625" customWidth="1"/>
    <col min="11012" max="11012" width="16.109375" customWidth="1"/>
    <col min="11265" max="11265" width="25.109375" customWidth="1"/>
    <col min="11267" max="11267" width="16.44140625" customWidth="1"/>
    <col min="11268" max="11268" width="16.109375" customWidth="1"/>
    <col min="11521" max="11521" width="25.109375" customWidth="1"/>
    <col min="11523" max="11523" width="16.44140625" customWidth="1"/>
    <col min="11524" max="11524" width="16.109375" customWidth="1"/>
    <col min="11777" max="11777" width="25.109375" customWidth="1"/>
    <col min="11779" max="11779" width="16.44140625" customWidth="1"/>
    <col min="11780" max="11780" width="16.109375" customWidth="1"/>
    <col min="12033" max="12033" width="25.109375" customWidth="1"/>
    <col min="12035" max="12035" width="16.44140625" customWidth="1"/>
    <col min="12036" max="12036" width="16.109375" customWidth="1"/>
    <col min="12289" max="12289" width="25.109375" customWidth="1"/>
    <col min="12291" max="12291" width="16.44140625" customWidth="1"/>
    <col min="12292" max="12292" width="16.109375" customWidth="1"/>
    <col min="12545" max="12545" width="25.109375" customWidth="1"/>
    <col min="12547" max="12547" width="16.44140625" customWidth="1"/>
    <col min="12548" max="12548" width="16.109375" customWidth="1"/>
    <col min="12801" max="12801" width="25.109375" customWidth="1"/>
    <col min="12803" max="12803" width="16.44140625" customWidth="1"/>
    <col min="12804" max="12804" width="16.109375" customWidth="1"/>
    <col min="13057" max="13057" width="25.109375" customWidth="1"/>
    <col min="13059" max="13059" width="16.44140625" customWidth="1"/>
    <col min="13060" max="13060" width="16.109375" customWidth="1"/>
    <col min="13313" max="13313" width="25.109375" customWidth="1"/>
    <col min="13315" max="13315" width="16.44140625" customWidth="1"/>
    <col min="13316" max="13316" width="16.109375" customWidth="1"/>
    <col min="13569" max="13569" width="25.109375" customWidth="1"/>
    <col min="13571" max="13571" width="16.44140625" customWidth="1"/>
    <col min="13572" max="13572" width="16.109375" customWidth="1"/>
    <col min="13825" max="13825" width="25.109375" customWidth="1"/>
    <col min="13827" max="13827" width="16.44140625" customWidth="1"/>
    <col min="13828" max="13828" width="16.109375" customWidth="1"/>
    <col min="14081" max="14081" width="25.109375" customWidth="1"/>
    <col min="14083" max="14083" width="16.44140625" customWidth="1"/>
    <col min="14084" max="14084" width="16.109375" customWidth="1"/>
    <col min="14337" max="14337" width="25.109375" customWidth="1"/>
    <col min="14339" max="14339" width="16.44140625" customWidth="1"/>
    <col min="14340" max="14340" width="16.109375" customWidth="1"/>
    <col min="14593" max="14593" width="25.109375" customWidth="1"/>
    <col min="14595" max="14595" width="16.44140625" customWidth="1"/>
    <col min="14596" max="14596" width="16.109375" customWidth="1"/>
    <col min="14849" max="14849" width="25.109375" customWidth="1"/>
    <col min="14851" max="14851" width="16.44140625" customWidth="1"/>
    <col min="14852" max="14852" width="16.109375" customWidth="1"/>
    <col min="15105" max="15105" width="25.109375" customWidth="1"/>
    <col min="15107" max="15107" width="16.44140625" customWidth="1"/>
    <col min="15108" max="15108" width="16.109375" customWidth="1"/>
    <col min="15361" max="15361" width="25.109375" customWidth="1"/>
    <col min="15363" max="15363" width="16.44140625" customWidth="1"/>
    <col min="15364" max="15364" width="16.109375" customWidth="1"/>
    <col min="15617" max="15617" width="25.109375" customWidth="1"/>
    <col min="15619" max="15619" width="16.44140625" customWidth="1"/>
    <col min="15620" max="15620" width="16.109375" customWidth="1"/>
    <col min="15873" max="15873" width="25.109375" customWidth="1"/>
    <col min="15875" max="15875" width="16.44140625" customWidth="1"/>
    <col min="15876" max="15876" width="16.109375" customWidth="1"/>
    <col min="16129" max="16129" width="25.109375" customWidth="1"/>
    <col min="16131" max="16131" width="16.44140625" customWidth="1"/>
    <col min="16132" max="16132" width="16.109375" customWidth="1"/>
  </cols>
  <sheetData>
    <row r="1" spans="1:4" x14ac:dyDescent="0.3">
      <c r="A1" s="1" t="s">
        <v>0</v>
      </c>
    </row>
    <row r="2" spans="1:4" x14ac:dyDescent="0.3">
      <c r="A2" s="1" t="s">
        <v>38</v>
      </c>
    </row>
    <row r="4" spans="1:4" ht="14.4" customHeight="1" x14ac:dyDescent="0.3">
      <c r="A4" s="108" t="s">
        <v>1</v>
      </c>
      <c r="B4" s="110" t="s">
        <v>39</v>
      </c>
      <c r="C4" s="112" t="s">
        <v>2</v>
      </c>
      <c r="D4" s="114" t="s">
        <v>3</v>
      </c>
    </row>
    <row r="5" spans="1:4" ht="15" thickBot="1" x14ac:dyDescent="0.35">
      <c r="A5" s="109"/>
      <c r="B5" s="111"/>
      <c r="C5" s="113"/>
      <c r="D5" s="115"/>
    </row>
    <row r="6" spans="1:4" x14ac:dyDescent="0.3">
      <c r="A6" s="6" t="s">
        <v>4</v>
      </c>
      <c r="B6" s="7"/>
      <c r="C6" s="3"/>
      <c r="D6" s="4"/>
    </row>
    <row r="7" spans="1:4" ht="22.8" x14ac:dyDescent="0.3">
      <c r="A7" s="8" t="s">
        <v>5</v>
      </c>
      <c r="B7" s="9">
        <v>5</v>
      </c>
      <c r="C7" s="10">
        <v>140742</v>
      </c>
      <c r="D7" s="11">
        <v>104942</v>
      </c>
    </row>
    <row r="8" spans="1:4" x14ac:dyDescent="0.3">
      <c r="A8" s="12" t="s">
        <v>6</v>
      </c>
      <c r="B8" s="9">
        <v>6</v>
      </c>
      <c r="C8" s="10">
        <f>1310462-70534+1096883</f>
        <v>2336811</v>
      </c>
      <c r="D8" s="11">
        <v>156344</v>
      </c>
    </row>
    <row r="9" spans="1:4" x14ac:dyDescent="0.3">
      <c r="A9" s="12" t="s">
        <v>7</v>
      </c>
      <c r="B9" s="9">
        <v>12</v>
      </c>
      <c r="C9" s="10">
        <v>302</v>
      </c>
      <c r="D9" s="11"/>
    </row>
    <row r="10" spans="1:4" x14ac:dyDescent="0.3">
      <c r="A10" s="12" t="s">
        <v>8</v>
      </c>
      <c r="B10" s="9">
        <v>12</v>
      </c>
      <c r="C10" s="10">
        <v>243</v>
      </c>
      <c r="D10" s="11"/>
    </row>
    <row r="11" spans="1:4" ht="15" thickBot="1" x14ac:dyDescent="0.35">
      <c r="A11" s="13" t="s">
        <v>9</v>
      </c>
      <c r="B11" s="14"/>
      <c r="C11" s="15">
        <f>1104+4</f>
        <v>1108</v>
      </c>
      <c r="D11" s="16">
        <f>6+297</f>
        <v>303</v>
      </c>
    </row>
    <row r="12" spans="1:4" ht="15" thickBot="1" x14ac:dyDescent="0.35">
      <c r="A12" s="17" t="s">
        <v>10</v>
      </c>
      <c r="B12" s="18"/>
      <c r="C12" s="19">
        <f>SUM(C7:C11)</f>
        <v>2479206</v>
      </c>
      <c r="D12" s="20">
        <f>SUM(D7:D11)</f>
        <v>261589</v>
      </c>
    </row>
    <row r="13" spans="1:4" ht="24" x14ac:dyDescent="0.3">
      <c r="A13" s="21" t="s">
        <v>11</v>
      </c>
      <c r="B13" s="9"/>
      <c r="C13" s="3"/>
      <c r="D13" s="4"/>
    </row>
    <row r="14" spans="1:4" x14ac:dyDescent="0.3">
      <c r="A14" s="6" t="s">
        <v>12</v>
      </c>
      <c r="B14" s="9"/>
      <c r="C14" s="3"/>
      <c r="D14" s="4"/>
    </row>
    <row r="15" spans="1:4" x14ac:dyDescent="0.3">
      <c r="A15" s="22" t="s">
        <v>13</v>
      </c>
      <c r="B15" s="9">
        <v>8</v>
      </c>
      <c r="C15" s="10">
        <v>1305000</v>
      </c>
      <c r="D15" s="11">
        <v>183000</v>
      </c>
    </row>
    <row r="16" spans="1:4" ht="22.8" x14ac:dyDescent="0.3">
      <c r="A16" s="8" t="s">
        <v>14</v>
      </c>
      <c r="B16" s="9">
        <v>8</v>
      </c>
      <c r="C16" s="10">
        <f>586-586</f>
        <v>0</v>
      </c>
      <c r="D16" s="11">
        <v>3016</v>
      </c>
    </row>
    <row r="17" spans="1:6" ht="15" thickBot="1" x14ac:dyDescent="0.35">
      <c r="A17" s="23" t="s">
        <v>15</v>
      </c>
      <c r="B17" s="14"/>
      <c r="C17" s="15">
        <v>48206</v>
      </c>
      <c r="D17" s="16">
        <v>-40730</v>
      </c>
      <c r="E17" s="24"/>
      <c r="F17" s="24"/>
    </row>
    <row r="18" spans="1:6" ht="15" thickBot="1" x14ac:dyDescent="0.35">
      <c r="A18" s="25" t="s">
        <v>16</v>
      </c>
      <c r="B18" s="26"/>
      <c r="C18" s="27">
        <f>SUM(C15:C17)</f>
        <v>1353206</v>
      </c>
      <c r="D18" s="28">
        <f>SUM(D15:D17)</f>
        <v>145286</v>
      </c>
    </row>
    <row r="19" spans="1:6" x14ac:dyDescent="0.3">
      <c r="A19" s="6" t="s">
        <v>17</v>
      </c>
      <c r="B19" s="9"/>
      <c r="C19" s="3"/>
      <c r="D19" s="4"/>
    </row>
    <row r="20" spans="1:6" x14ac:dyDescent="0.3">
      <c r="A20" s="12" t="s">
        <v>18</v>
      </c>
      <c r="B20" s="9">
        <v>7</v>
      </c>
      <c r="C20" s="10">
        <v>0</v>
      </c>
      <c r="D20" s="11">
        <f>114401+348</f>
        <v>114749</v>
      </c>
    </row>
    <row r="21" spans="1:6" x14ac:dyDescent="0.3">
      <c r="A21" s="12" t="s">
        <v>19</v>
      </c>
      <c r="B21" s="9">
        <v>12</v>
      </c>
      <c r="C21" s="10">
        <f>5030+2225</f>
        <v>7255</v>
      </c>
      <c r="D21" s="11">
        <v>53</v>
      </c>
    </row>
    <row r="22" spans="1:6" x14ac:dyDescent="0.3">
      <c r="A22" s="12" t="s">
        <v>62</v>
      </c>
      <c r="B22" s="9">
        <v>12</v>
      </c>
      <c r="C22" s="10">
        <f>1058358+32025</f>
        <v>1090383</v>
      </c>
      <c r="D22" s="11" t="s">
        <v>88</v>
      </c>
    </row>
    <row r="23" spans="1:6" ht="15" thickBot="1" x14ac:dyDescent="0.35">
      <c r="A23" s="13" t="s">
        <v>20</v>
      </c>
      <c r="B23" s="14">
        <v>12</v>
      </c>
      <c r="C23" s="15">
        <f>8015+1055021+32025+23684-1058358-32025</f>
        <v>28362</v>
      </c>
      <c r="D23" s="16">
        <f>748+753</f>
        <v>1501</v>
      </c>
    </row>
    <row r="24" spans="1:6" ht="24.6" thickBot="1" x14ac:dyDescent="0.35">
      <c r="A24" s="29" t="s">
        <v>21</v>
      </c>
      <c r="B24" s="18"/>
      <c r="C24" s="19">
        <f>C18+C20+C23+C21+C22</f>
        <v>2479206</v>
      </c>
      <c r="D24" s="20">
        <f>D18+D20+D23+D21</f>
        <v>261589</v>
      </c>
    </row>
    <row r="25" spans="1:6" x14ac:dyDescent="0.3">
      <c r="A25" s="6"/>
      <c r="B25" s="30"/>
      <c r="C25" s="3"/>
      <c r="D25" s="4"/>
    </row>
    <row r="26" spans="1:6" x14ac:dyDescent="0.3">
      <c r="A26" s="31"/>
    </row>
    <row r="27" spans="1:6" ht="15" thickBot="1" x14ac:dyDescent="0.35">
      <c r="A27" s="32" t="s">
        <v>22</v>
      </c>
      <c r="B27" s="32"/>
      <c r="C27" s="33"/>
    </row>
    <row r="28" spans="1:6" x14ac:dyDescent="0.3">
      <c r="A28" s="32"/>
      <c r="B28" s="32"/>
      <c r="C28" s="34" t="s">
        <v>23</v>
      </c>
    </row>
    <row r="29" spans="1:6" x14ac:dyDescent="0.3">
      <c r="A29" s="32"/>
      <c r="B29" s="32"/>
      <c r="C29" s="34"/>
    </row>
    <row r="30" spans="1:6" ht="15" thickBot="1" x14ac:dyDescent="0.35">
      <c r="A30" s="32" t="s">
        <v>24</v>
      </c>
      <c r="B30" s="32"/>
      <c r="C30" s="35"/>
    </row>
    <row r="31" spans="1:6" x14ac:dyDescent="0.3">
      <c r="A31" s="32"/>
      <c r="B31" s="32"/>
      <c r="C31" s="34" t="s">
        <v>25</v>
      </c>
    </row>
  </sheetData>
  <mergeCells count="4"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FD73-7ADB-4C12-B79C-6890C625A046}">
  <dimension ref="A1:D33"/>
  <sheetViews>
    <sheetView topLeftCell="A12" workbookViewId="0">
      <selection activeCell="A21" sqref="A21"/>
    </sheetView>
  </sheetViews>
  <sheetFormatPr defaultRowHeight="14.4" x14ac:dyDescent="0.3"/>
  <cols>
    <col min="1" max="1" width="25.109375" customWidth="1"/>
    <col min="2" max="2" width="6.88671875" customWidth="1"/>
    <col min="3" max="3" width="15.5546875" customWidth="1"/>
    <col min="4" max="4" width="12.6640625" customWidth="1"/>
    <col min="257" max="257" width="25.109375" customWidth="1"/>
    <col min="258" max="258" width="6.88671875" customWidth="1"/>
    <col min="259" max="259" width="15.5546875" customWidth="1"/>
    <col min="260" max="260" width="12.6640625" customWidth="1"/>
    <col min="513" max="513" width="25.109375" customWidth="1"/>
    <col min="514" max="514" width="6.88671875" customWidth="1"/>
    <col min="515" max="515" width="15.5546875" customWidth="1"/>
    <col min="516" max="516" width="12.6640625" customWidth="1"/>
    <col min="769" max="769" width="25.109375" customWidth="1"/>
    <col min="770" max="770" width="6.88671875" customWidth="1"/>
    <col min="771" max="771" width="15.5546875" customWidth="1"/>
    <col min="772" max="772" width="12.6640625" customWidth="1"/>
    <col min="1025" max="1025" width="25.109375" customWidth="1"/>
    <col min="1026" max="1026" width="6.88671875" customWidth="1"/>
    <col min="1027" max="1027" width="15.5546875" customWidth="1"/>
    <col min="1028" max="1028" width="12.6640625" customWidth="1"/>
    <col min="1281" max="1281" width="25.109375" customWidth="1"/>
    <col min="1282" max="1282" width="6.88671875" customWidth="1"/>
    <col min="1283" max="1283" width="15.5546875" customWidth="1"/>
    <col min="1284" max="1284" width="12.6640625" customWidth="1"/>
    <col min="1537" max="1537" width="25.109375" customWidth="1"/>
    <col min="1538" max="1538" width="6.88671875" customWidth="1"/>
    <col min="1539" max="1539" width="15.5546875" customWidth="1"/>
    <col min="1540" max="1540" width="12.6640625" customWidth="1"/>
    <col min="1793" max="1793" width="25.109375" customWidth="1"/>
    <col min="1794" max="1794" width="6.88671875" customWidth="1"/>
    <col min="1795" max="1795" width="15.5546875" customWidth="1"/>
    <col min="1796" max="1796" width="12.6640625" customWidth="1"/>
    <col min="2049" max="2049" width="25.109375" customWidth="1"/>
    <col min="2050" max="2050" width="6.88671875" customWidth="1"/>
    <col min="2051" max="2051" width="15.5546875" customWidth="1"/>
    <col min="2052" max="2052" width="12.6640625" customWidth="1"/>
    <col min="2305" max="2305" width="25.109375" customWidth="1"/>
    <col min="2306" max="2306" width="6.88671875" customWidth="1"/>
    <col min="2307" max="2307" width="15.5546875" customWidth="1"/>
    <col min="2308" max="2308" width="12.6640625" customWidth="1"/>
    <col min="2561" max="2561" width="25.109375" customWidth="1"/>
    <col min="2562" max="2562" width="6.88671875" customWidth="1"/>
    <col min="2563" max="2563" width="15.5546875" customWidth="1"/>
    <col min="2564" max="2564" width="12.6640625" customWidth="1"/>
    <col min="2817" max="2817" width="25.109375" customWidth="1"/>
    <col min="2818" max="2818" width="6.88671875" customWidth="1"/>
    <col min="2819" max="2819" width="15.5546875" customWidth="1"/>
    <col min="2820" max="2820" width="12.6640625" customWidth="1"/>
    <col min="3073" max="3073" width="25.109375" customWidth="1"/>
    <col min="3074" max="3074" width="6.88671875" customWidth="1"/>
    <col min="3075" max="3075" width="15.5546875" customWidth="1"/>
    <col min="3076" max="3076" width="12.6640625" customWidth="1"/>
    <col min="3329" max="3329" width="25.109375" customWidth="1"/>
    <col min="3330" max="3330" width="6.88671875" customWidth="1"/>
    <col min="3331" max="3331" width="15.5546875" customWidth="1"/>
    <col min="3332" max="3332" width="12.6640625" customWidth="1"/>
    <col min="3585" max="3585" width="25.109375" customWidth="1"/>
    <col min="3586" max="3586" width="6.88671875" customWidth="1"/>
    <col min="3587" max="3587" width="15.5546875" customWidth="1"/>
    <col min="3588" max="3588" width="12.6640625" customWidth="1"/>
    <col min="3841" max="3841" width="25.109375" customWidth="1"/>
    <col min="3842" max="3842" width="6.88671875" customWidth="1"/>
    <col min="3843" max="3843" width="15.5546875" customWidth="1"/>
    <col min="3844" max="3844" width="12.6640625" customWidth="1"/>
    <col min="4097" max="4097" width="25.109375" customWidth="1"/>
    <col min="4098" max="4098" width="6.88671875" customWidth="1"/>
    <col min="4099" max="4099" width="15.5546875" customWidth="1"/>
    <col min="4100" max="4100" width="12.6640625" customWidth="1"/>
    <col min="4353" max="4353" width="25.109375" customWidth="1"/>
    <col min="4354" max="4354" width="6.88671875" customWidth="1"/>
    <col min="4355" max="4355" width="15.5546875" customWidth="1"/>
    <col min="4356" max="4356" width="12.6640625" customWidth="1"/>
    <col min="4609" max="4609" width="25.109375" customWidth="1"/>
    <col min="4610" max="4610" width="6.88671875" customWidth="1"/>
    <col min="4611" max="4611" width="15.5546875" customWidth="1"/>
    <col min="4612" max="4612" width="12.6640625" customWidth="1"/>
    <col min="4865" max="4865" width="25.109375" customWidth="1"/>
    <col min="4866" max="4866" width="6.88671875" customWidth="1"/>
    <col min="4867" max="4867" width="15.5546875" customWidth="1"/>
    <col min="4868" max="4868" width="12.6640625" customWidth="1"/>
    <col min="5121" max="5121" width="25.109375" customWidth="1"/>
    <col min="5122" max="5122" width="6.88671875" customWidth="1"/>
    <col min="5123" max="5123" width="15.5546875" customWidth="1"/>
    <col min="5124" max="5124" width="12.6640625" customWidth="1"/>
    <col min="5377" max="5377" width="25.109375" customWidth="1"/>
    <col min="5378" max="5378" width="6.88671875" customWidth="1"/>
    <col min="5379" max="5379" width="15.5546875" customWidth="1"/>
    <col min="5380" max="5380" width="12.6640625" customWidth="1"/>
    <col min="5633" max="5633" width="25.109375" customWidth="1"/>
    <col min="5634" max="5634" width="6.88671875" customWidth="1"/>
    <col min="5635" max="5635" width="15.5546875" customWidth="1"/>
    <col min="5636" max="5636" width="12.6640625" customWidth="1"/>
    <col min="5889" max="5889" width="25.109375" customWidth="1"/>
    <col min="5890" max="5890" width="6.88671875" customWidth="1"/>
    <col min="5891" max="5891" width="15.5546875" customWidth="1"/>
    <col min="5892" max="5892" width="12.6640625" customWidth="1"/>
    <col min="6145" max="6145" width="25.109375" customWidth="1"/>
    <col min="6146" max="6146" width="6.88671875" customWidth="1"/>
    <col min="6147" max="6147" width="15.5546875" customWidth="1"/>
    <col min="6148" max="6148" width="12.6640625" customWidth="1"/>
    <col min="6401" max="6401" width="25.109375" customWidth="1"/>
    <col min="6402" max="6402" width="6.88671875" customWidth="1"/>
    <col min="6403" max="6403" width="15.5546875" customWidth="1"/>
    <col min="6404" max="6404" width="12.6640625" customWidth="1"/>
    <col min="6657" max="6657" width="25.109375" customWidth="1"/>
    <col min="6658" max="6658" width="6.88671875" customWidth="1"/>
    <col min="6659" max="6659" width="15.5546875" customWidth="1"/>
    <col min="6660" max="6660" width="12.6640625" customWidth="1"/>
    <col min="6913" max="6913" width="25.109375" customWidth="1"/>
    <col min="6914" max="6914" width="6.88671875" customWidth="1"/>
    <col min="6915" max="6915" width="15.5546875" customWidth="1"/>
    <col min="6916" max="6916" width="12.6640625" customWidth="1"/>
    <col min="7169" max="7169" width="25.109375" customWidth="1"/>
    <col min="7170" max="7170" width="6.88671875" customWidth="1"/>
    <col min="7171" max="7171" width="15.5546875" customWidth="1"/>
    <col min="7172" max="7172" width="12.6640625" customWidth="1"/>
    <col min="7425" max="7425" width="25.109375" customWidth="1"/>
    <col min="7426" max="7426" width="6.88671875" customWidth="1"/>
    <col min="7427" max="7427" width="15.5546875" customWidth="1"/>
    <col min="7428" max="7428" width="12.6640625" customWidth="1"/>
    <col min="7681" max="7681" width="25.109375" customWidth="1"/>
    <col min="7682" max="7682" width="6.88671875" customWidth="1"/>
    <col min="7683" max="7683" width="15.5546875" customWidth="1"/>
    <col min="7684" max="7684" width="12.6640625" customWidth="1"/>
    <col min="7937" max="7937" width="25.109375" customWidth="1"/>
    <col min="7938" max="7938" width="6.88671875" customWidth="1"/>
    <col min="7939" max="7939" width="15.5546875" customWidth="1"/>
    <col min="7940" max="7940" width="12.6640625" customWidth="1"/>
    <col min="8193" max="8193" width="25.109375" customWidth="1"/>
    <col min="8194" max="8194" width="6.88671875" customWidth="1"/>
    <col min="8195" max="8195" width="15.5546875" customWidth="1"/>
    <col min="8196" max="8196" width="12.6640625" customWidth="1"/>
    <col min="8449" max="8449" width="25.109375" customWidth="1"/>
    <col min="8450" max="8450" width="6.88671875" customWidth="1"/>
    <col min="8451" max="8451" width="15.5546875" customWidth="1"/>
    <col min="8452" max="8452" width="12.6640625" customWidth="1"/>
    <col min="8705" max="8705" width="25.109375" customWidth="1"/>
    <col min="8706" max="8706" width="6.88671875" customWidth="1"/>
    <col min="8707" max="8707" width="15.5546875" customWidth="1"/>
    <col min="8708" max="8708" width="12.6640625" customWidth="1"/>
    <col min="8961" max="8961" width="25.109375" customWidth="1"/>
    <col min="8962" max="8962" width="6.88671875" customWidth="1"/>
    <col min="8963" max="8963" width="15.5546875" customWidth="1"/>
    <col min="8964" max="8964" width="12.6640625" customWidth="1"/>
    <col min="9217" max="9217" width="25.109375" customWidth="1"/>
    <col min="9218" max="9218" width="6.88671875" customWidth="1"/>
    <col min="9219" max="9219" width="15.5546875" customWidth="1"/>
    <col min="9220" max="9220" width="12.6640625" customWidth="1"/>
    <col min="9473" max="9473" width="25.109375" customWidth="1"/>
    <col min="9474" max="9474" width="6.88671875" customWidth="1"/>
    <col min="9475" max="9475" width="15.5546875" customWidth="1"/>
    <col min="9476" max="9476" width="12.6640625" customWidth="1"/>
    <col min="9729" max="9729" width="25.109375" customWidth="1"/>
    <col min="9730" max="9730" width="6.88671875" customWidth="1"/>
    <col min="9731" max="9731" width="15.5546875" customWidth="1"/>
    <col min="9732" max="9732" width="12.6640625" customWidth="1"/>
    <col min="9985" max="9985" width="25.109375" customWidth="1"/>
    <col min="9986" max="9986" width="6.88671875" customWidth="1"/>
    <col min="9987" max="9987" width="15.5546875" customWidth="1"/>
    <col min="9988" max="9988" width="12.6640625" customWidth="1"/>
    <col min="10241" max="10241" width="25.109375" customWidth="1"/>
    <col min="10242" max="10242" width="6.88671875" customWidth="1"/>
    <col min="10243" max="10243" width="15.5546875" customWidth="1"/>
    <col min="10244" max="10244" width="12.6640625" customWidth="1"/>
    <col min="10497" max="10497" width="25.109375" customWidth="1"/>
    <col min="10498" max="10498" width="6.88671875" customWidth="1"/>
    <col min="10499" max="10499" width="15.5546875" customWidth="1"/>
    <col min="10500" max="10500" width="12.6640625" customWidth="1"/>
    <col min="10753" max="10753" width="25.109375" customWidth="1"/>
    <col min="10754" max="10754" width="6.88671875" customWidth="1"/>
    <col min="10755" max="10755" width="15.5546875" customWidth="1"/>
    <col min="10756" max="10756" width="12.6640625" customWidth="1"/>
    <col min="11009" max="11009" width="25.109375" customWidth="1"/>
    <col min="11010" max="11010" width="6.88671875" customWidth="1"/>
    <col min="11011" max="11011" width="15.5546875" customWidth="1"/>
    <col min="11012" max="11012" width="12.6640625" customWidth="1"/>
    <col min="11265" max="11265" width="25.109375" customWidth="1"/>
    <col min="11266" max="11266" width="6.88671875" customWidth="1"/>
    <col min="11267" max="11267" width="15.5546875" customWidth="1"/>
    <col min="11268" max="11268" width="12.6640625" customWidth="1"/>
    <col min="11521" max="11521" width="25.109375" customWidth="1"/>
    <col min="11522" max="11522" width="6.88671875" customWidth="1"/>
    <col min="11523" max="11523" width="15.5546875" customWidth="1"/>
    <col min="11524" max="11524" width="12.6640625" customWidth="1"/>
    <col min="11777" max="11777" width="25.109375" customWidth="1"/>
    <col min="11778" max="11778" width="6.88671875" customWidth="1"/>
    <col min="11779" max="11779" width="15.5546875" customWidth="1"/>
    <col min="11780" max="11780" width="12.6640625" customWidth="1"/>
    <col min="12033" max="12033" width="25.109375" customWidth="1"/>
    <col min="12034" max="12034" width="6.88671875" customWidth="1"/>
    <col min="12035" max="12035" width="15.5546875" customWidth="1"/>
    <col min="12036" max="12036" width="12.6640625" customWidth="1"/>
    <col min="12289" max="12289" width="25.109375" customWidth="1"/>
    <col min="12290" max="12290" width="6.88671875" customWidth="1"/>
    <col min="12291" max="12291" width="15.5546875" customWidth="1"/>
    <col min="12292" max="12292" width="12.6640625" customWidth="1"/>
    <col min="12545" max="12545" width="25.109375" customWidth="1"/>
    <col min="12546" max="12546" width="6.88671875" customWidth="1"/>
    <col min="12547" max="12547" width="15.5546875" customWidth="1"/>
    <col min="12548" max="12548" width="12.6640625" customWidth="1"/>
    <col min="12801" max="12801" width="25.109375" customWidth="1"/>
    <col min="12802" max="12802" width="6.88671875" customWidth="1"/>
    <col min="12803" max="12803" width="15.5546875" customWidth="1"/>
    <col min="12804" max="12804" width="12.6640625" customWidth="1"/>
    <col min="13057" max="13057" width="25.109375" customWidth="1"/>
    <col min="13058" max="13058" width="6.88671875" customWidth="1"/>
    <col min="13059" max="13059" width="15.5546875" customWidth="1"/>
    <col min="13060" max="13060" width="12.6640625" customWidth="1"/>
    <col min="13313" max="13313" width="25.109375" customWidth="1"/>
    <col min="13314" max="13314" width="6.88671875" customWidth="1"/>
    <col min="13315" max="13315" width="15.5546875" customWidth="1"/>
    <col min="13316" max="13316" width="12.6640625" customWidth="1"/>
    <col min="13569" max="13569" width="25.109375" customWidth="1"/>
    <col min="13570" max="13570" width="6.88671875" customWidth="1"/>
    <col min="13571" max="13571" width="15.5546875" customWidth="1"/>
    <col min="13572" max="13572" width="12.6640625" customWidth="1"/>
    <col min="13825" max="13825" width="25.109375" customWidth="1"/>
    <col min="13826" max="13826" width="6.88671875" customWidth="1"/>
    <col min="13827" max="13827" width="15.5546875" customWidth="1"/>
    <col min="13828" max="13828" width="12.6640625" customWidth="1"/>
    <col min="14081" max="14081" width="25.109375" customWidth="1"/>
    <col min="14082" max="14082" width="6.88671875" customWidth="1"/>
    <col min="14083" max="14083" width="15.5546875" customWidth="1"/>
    <col min="14084" max="14084" width="12.6640625" customWidth="1"/>
    <col min="14337" max="14337" width="25.109375" customWidth="1"/>
    <col min="14338" max="14338" width="6.88671875" customWidth="1"/>
    <col min="14339" max="14339" width="15.5546875" customWidth="1"/>
    <col min="14340" max="14340" width="12.6640625" customWidth="1"/>
    <col min="14593" max="14593" width="25.109375" customWidth="1"/>
    <col min="14594" max="14594" width="6.88671875" customWidth="1"/>
    <col min="14595" max="14595" width="15.5546875" customWidth="1"/>
    <col min="14596" max="14596" width="12.6640625" customWidth="1"/>
    <col min="14849" max="14849" width="25.109375" customWidth="1"/>
    <col min="14850" max="14850" width="6.88671875" customWidth="1"/>
    <col min="14851" max="14851" width="15.5546875" customWidth="1"/>
    <col min="14852" max="14852" width="12.6640625" customWidth="1"/>
    <col min="15105" max="15105" width="25.109375" customWidth="1"/>
    <col min="15106" max="15106" width="6.88671875" customWidth="1"/>
    <col min="15107" max="15107" width="15.5546875" customWidth="1"/>
    <col min="15108" max="15108" width="12.6640625" customWidth="1"/>
    <col min="15361" max="15361" width="25.109375" customWidth="1"/>
    <col min="15362" max="15362" width="6.88671875" customWidth="1"/>
    <col min="15363" max="15363" width="15.5546875" customWidth="1"/>
    <col min="15364" max="15364" width="12.6640625" customWidth="1"/>
    <col min="15617" max="15617" width="25.109375" customWidth="1"/>
    <col min="15618" max="15618" width="6.88671875" customWidth="1"/>
    <col min="15619" max="15619" width="15.5546875" customWidth="1"/>
    <col min="15620" max="15620" width="12.6640625" customWidth="1"/>
    <col min="15873" max="15873" width="25.109375" customWidth="1"/>
    <col min="15874" max="15874" width="6.88671875" customWidth="1"/>
    <col min="15875" max="15875" width="15.5546875" customWidth="1"/>
    <col min="15876" max="15876" width="12.6640625" customWidth="1"/>
    <col min="16129" max="16129" width="25.109375" customWidth="1"/>
    <col min="16130" max="16130" width="6.88671875" customWidth="1"/>
    <col min="16131" max="16131" width="15.5546875" customWidth="1"/>
    <col min="16132" max="16132" width="12.6640625" customWidth="1"/>
  </cols>
  <sheetData>
    <row r="1" spans="1:4" x14ac:dyDescent="0.3">
      <c r="A1" s="1" t="s">
        <v>40</v>
      </c>
    </row>
    <row r="2" spans="1:4" x14ac:dyDescent="0.3">
      <c r="A2" s="116" t="s">
        <v>41</v>
      </c>
      <c r="B2" s="117"/>
      <c r="C2" s="117"/>
      <c r="D2" s="117"/>
    </row>
    <row r="4" spans="1:4" ht="14.4" customHeight="1" x14ac:dyDescent="0.3">
      <c r="A4" s="108" t="s">
        <v>1</v>
      </c>
      <c r="B4" s="110" t="s">
        <v>42</v>
      </c>
      <c r="C4" s="112" t="s">
        <v>92</v>
      </c>
      <c r="D4" s="114" t="s">
        <v>93</v>
      </c>
    </row>
    <row r="5" spans="1:4" ht="22.8" customHeight="1" thickBot="1" x14ac:dyDescent="0.35">
      <c r="A5" s="118"/>
      <c r="B5" s="119"/>
      <c r="C5" s="113"/>
      <c r="D5" s="120"/>
    </row>
    <row r="6" spans="1:4" x14ac:dyDescent="0.3">
      <c r="A6" s="61" t="s">
        <v>43</v>
      </c>
      <c r="B6" s="7"/>
      <c r="C6" s="3"/>
      <c r="D6" s="4"/>
    </row>
    <row r="7" spans="1:4" ht="22.8" x14ac:dyDescent="0.3">
      <c r="A7" s="12" t="s">
        <v>44</v>
      </c>
      <c r="B7" s="9">
        <v>10</v>
      </c>
      <c r="C7" s="10">
        <v>191788</v>
      </c>
      <c r="D7" s="11">
        <v>1498</v>
      </c>
    </row>
    <row r="8" spans="1:4" ht="23.4" thickBot="1" x14ac:dyDescent="0.35">
      <c r="A8" s="62" t="s">
        <v>45</v>
      </c>
      <c r="B8" s="26">
        <v>10</v>
      </c>
      <c r="C8" s="63">
        <v>7605</v>
      </c>
      <c r="D8" s="58">
        <v>2988</v>
      </c>
    </row>
    <row r="9" spans="1:4" x14ac:dyDescent="0.3">
      <c r="A9" s="12"/>
      <c r="B9" s="7"/>
      <c r="C9" s="10">
        <f>SUM(C7:C8)</f>
        <v>199393</v>
      </c>
      <c r="D9" s="11">
        <f>SUM(D7:D8)</f>
        <v>4486</v>
      </c>
    </row>
    <row r="10" spans="1:4" x14ac:dyDescent="0.3">
      <c r="A10" s="61" t="s">
        <v>46</v>
      </c>
      <c r="B10" s="7"/>
      <c r="C10" s="3"/>
      <c r="D10" s="4"/>
    </row>
    <row r="11" spans="1:4" ht="45.6" x14ac:dyDescent="0.3">
      <c r="A11" s="12" t="s">
        <v>47</v>
      </c>
      <c r="B11" s="7">
        <v>10</v>
      </c>
      <c r="C11" s="10">
        <f>-7020-32083</f>
        <v>-39103</v>
      </c>
      <c r="D11" s="11">
        <f>-1011</f>
        <v>-1011</v>
      </c>
    </row>
    <row r="12" spans="1:4" ht="23.4" thickBot="1" x14ac:dyDescent="0.35">
      <c r="A12" s="62" t="s">
        <v>48</v>
      </c>
      <c r="B12" s="26">
        <v>10</v>
      </c>
      <c r="C12" s="63">
        <f>-586+586</f>
        <v>0</v>
      </c>
      <c r="D12" s="58">
        <f>-586+586</f>
        <v>0</v>
      </c>
    </row>
    <row r="13" spans="1:4" ht="15" thickBot="1" x14ac:dyDescent="0.35">
      <c r="A13" s="62"/>
      <c r="B13" s="26"/>
      <c r="C13" s="63">
        <f>C12+C11</f>
        <v>-39103</v>
      </c>
      <c r="D13" s="58">
        <f>D12+D11</f>
        <v>-1011</v>
      </c>
    </row>
    <row r="14" spans="1:4" ht="15" thickBot="1" x14ac:dyDescent="0.35">
      <c r="A14" s="64" t="s">
        <v>49</v>
      </c>
      <c r="B14" s="26"/>
      <c r="C14" s="28">
        <f>C9+C13</f>
        <v>160290</v>
      </c>
      <c r="D14" s="28">
        <f>D9+D13</f>
        <v>3475</v>
      </c>
    </row>
    <row r="15" spans="1:4" ht="22.8" x14ac:dyDescent="0.3">
      <c r="A15" s="12" t="s">
        <v>50</v>
      </c>
      <c r="B15" s="9">
        <v>6</v>
      </c>
      <c r="C15" s="10">
        <f>-64395</f>
        <v>-64395</v>
      </c>
      <c r="D15" s="11">
        <f>-1787</f>
        <v>-1787</v>
      </c>
    </row>
    <row r="16" spans="1:4" ht="15" thickBot="1" x14ac:dyDescent="0.35">
      <c r="A16" s="62"/>
      <c r="B16" s="26"/>
      <c r="C16" s="63"/>
      <c r="D16" s="58"/>
    </row>
    <row r="17" spans="1:4" ht="48.6" thickBot="1" x14ac:dyDescent="0.35">
      <c r="A17" s="64" t="s">
        <v>51</v>
      </c>
      <c r="B17" s="26"/>
      <c r="C17" s="63">
        <f>C14+C15</f>
        <v>95895</v>
      </c>
      <c r="D17" s="58">
        <f>D14+D15</f>
        <v>1688</v>
      </c>
    </row>
    <row r="18" spans="1:4" x14ac:dyDescent="0.3">
      <c r="A18" s="12" t="s">
        <v>52</v>
      </c>
      <c r="B18" s="9">
        <v>9</v>
      </c>
      <c r="C18" s="10">
        <v>-65065</v>
      </c>
      <c r="D18" s="11">
        <f>-18331-1</f>
        <v>-18332</v>
      </c>
    </row>
    <row r="19" spans="1:4" x14ac:dyDescent="0.3">
      <c r="A19" s="12" t="s">
        <v>53</v>
      </c>
      <c r="B19" s="9"/>
      <c r="C19" s="10">
        <f>2116+774</f>
        <v>2890</v>
      </c>
      <c r="D19" s="11">
        <v>16</v>
      </c>
    </row>
    <row r="20" spans="1:4" ht="15" thickBot="1" x14ac:dyDescent="0.35">
      <c r="A20" s="62" t="s">
        <v>54</v>
      </c>
      <c r="B20" s="26"/>
      <c r="C20" s="63">
        <f>-662</f>
        <v>-662</v>
      </c>
      <c r="D20" s="58">
        <f>0</f>
        <v>0</v>
      </c>
    </row>
    <row r="21" spans="1:4" ht="24.6" thickBot="1" x14ac:dyDescent="0.35">
      <c r="A21" s="64" t="s">
        <v>95</v>
      </c>
      <c r="B21" s="51"/>
      <c r="C21" s="27">
        <f>SUM(C17:C20)</f>
        <v>33058</v>
      </c>
      <c r="D21" s="28">
        <f>SUM(D17:D20)</f>
        <v>-16628</v>
      </c>
    </row>
    <row r="22" spans="1:4" x14ac:dyDescent="0.3">
      <c r="A22" s="12"/>
      <c r="B22" s="9"/>
      <c r="C22" s="65"/>
      <c r="D22" s="66"/>
    </row>
    <row r="23" spans="1:4" ht="15" thickBot="1" x14ac:dyDescent="0.35">
      <c r="A23" s="62" t="s">
        <v>55</v>
      </c>
      <c r="B23" s="26">
        <v>11</v>
      </c>
      <c r="C23" s="67">
        <v>-1141</v>
      </c>
      <c r="D23" s="68">
        <v>-448</v>
      </c>
    </row>
    <row r="24" spans="1:4" ht="24.6" thickBot="1" x14ac:dyDescent="0.35">
      <c r="A24" s="64" t="s">
        <v>56</v>
      </c>
      <c r="B24" s="60"/>
      <c r="C24" s="27">
        <f>C21+C23</f>
        <v>31917</v>
      </c>
      <c r="D24" s="28">
        <f>D21+D23</f>
        <v>-17076</v>
      </c>
    </row>
    <row r="25" spans="1:4" x14ac:dyDescent="0.3">
      <c r="A25" s="12"/>
      <c r="B25" s="7"/>
      <c r="C25" s="65"/>
      <c r="D25" s="66"/>
    </row>
    <row r="26" spans="1:4" ht="36.6" thickBot="1" x14ac:dyDescent="0.35">
      <c r="A26" s="64" t="s">
        <v>57</v>
      </c>
      <c r="B26" s="60"/>
      <c r="C26" s="27">
        <f>C24</f>
        <v>31917</v>
      </c>
      <c r="D26" s="28">
        <f>D24</f>
        <v>-17076</v>
      </c>
    </row>
    <row r="29" spans="1:4" ht="15" thickBot="1" x14ac:dyDescent="0.35">
      <c r="A29" s="32" t="s">
        <v>22</v>
      </c>
      <c r="B29" s="32"/>
      <c r="C29" s="33"/>
    </row>
    <row r="30" spans="1:4" x14ac:dyDescent="0.3">
      <c r="A30" s="32"/>
      <c r="B30" s="32"/>
      <c r="C30" s="34" t="s">
        <v>23</v>
      </c>
    </row>
    <row r="31" spans="1:4" x14ac:dyDescent="0.3">
      <c r="A31" s="32"/>
      <c r="B31" s="32"/>
      <c r="C31" s="34"/>
    </row>
    <row r="32" spans="1:4" ht="15" thickBot="1" x14ac:dyDescent="0.35">
      <c r="A32" s="32" t="s">
        <v>24</v>
      </c>
      <c r="B32" s="32"/>
      <c r="C32" s="35"/>
    </row>
    <row r="33" spans="1:3" x14ac:dyDescent="0.3">
      <c r="A33" s="32"/>
      <c r="B33" s="32"/>
      <c r="C33" s="34" t="s">
        <v>25</v>
      </c>
    </row>
  </sheetData>
  <mergeCells count="5">
    <mergeCell ref="A2:D2"/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491D-F3B3-4E84-8526-6A59F5E009C2}">
  <sheetPr>
    <pageSetUpPr fitToPage="1"/>
  </sheetPr>
  <dimension ref="A1:F41"/>
  <sheetViews>
    <sheetView topLeftCell="A20" workbookViewId="0">
      <selection activeCell="D32" sqref="D32:D33"/>
    </sheetView>
  </sheetViews>
  <sheetFormatPr defaultRowHeight="14.4" x14ac:dyDescent="0.3"/>
  <cols>
    <col min="1" max="1" width="36.77734375" customWidth="1"/>
    <col min="2" max="2" width="7.6640625" customWidth="1"/>
    <col min="3" max="3" width="15.5546875" customWidth="1"/>
    <col min="4" max="4" width="15.44140625" customWidth="1"/>
  </cols>
  <sheetData>
    <row r="1" spans="1:4" x14ac:dyDescent="0.3">
      <c r="A1" s="116" t="s">
        <v>63</v>
      </c>
      <c r="B1" s="121"/>
      <c r="C1" s="121"/>
      <c r="D1" s="121"/>
    </row>
    <row r="2" spans="1:4" x14ac:dyDescent="0.3">
      <c r="A2" s="116" t="s">
        <v>41</v>
      </c>
      <c r="B2" s="117"/>
      <c r="C2" s="117"/>
      <c r="D2" s="117"/>
    </row>
    <row r="4" spans="1:4" ht="14.4" customHeight="1" x14ac:dyDescent="0.3">
      <c r="C4" s="112" t="s">
        <v>92</v>
      </c>
      <c r="D4" s="114" t="s">
        <v>93</v>
      </c>
    </row>
    <row r="5" spans="1:4" ht="21" customHeight="1" thickBot="1" x14ac:dyDescent="0.35">
      <c r="A5" s="5" t="s">
        <v>1</v>
      </c>
      <c r="B5" s="70" t="s">
        <v>42</v>
      </c>
      <c r="C5" s="113"/>
      <c r="D5" s="120"/>
    </row>
    <row r="6" spans="1:4" ht="24" x14ac:dyDescent="0.3">
      <c r="A6" s="71" t="s">
        <v>64</v>
      </c>
      <c r="B6" s="72"/>
      <c r="C6" s="65"/>
      <c r="D6" s="66"/>
    </row>
    <row r="7" spans="1:4" x14ac:dyDescent="0.3">
      <c r="A7" s="12" t="s">
        <v>65</v>
      </c>
      <c r="B7" s="72"/>
      <c r="C7" s="73">
        <f>132753+34639</f>
        <v>167392</v>
      </c>
      <c r="D7" s="74">
        <v>51</v>
      </c>
    </row>
    <row r="8" spans="1:4" x14ac:dyDescent="0.3">
      <c r="A8" s="75" t="s">
        <v>66</v>
      </c>
      <c r="B8" s="72"/>
      <c r="C8" s="73">
        <v>-19992</v>
      </c>
      <c r="D8" s="76"/>
    </row>
    <row r="9" spans="1:4" x14ac:dyDescent="0.3">
      <c r="A9" s="36" t="s">
        <v>67</v>
      </c>
      <c r="B9" s="9">
        <v>9</v>
      </c>
      <c r="C9" s="73">
        <f>1307-21982-27751-330-1-12118+1806</f>
        <v>-59069</v>
      </c>
      <c r="D9" s="74">
        <f>-3767-612-255-12631-20+196</f>
        <v>-17089</v>
      </c>
    </row>
    <row r="10" spans="1:4" x14ac:dyDescent="0.3">
      <c r="A10" s="36" t="s">
        <v>68</v>
      </c>
      <c r="B10" s="9"/>
      <c r="C10" s="73">
        <f>6464+2116</f>
        <v>8580</v>
      </c>
      <c r="D10" s="74">
        <v>2540</v>
      </c>
    </row>
    <row r="11" spans="1:4" ht="15" thickBot="1" x14ac:dyDescent="0.35">
      <c r="A11" s="77" t="s">
        <v>69</v>
      </c>
      <c r="B11" s="14"/>
      <c r="C11" s="78"/>
      <c r="D11" s="79"/>
    </row>
    <row r="12" spans="1:4" ht="36.6" thickBot="1" x14ac:dyDescent="0.35">
      <c r="A12" s="80" t="s">
        <v>70</v>
      </c>
      <c r="B12" s="81"/>
      <c r="C12" s="82">
        <f>SUM(C7:C11)</f>
        <v>96911</v>
      </c>
      <c r="D12" s="83">
        <f>SUM(D7:D11)</f>
        <v>-14498</v>
      </c>
    </row>
    <row r="13" spans="1:4" ht="22.8" x14ac:dyDescent="0.3">
      <c r="A13" s="2" t="s">
        <v>71</v>
      </c>
      <c r="B13" s="72"/>
      <c r="C13" s="84"/>
      <c r="D13" s="76"/>
    </row>
    <row r="14" spans="1:4" x14ac:dyDescent="0.3">
      <c r="A14" s="12" t="s">
        <v>6</v>
      </c>
      <c r="B14" s="72"/>
      <c r="C14" s="73">
        <f>-1066381+433433</f>
        <v>-632948</v>
      </c>
      <c r="D14" s="76">
        <f>-105831-51000+396</f>
        <v>-156435</v>
      </c>
    </row>
    <row r="15" spans="1:4" hidden="1" x14ac:dyDescent="0.3">
      <c r="A15" s="12" t="s">
        <v>72</v>
      </c>
      <c r="B15" s="72"/>
      <c r="C15" s="73"/>
      <c r="D15" s="76"/>
    </row>
    <row r="16" spans="1:4" x14ac:dyDescent="0.3">
      <c r="A16" s="85" t="s">
        <v>9</v>
      </c>
      <c r="B16" s="72"/>
      <c r="C16" s="84"/>
      <c r="D16" s="76"/>
    </row>
    <row r="17" spans="1:4" ht="22.8" x14ac:dyDescent="0.3">
      <c r="A17" s="86" t="s">
        <v>73</v>
      </c>
      <c r="B17" s="72"/>
      <c r="C17" s="84"/>
      <c r="D17" s="76"/>
    </row>
    <row r="18" spans="1:4" ht="15" thickBot="1" x14ac:dyDescent="0.35">
      <c r="A18" s="77" t="s">
        <v>74</v>
      </c>
      <c r="B18" s="81"/>
      <c r="C18" s="106"/>
      <c r="D18" s="83"/>
    </row>
    <row r="19" spans="1:4" ht="36.6" thickBot="1" x14ac:dyDescent="0.35">
      <c r="A19" s="87" t="s">
        <v>75</v>
      </c>
      <c r="B19" s="81"/>
      <c r="C19" s="82">
        <f>SUM(C12:C18)</f>
        <v>-536037</v>
      </c>
      <c r="D19" s="83">
        <f>SUM(D12:D18)</f>
        <v>-170933</v>
      </c>
    </row>
    <row r="20" spans="1:4" x14ac:dyDescent="0.3">
      <c r="A20" s="61"/>
      <c r="B20" s="72"/>
      <c r="C20" s="84"/>
      <c r="D20" s="76"/>
    </row>
    <row r="21" spans="1:4" ht="15" thickBot="1" x14ac:dyDescent="0.35">
      <c r="A21" s="88" t="s">
        <v>76</v>
      </c>
      <c r="B21" s="81"/>
      <c r="C21" s="82">
        <v>-1806</v>
      </c>
      <c r="D21" s="83">
        <v>-132</v>
      </c>
    </row>
    <row r="22" spans="1:4" ht="24.6" thickBot="1" x14ac:dyDescent="0.35">
      <c r="A22" s="87" t="s">
        <v>77</v>
      </c>
      <c r="B22" s="81"/>
      <c r="C22" s="82">
        <f>C19+C21</f>
        <v>-537843</v>
      </c>
      <c r="D22" s="83">
        <f>D19+D21</f>
        <v>-171065</v>
      </c>
    </row>
    <row r="23" spans="1:4" ht="24" x14ac:dyDescent="0.3">
      <c r="A23" s="71" t="s">
        <v>78</v>
      </c>
      <c r="B23" s="72"/>
      <c r="C23" s="84"/>
      <c r="D23" s="76"/>
    </row>
    <row r="24" spans="1:4" ht="15" thickBot="1" x14ac:dyDescent="0.35">
      <c r="A24" s="89" t="s">
        <v>7</v>
      </c>
      <c r="B24" s="72"/>
      <c r="C24" s="73">
        <v>0</v>
      </c>
      <c r="D24" s="76"/>
    </row>
    <row r="25" spans="1:4" ht="24.6" thickBot="1" x14ac:dyDescent="0.35">
      <c r="A25" s="90" t="s">
        <v>79</v>
      </c>
      <c r="B25" s="91"/>
      <c r="C25" s="92">
        <f>SUM(C24:C24)</f>
        <v>0</v>
      </c>
      <c r="D25" s="93">
        <f>SUM(D24:D24)</f>
        <v>0</v>
      </c>
    </row>
    <row r="26" spans="1:4" ht="24" x14ac:dyDescent="0.3">
      <c r="A26" s="71" t="s">
        <v>80</v>
      </c>
      <c r="B26" s="72"/>
      <c r="C26" s="61"/>
      <c r="D26" s="66"/>
    </row>
    <row r="27" spans="1:4" x14ac:dyDescent="0.3">
      <c r="A27" s="89" t="s">
        <v>81</v>
      </c>
      <c r="B27" s="72">
        <v>7</v>
      </c>
      <c r="C27" s="94"/>
      <c r="D27" s="95">
        <v>87000</v>
      </c>
    </row>
    <row r="28" spans="1:4" x14ac:dyDescent="0.3">
      <c r="A28" s="89" t="s">
        <v>82</v>
      </c>
      <c r="B28" s="96"/>
      <c r="C28" s="94">
        <v>-400000</v>
      </c>
      <c r="D28" s="97">
        <v>-746</v>
      </c>
    </row>
    <row r="29" spans="1:4" x14ac:dyDescent="0.3">
      <c r="A29" s="89" t="s">
        <v>62</v>
      </c>
      <c r="B29" s="9">
        <v>7</v>
      </c>
      <c r="C29" s="94">
        <v>1058358</v>
      </c>
      <c r="D29" s="97" t="s">
        <v>88</v>
      </c>
    </row>
    <row r="30" spans="1:4" ht="15" thickBot="1" x14ac:dyDescent="0.35">
      <c r="A30" s="89" t="s">
        <v>83</v>
      </c>
      <c r="B30" s="72">
        <v>8</v>
      </c>
      <c r="C30" s="94"/>
      <c r="D30" s="11">
        <v>83000</v>
      </c>
    </row>
    <row r="31" spans="1:4" ht="24.6" thickBot="1" x14ac:dyDescent="0.35">
      <c r="A31" s="90" t="s">
        <v>84</v>
      </c>
      <c r="B31" s="91"/>
      <c r="C31" s="98">
        <f>SUM(C27:C30)</f>
        <v>658358</v>
      </c>
      <c r="D31" s="99">
        <f>SUM(D27:D30)</f>
        <v>169254</v>
      </c>
    </row>
    <row r="32" spans="1:4" ht="22.8" x14ac:dyDescent="0.3">
      <c r="A32" s="85" t="s">
        <v>85</v>
      </c>
      <c r="B32" s="72"/>
      <c r="C32" s="100">
        <f>C22+C31+C25</f>
        <v>120515</v>
      </c>
      <c r="D32" s="101">
        <f>D22+D31+D25</f>
        <v>-1811</v>
      </c>
    </row>
    <row r="33" spans="1:6" ht="23.4" thickBot="1" x14ac:dyDescent="0.35">
      <c r="A33" s="88" t="s">
        <v>86</v>
      </c>
      <c r="B33" s="81">
        <v>5</v>
      </c>
      <c r="C33" s="102">
        <v>20227</v>
      </c>
      <c r="D33" s="16">
        <v>106753</v>
      </c>
    </row>
    <row r="34" spans="1:6" ht="24.6" thickBot="1" x14ac:dyDescent="0.35">
      <c r="A34" s="80" t="s">
        <v>87</v>
      </c>
      <c r="B34" s="81"/>
      <c r="C34" s="103">
        <f>C32+C33</f>
        <v>140742</v>
      </c>
      <c r="D34" s="20">
        <f>D32+D33</f>
        <v>104942</v>
      </c>
      <c r="F34" s="24"/>
    </row>
    <row r="35" spans="1:6" x14ac:dyDescent="0.3">
      <c r="A35" s="31"/>
      <c r="C35" s="104"/>
    </row>
    <row r="36" spans="1:6" x14ac:dyDescent="0.3">
      <c r="C36" s="24"/>
    </row>
    <row r="37" spans="1:6" ht="15" thickBot="1" x14ac:dyDescent="0.35">
      <c r="A37" s="32" t="s">
        <v>22</v>
      </c>
      <c r="B37" s="32"/>
      <c r="C37" s="33"/>
    </row>
    <row r="38" spans="1:6" x14ac:dyDescent="0.3">
      <c r="A38" s="32"/>
      <c r="B38" s="32"/>
      <c r="C38" s="34" t="str">
        <f>'[1]ОФП 4 кв 2023'!C27</f>
        <v>Бейсенбаев А.Н.</v>
      </c>
    </row>
    <row r="39" spans="1:6" x14ac:dyDescent="0.3">
      <c r="A39" s="32"/>
      <c r="B39" s="32"/>
      <c r="C39" s="34"/>
    </row>
    <row r="40" spans="1:6" ht="15" thickBot="1" x14ac:dyDescent="0.35">
      <c r="A40" s="32" t="s">
        <v>24</v>
      </c>
      <c r="B40" s="32"/>
      <c r="C40" s="35"/>
    </row>
    <row r="41" spans="1:6" x14ac:dyDescent="0.3">
      <c r="A41" s="32"/>
      <c r="B41" s="32"/>
      <c r="C41" s="34" t="s">
        <v>25</v>
      </c>
    </row>
  </sheetData>
  <mergeCells count="4">
    <mergeCell ref="A1:D1"/>
    <mergeCell ref="A2:D2"/>
    <mergeCell ref="C4:C5"/>
    <mergeCell ref="D4:D5"/>
  </mergeCells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D1B76-E9E7-4864-B253-9EA0CE981127}">
  <sheetPr>
    <pageSetUpPr fitToPage="1"/>
  </sheetPr>
  <dimension ref="A1:J31"/>
  <sheetViews>
    <sheetView workbookViewId="0">
      <selection activeCell="D4" sqref="D4:D5"/>
    </sheetView>
  </sheetViews>
  <sheetFormatPr defaultRowHeight="14.4" x14ac:dyDescent="0.3"/>
  <cols>
    <col min="1" max="1" width="27" customWidth="1"/>
    <col min="3" max="3" width="16.77734375" customWidth="1"/>
    <col min="4" max="4" width="18.21875" customWidth="1"/>
    <col min="5" max="5" width="18" customWidth="1"/>
    <col min="6" max="6" width="9.6640625" bestFit="1" customWidth="1"/>
    <col min="257" max="257" width="27" customWidth="1"/>
    <col min="259" max="259" width="16.77734375" customWidth="1"/>
    <col min="260" max="260" width="14.33203125" customWidth="1"/>
    <col min="261" max="261" width="18" customWidth="1"/>
    <col min="262" max="262" width="9.6640625" bestFit="1" customWidth="1"/>
    <col min="513" max="513" width="27" customWidth="1"/>
    <col min="515" max="515" width="16.77734375" customWidth="1"/>
    <col min="516" max="516" width="14.33203125" customWidth="1"/>
    <col min="517" max="517" width="18" customWidth="1"/>
    <col min="518" max="518" width="9.6640625" bestFit="1" customWidth="1"/>
    <col min="769" max="769" width="27" customWidth="1"/>
    <col min="771" max="771" width="16.77734375" customWidth="1"/>
    <col min="772" max="772" width="14.33203125" customWidth="1"/>
    <col min="773" max="773" width="18" customWidth="1"/>
    <col min="774" max="774" width="9.6640625" bestFit="1" customWidth="1"/>
    <col min="1025" max="1025" width="27" customWidth="1"/>
    <col min="1027" max="1027" width="16.77734375" customWidth="1"/>
    <col min="1028" max="1028" width="14.33203125" customWidth="1"/>
    <col min="1029" max="1029" width="18" customWidth="1"/>
    <col min="1030" max="1030" width="9.6640625" bestFit="1" customWidth="1"/>
    <col min="1281" max="1281" width="27" customWidth="1"/>
    <col min="1283" max="1283" width="16.77734375" customWidth="1"/>
    <col min="1284" max="1284" width="14.33203125" customWidth="1"/>
    <col min="1285" max="1285" width="18" customWidth="1"/>
    <col min="1286" max="1286" width="9.6640625" bestFit="1" customWidth="1"/>
    <col min="1537" max="1537" width="27" customWidth="1"/>
    <col min="1539" max="1539" width="16.77734375" customWidth="1"/>
    <col min="1540" max="1540" width="14.33203125" customWidth="1"/>
    <col min="1541" max="1541" width="18" customWidth="1"/>
    <col min="1542" max="1542" width="9.6640625" bestFit="1" customWidth="1"/>
    <col min="1793" max="1793" width="27" customWidth="1"/>
    <col min="1795" max="1795" width="16.77734375" customWidth="1"/>
    <col min="1796" max="1796" width="14.33203125" customWidth="1"/>
    <col min="1797" max="1797" width="18" customWidth="1"/>
    <col min="1798" max="1798" width="9.6640625" bestFit="1" customWidth="1"/>
    <col min="2049" max="2049" width="27" customWidth="1"/>
    <col min="2051" max="2051" width="16.77734375" customWidth="1"/>
    <col min="2052" max="2052" width="14.33203125" customWidth="1"/>
    <col min="2053" max="2053" width="18" customWidth="1"/>
    <col min="2054" max="2054" width="9.6640625" bestFit="1" customWidth="1"/>
    <col min="2305" max="2305" width="27" customWidth="1"/>
    <col min="2307" max="2307" width="16.77734375" customWidth="1"/>
    <col min="2308" max="2308" width="14.33203125" customWidth="1"/>
    <col min="2309" max="2309" width="18" customWidth="1"/>
    <col min="2310" max="2310" width="9.6640625" bestFit="1" customWidth="1"/>
    <col min="2561" max="2561" width="27" customWidth="1"/>
    <col min="2563" max="2563" width="16.77734375" customWidth="1"/>
    <col min="2564" max="2564" width="14.33203125" customWidth="1"/>
    <col min="2565" max="2565" width="18" customWidth="1"/>
    <col min="2566" max="2566" width="9.6640625" bestFit="1" customWidth="1"/>
    <col min="2817" max="2817" width="27" customWidth="1"/>
    <col min="2819" max="2819" width="16.77734375" customWidth="1"/>
    <col min="2820" max="2820" width="14.33203125" customWidth="1"/>
    <col min="2821" max="2821" width="18" customWidth="1"/>
    <col min="2822" max="2822" width="9.6640625" bestFit="1" customWidth="1"/>
    <col min="3073" max="3073" width="27" customWidth="1"/>
    <col min="3075" max="3075" width="16.77734375" customWidth="1"/>
    <col min="3076" max="3076" width="14.33203125" customWidth="1"/>
    <col min="3077" max="3077" width="18" customWidth="1"/>
    <col min="3078" max="3078" width="9.6640625" bestFit="1" customWidth="1"/>
    <col min="3329" max="3329" width="27" customWidth="1"/>
    <col min="3331" max="3331" width="16.77734375" customWidth="1"/>
    <col min="3332" max="3332" width="14.33203125" customWidth="1"/>
    <col min="3333" max="3333" width="18" customWidth="1"/>
    <col min="3334" max="3334" width="9.6640625" bestFit="1" customWidth="1"/>
    <col min="3585" max="3585" width="27" customWidth="1"/>
    <col min="3587" max="3587" width="16.77734375" customWidth="1"/>
    <col min="3588" max="3588" width="14.33203125" customWidth="1"/>
    <col min="3589" max="3589" width="18" customWidth="1"/>
    <col min="3590" max="3590" width="9.6640625" bestFit="1" customWidth="1"/>
    <col min="3841" max="3841" width="27" customWidth="1"/>
    <col min="3843" max="3843" width="16.77734375" customWidth="1"/>
    <col min="3844" max="3844" width="14.33203125" customWidth="1"/>
    <col min="3845" max="3845" width="18" customWidth="1"/>
    <col min="3846" max="3846" width="9.6640625" bestFit="1" customWidth="1"/>
    <col min="4097" max="4097" width="27" customWidth="1"/>
    <col min="4099" max="4099" width="16.77734375" customWidth="1"/>
    <col min="4100" max="4100" width="14.33203125" customWidth="1"/>
    <col min="4101" max="4101" width="18" customWidth="1"/>
    <col min="4102" max="4102" width="9.6640625" bestFit="1" customWidth="1"/>
    <col min="4353" max="4353" width="27" customWidth="1"/>
    <col min="4355" max="4355" width="16.77734375" customWidth="1"/>
    <col min="4356" max="4356" width="14.33203125" customWidth="1"/>
    <col min="4357" max="4357" width="18" customWidth="1"/>
    <col min="4358" max="4358" width="9.6640625" bestFit="1" customWidth="1"/>
    <col min="4609" max="4609" width="27" customWidth="1"/>
    <col min="4611" max="4611" width="16.77734375" customWidth="1"/>
    <col min="4612" max="4612" width="14.33203125" customWidth="1"/>
    <col min="4613" max="4613" width="18" customWidth="1"/>
    <col min="4614" max="4614" width="9.6640625" bestFit="1" customWidth="1"/>
    <col min="4865" max="4865" width="27" customWidth="1"/>
    <col min="4867" max="4867" width="16.77734375" customWidth="1"/>
    <col min="4868" max="4868" width="14.33203125" customWidth="1"/>
    <col min="4869" max="4869" width="18" customWidth="1"/>
    <col min="4870" max="4870" width="9.6640625" bestFit="1" customWidth="1"/>
    <col min="5121" max="5121" width="27" customWidth="1"/>
    <col min="5123" max="5123" width="16.77734375" customWidth="1"/>
    <col min="5124" max="5124" width="14.33203125" customWidth="1"/>
    <col min="5125" max="5125" width="18" customWidth="1"/>
    <col min="5126" max="5126" width="9.6640625" bestFit="1" customWidth="1"/>
    <col min="5377" max="5377" width="27" customWidth="1"/>
    <col min="5379" max="5379" width="16.77734375" customWidth="1"/>
    <col min="5380" max="5380" width="14.33203125" customWidth="1"/>
    <col min="5381" max="5381" width="18" customWidth="1"/>
    <col min="5382" max="5382" width="9.6640625" bestFit="1" customWidth="1"/>
    <col min="5633" max="5633" width="27" customWidth="1"/>
    <col min="5635" max="5635" width="16.77734375" customWidth="1"/>
    <col min="5636" max="5636" width="14.33203125" customWidth="1"/>
    <col min="5637" max="5637" width="18" customWidth="1"/>
    <col min="5638" max="5638" width="9.6640625" bestFit="1" customWidth="1"/>
    <col min="5889" max="5889" width="27" customWidth="1"/>
    <col min="5891" max="5891" width="16.77734375" customWidth="1"/>
    <col min="5892" max="5892" width="14.33203125" customWidth="1"/>
    <col min="5893" max="5893" width="18" customWidth="1"/>
    <col min="5894" max="5894" width="9.6640625" bestFit="1" customWidth="1"/>
    <col min="6145" max="6145" width="27" customWidth="1"/>
    <col min="6147" max="6147" width="16.77734375" customWidth="1"/>
    <col min="6148" max="6148" width="14.33203125" customWidth="1"/>
    <col min="6149" max="6149" width="18" customWidth="1"/>
    <col min="6150" max="6150" width="9.6640625" bestFit="1" customWidth="1"/>
    <col min="6401" max="6401" width="27" customWidth="1"/>
    <col min="6403" max="6403" width="16.77734375" customWidth="1"/>
    <col min="6404" max="6404" width="14.33203125" customWidth="1"/>
    <col min="6405" max="6405" width="18" customWidth="1"/>
    <col min="6406" max="6406" width="9.6640625" bestFit="1" customWidth="1"/>
    <col min="6657" max="6657" width="27" customWidth="1"/>
    <col min="6659" max="6659" width="16.77734375" customWidth="1"/>
    <col min="6660" max="6660" width="14.33203125" customWidth="1"/>
    <col min="6661" max="6661" width="18" customWidth="1"/>
    <col min="6662" max="6662" width="9.6640625" bestFit="1" customWidth="1"/>
    <col min="6913" max="6913" width="27" customWidth="1"/>
    <col min="6915" max="6915" width="16.77734375" customWidth="1"/>
    <col min="6916" max="6916" width="14.33203125" customWidth="1"/>
    <col min="6917" max="6917" width="18" customWidth="1"/>
    <col min="6918" max="6918" width="9.6640625" bestFit="1" customWidth="1"/>
    <col min="7169" max="7169" width="27" customWidth="1"/>
    <col min="7171" max="7171" width="16.77734375" customWidth="1"/>
    <col min="7172" max="7172" width="14.33203125" customWidth="1"/>
    <col min="7173" max="7173" width="18" customWidth="1"/>
    <col min="7174" max="7174" width="9.6640625" bestFit="1" customWidth="1"/>
    <col min="7425" max="7425" width="27" customWidth="1"/>
    <col min="7427" max="7427" width="16.77734375" customWidth="1"/>
    <col min="7428" max="7428" width="14.33203125" customWidth="1"/>
    <col min="7429" max="7429" width="18" customWidth="1"/>
    <col min="7430" max="7430" width="9.6640625" bestFit="1" customWidth="1"/>
    <col min="7681" max="7681" width="27" customWidth="1"/>
    <col min="7683" max="7683" width="16.77734375" customWidth="1"/>
    <col min="7684" max="7684" width="14.33203125" customWidth="1"/>
    <col min="7685" max="7685" width="18" customWidth="1"/>
    <col min="7686" max="7686" width="9.6640625" bestFit="1" customWidth="1"/>
    <col min="7937" max="7937" width="27" customWidth="1"/>
    <col min="7939" max="7939" width="16.77734375" customWidth="1"/>
    <col min="7940" max="7940" width="14.33203125" customWidth="1"/>
    <col min="7941" max="7941" width="18" customWidth="1"/>
    <col min="7942" max="7942" width="9.6640625" bestFit="1" customWidth="1"/>
    <col min="8193" max="8193" width="27" customWidth="1"/>
    <col min="8195" max="8195" width="16.77734375" customWidth="1"/>
    <col min="8196" max="8196" width="14.33203125" customWidth="1"/>
    <col min="8197" max="8197" width="18" customWidth="1"/>
    <col min="8198" max="8198" width="9.6640625" bestFit="1" customWidth="1"/>
    <col min="8449" max="8449" width="27" customWidth="1"/>
    <col min="8451" max="8451" width="16.77734375" customWidth="1"/>
    <col min="8452" max="8452" width="14.33203125" customWidth="1"/>
    <col min="8453" max="8453" width="18" customWidth="1"/>
    <col min="8454" max="8454" width="9.6640625" bestFit="1" customWidth="1"/>
    <col min="8705" max="8705" width="27" customWidth="1"/>
    <col min="8707" max="8707" width="16.77734375" customWidth="1"/>
    <col min="8708" max="8708" width="14.33203125" customWidth="1"/>
    <col min="8709" max="8709" width="18" customWidth="1"/>
    <col min="8710" max="8710" width="9.6640625" bestFit="1" customWidth="1"/>
    <col min="8961" max="8961" width="27" customWidth="1"/>
    <col min="8963" max="8963" width="16.77734375" customWidth="1"/>
    <col min="8964" max="8964" width="14.33203125" customWidth="1"/>
    <col min="8965" max="8965" width="18" customWidth="1"/>
    <col min="8966" max="8966" width="9.6640625" bestFit="1" customWidth="1"/>
    <col min="9217" max="9217" width="27" customWidth="1"/>
    <col min="9219" max="9219" width="16.77734375" customWidth="1"/>
    <col min="9220" max="9220" width="14.33203125" customWidth="1"/>
    <col min="9221" max="9221" width="18" customWidth="1"/>
    <col min="9222" max="9222" width="9.6640625" bestFit="1" customWidth="1"/>
    <col min="9473" max="9473" width="27" customWidth="1"/>
    <col min="9475" max="9475" width="16.77734375" customWidth="1"/>
    <col min="9476" max="9476" width="14.33203125" customWidth="1"/>
    <col min="9477" max="9477" width="18" customWidth="1"/>
    <col min="9478" max="9478" width="9.6640625" bestFit="1" customWidth="1"/>
    <col min="9729" max="9729" width="27" customWidth="1"/>
    <col min="9731" max="9731" width="16.77734375" customWidth="1"/>
    <col min="9732" max="9732" width="14.33203125" customWidth="1"/>
    <col min="9733" max="9733" width="18" customWidth="1"/>
    <col min="9734" max="9734" width="9.6640625" bestFit="1" customWidth="1"/>
    <col min="9985" max="9985" width="27" customWidth="1"/>
    <col min="9987" max="9987" width="16.77734375" customWidth="1"/>
    <col min="9988" max="9988" width="14.33203125" customWidth="1"/>
    <col min="9989" max="9989" width="18" customWidth="1"/>
    <col min="9990" max="9990" width="9.6640625" bestFit="1" customWidth="1"/>
    <col min="10241" max="10241" width="27" customWidth="1"/>
    <col min="10243" max="10243" width="16.77734375" customWidth="1"/>
    <col min="10244" max="10244" width="14.33203125" customWidth="1"/>
    <col min="10245" max="10245" width="18" customWidth="1"/>
    <col min="10246" max="10246" width="9.6640625" bestFit="1" customWidth="1"/>
    <col min="10497" max="10497" width="27" customWidth="1"/>
    <col min="10499" max="10499" width="16.77734375" customWidth="1"/>
    <col min="10500" max="10500" width="14.33203125" customWidth="1"/>
    <col min="10501" max="10501" width="18" customWidth="1"/>
    <col min="10502" max="10502" width="9.6640625" bestFit="1" customWidth="1"/>
    <col min="10753" max="10753" width="27" customWidth="1"/>
    <col min="10755" max="10755" width="16.77734375" customWidth="1"/>
    <col min="10756" max="10756" width="14.33203125" customWidth="1"/>
    <col min="10757" max="10757" width="18" customWidth="1"/>
    <col min="10758" max="10758" width="9.6640625" bestFit="1" customWidth="1"/>
    <col min="11009" max="11009" width="27" customWidth="1"/>
    <col min="11011" max="11011" width="16.77734375" customWidth="1"/>
    <col min="11012" max="11012" width="14.33203125" customWidth="1"/>
    <col min="11013" max="11013" width="18" customWidth="1"/>
    <col min="11014" max="11014" width="9.6640625" bestFit="1" customWidth="1"/>
    <col min="11265" max="11265" width="27" customWidth="1"/>
    <col min="11267" max="11267" width="16.77734375" customWidth="1"/>
    <col min="11268" max="11268" width="14.33203125" customWidth="1"/>
    <col min="11269" max="11269" width="18" customWidth="1"/>
    <col min="11270" max="11270" width="9.6640625" bestFit="1" customWidth="1"/>
    <col min="11521" max="11521" width="27" customWidth="1"/>
    <col min="11523" max="11523" width="16.77734375" customWidth="1"/>
    <col min="11524" max="11524" width="14.33203125" customWidth="1"/>
    <col min="11525" max="11525" width="18" customWidth="1"/>
    <col min="11526" max="11526" width="9.6640625" bestFit="1" customWidth="1"/>
    <col min="11777" max="11777" width="27" customWidth="1"/>
    <col min="11779" max="11779" width="16.77734375" customWidth="1"/>
    <col min="11780" max="11780" width="14.33203125" customWidth="1"/>
    <col min="11781" max="11781" width="18" customWidth="1"/>
    <col min="11782" max="11782" width="9.6640625" bestFit="1" customWidth="1"/>
    <col min="12033" max="12033" width="27" customWidth="1"/>
    <col min="12035" max="12035" width="16.77734375" customWidth="1"/>
    <col min="12036" max="12036" width="14.33203125" customWidth="1"/>
    <col min="12037" max="12037" width="18" customWidth="1"/>
    <col min="12038" max="12038" width="9.6640625" bestFit="1" customWidth="1"/>
    <col min="12289" max="12289" width="27" customWidth="1"/>
    <col min="12291" max="12291" width="16.77734375" customWidth="1"/>
    <col min="12292" max="12292" width="14.33203125" customWidth="1"/>
    <col min="12293" max="12293" width="18" customWidth="1"/>
    <col min="12294" max="12294" width="9.6640625" bestFit="1" customWidth="1"/>
    <col min="12545" max="12545" width="27" customWidth="1"/>
    <col min="12547" max="12547" width="16.77734375" customWidth="1"/>
    <col min="12548" max="12548" width="14.33203125" customWidth="1"/>
    <col min="12549" max="12549" width="18" customWidth="1"/>
    <col min="12550" max="12550" width="9.6640625" bestFit="1" customWidth="1"/>
    <col min="12801" max="12801" width="27" customWidth="1"/>
    <col min="12803" max="12803" width="16.77734375" customWidth="1"/>
    <col min="12804" max="12804" width="14.33203125" customWidth="1"/>
    <col min="12805" max="12805" width="18" customWidth="1"/>
    <col min="12806" max="12806" width="9.6640625" bestFit="1" customWidth="1"/>
    <col min="13057" max="13057" width="27" customWidth="1"/>
    <col min="13059" max="13059" width="16.77734375" customWidth="1"/>
    <col min="13060" max="13060" width="14.33203125" customWidth="1"/>
    <col min="13061" max="13061" width="18" customWidth="1"/>
    <col min="13062" max="13062" width="9.6640625" bestFit="1" customWidth="1"/>
    <col min="13313" max="13313" width="27" customWidth="1"/>
    <col min="13315" max="13315" width="16.77734375" customWidth="1"/>
    <col min="13316" max="13316" width="14.33203125" customWidth="1"/>
    <col min="13317" max="13317" width="18" customWidth="1"/>
    <col min="13318" max="13318" width="9.6640625" bestFit="1" customWidth="1"/>
    <col min="13569" max="13569" width="27" customWidth="1"/>
    <col min="13571" max="13571" width="16.77734375" customWidth="1"/>
    <col min="13572" max="13572" width="14.33203125" customWidth="1"/>
    <col min="13573" max="13573" width="18" customWidth="1"/>
    <col min="13574" max="13574" width="9.6640625" bestFit="1" customWidth="1"/>
    <col min="13825" max="13825" width="27" customWidth="1"/>
    <col min="13827" max="13827" width="16.77734375" customWidth="1"/>
    <col min="13828" max="13828" width="14.33203125" customWidth="1"/>
    <col min="13829" max="13829" width="18" customWidth="1"/>
    <col min="13830" max="13830" width="9.6640625" bestFit="1" customWidth="1"/>
    <col min="14081" max="14081" width="27" customWidth="1"/>
    <col min="14083" max="14083" width="16.77734375" customWidth="1"/>
    <col min="14084" max="14084" width="14.33203125" customWidth="1"/>
    <col min="14085" max="14085" width="18" customWidth="1"/>
    <col min="14086" max="14086" width="9.6640625" bestFit="1" customWidth="1"/>
    <col min="14337" max="14337" width="27" customWidth="1"/>
    <col min="14339" max="14339" width="16.77734375" customWidth="1"/>
    <col min="14340" max="14340" width="14.33203125" customWidth="1"/>
    <col min="14341" max="14341" width="18" customWidth="1"/>
    <col min="14342" max="14342" width="9.6640625" bestFit="1" customWidth="1"/>
    <col min="14593" max="14593" width="27" customWidth="1"/>
    <col min="14595" max="14595" width="16.77734375" customWidth="1"/>
    <col min="14596" max="14596" width="14.33203125" customWidth="1"/>
    <col min="14597" max="14597" width="18" customWidth="1"/>
    <col min="14598" max="14598" width="9.6640625" bestFit="1" customWidth="1"/>
    <col min="14849" max="14849" width="27" customWidth="1"/>
    <col min="14851" max="14851" width="16.77734375" customWidth="1"/>
    <col min="14852" max="14852" width="14.33203125" customWidth="1"/>
    <col min="14853" max="14853" width="18" customWidth="1"/>
    <col min="14854" max="14854" width="9.6640625" bestFit="1" customWidth="1"/>
    <col min="15105" max="15105" width="27" customWidth="1"/>
    <col min="15107" max="15107" width="16.77734375" customWidth="1"/>
    <col min="15108" max="15108" width="14.33203125" customWidth="1"/>
    <col min="15109" max="15109" width="18" customWidth="1"/>
    <col min="15110" max="15110" width="9.6640625" bestFit="1" customWidth="1"/>
    <col min="15361" max="15361" width="27" customWidth="1"/>
    <col min="15363" max="15363" width="16.77734375" customWidth="1"/>
    <col min="15364" max="15364" width="14.33203125" customWidth="1"/>
    <col min="15365" max="15365" width="18" customWidth="1"/>
    <col min="15366" max="15366" width="9.6640625" bestFit="1" customWidth="1"/>
    <col min="15617" max="15617" width="27" customWidth="1"/>
    <col min="15619" max="15619" width="16.77734375" customWidth="1"/>
    <col min="15620" max="15620" width="14.33203125" customWidth="1"/>
    <col min="15621" max="15621" width="18" customWidth="1"/>
    <col min="15622" max="15622" width="9.6640625" bestFit="1" customWidth="1"/>
    <col min="15873" max="15873" width="27" customWidth="1"/>
    <col min="15875" max="15875" width="16.77734375" customWidth="1"/>
    <col min="15876" max="15876" width="14.33203125" customWidth="1"/>
    <col min="15877" max="15877" width="18" customWidth="1"/>
    <col min="15878" max="15878" width="9.6640625" bestFit="1" customWidth="1"/>
    <col min="16129" max="16129" width="27" customWidth="1"/>
    <col min="16131" max="16131" width="16.77734375" customWidth="1"/>
    <col min="16132" max="16132" width="14.33203125" customWidth="1"/>
    <col min="16133" max="16133" width="18" customWidth="1"/>
    <col min="16134" max="16134" width="9.6640625" bestFit="1" customWidth="1"/>
  </cols>
  <sheetData>
    <row r="1" spans="1:10" x14ac:dyDescent="0.3">
      <c r="A1" s="116" t="s">
        <v>26</v>
      </c>
      <c r="B1" s="121"/>
      <c r="C1" s="121"/>
      <c r="D1" s="121"/>
      <c r="E1" s="121"/>
    </row>
    <row r="2" spans="1:10" x14ac:dyDescent="0.3">
      <c r="A2" s="116" t="s">
        <v>41</v>
      </c>
      <c r="B2" s="121"/>
      <c r="C2" s="121"/>
      <c r="D2" s="121"/>
      <c r="E2" s="121"/>
    </row>
    <row r="4" spans="1:10" x14ac:dyDescent="0.3">
      <c r="A4" s="36"/>
      <c r="B4" s="110" t="s">
        <v>58</v>
      </c>
      <c r="C4" s="112" t="s">
        <v>13</v>
      </c>
      <c r="D4" s="112" t="s">
        <v>96</v>
      </c>
      <c r="E4" s="112" t="s">
        <v>14</v>
      </c>
      <c r="F4" s="112" t="s">
        <v>27</v>
      </c>
    </row>
    <row r="5" spans="1:10" ht="45" customHeight="1" thickBot="1" x14ac:dyDescent="0.35">
      <c r="A5" s="37" t="s">
        <v>1</v>
      </c>
      <c r="B5" s="111"/>
      <c r="C5" s="113"/>
      <c r="D5" s="113"/>
      <c r="E5" s="113"/>
      <c r="F5" s="122"/>
    </row>
    <row r="6" spans="1:10" ht="15" thickBot="1" x14ac:dyDescent="0.35">
      <c r="A6" s="38" t="s">
        <v>59</v>
      </c>
      <c r="B6" s="39"/>
      <c r="C6" s="40">
        <v>100000</v>
      </c>
      <c r="D6" s="69">
        <v>-23654</v>
      </c>
      <c r="E6" s="40">
        <v>3016</v>
      </c>
      <c r="F6" s="40">
        <f>SUM(C6:E6)</f>
        <v>79362</v>
      </c>
    </row>
    <row r="7" spans="1:10" x14ac:dyDescent="0.3">
      <c r="A7" s="41" t="s">
        <v>28</v>
      </c>
      <c r="B7" s="30"/>
      <c r="C7" s="42"/>
      <c r="D7" s="43"/>
      <c r="E7" s="43"/>
      <c r="F7" s="43">
        <f>D7</f>
        <v>0</v>
      </c>
    </row>
    <row r="8" spans="1:10" x14ac:dyDescent="0.3">
      <c r="A8" s="44" t="s">
        <v>29</v>
      </c>
      <c r="B8" s="30"/>
      <c r="C8" s="42">
        <f>C6</f>
        <v>100000</v>
      </c>
      <c r="D8" s="42">
        <f>D6+D7</f>
        <v>-23654</v>
      </c>
      <c r="E8" s="42">
        <f>E6+E7</f>
        <v>3016</v>
      </c>
      <c r="F8" s="42">
        <f>F6+F7</f>
        <v>79362</v>
      </c>
    </row>
    <row r="9" spans="1:10" x14ac:dyDescent="0.3">
      <c r="A9" s="36" t="s">
        <v>30</v>
      </c>
      <c r="B9" s="9"/>
      <c r="C9" s="4"/>
      <c r="D9" s="11">
        <v>-17076</v>
      </c>
      <c r="E9" s="4"/>
      <c r="F9" s="43">
        <f>SUM(D9:E9)</f>
        <v>-17076</v>
      </c>
    </row>
    <row r="10" spans="1:10" ht="23.4" thickBot="1" x14ac:dyDescent="0.35">
      <c r="A10" s="36" t="s">
        <v>31</v>
      </c>
      <c r="B10" s="9"/>
      <c r="C10" s="4"/>
      <c r="D10" s="4"/>
      <c r="E10" s="4"/>
      <c r="F10" s="4"/>
    </row>
    <row r="11" spans="1:10" ht="23.4" thickBot="1" x14ac:dyDescent="0.35">
      <c r="A11" s="45" t="s">
        <v>32</v>
      </c>
      <c r="B11" s="39"/>
      <c r="C11" s="46"/>
      <c r="D11" s="47">
        <f>D9</f>
        <v>-17076</v>
      </c>
      <c r="E11" s="46">
        <f>E9</f>
        <v>0</v>
      </c>
      <c r="F11" s="47">
        <f>F9</f>
        <v>-17076</v>
      </c>
    </row>
    <row r="12" spans="1:10" x14ac:dyDescent="0.3">
      <c r="A12" s="36" t="s">
        <v>33</v>
      </c>
      <c r="B12" s="9">
        <v>8</v>
      </c>
      <c r="C12" s="11">
        <v>83000</v>
      </c>
      <c r="D12" s="11" t="s">
        <v>34</v>
      </c>
      <c r="E12" s="11" t="s">
        <v>34</v>
      </c>
      <c r="F12" s="11">
        <f>C12</f>
        <v>83000</v>
      </c>
    </row>
    <row r="13" spans="1:10" ht="34.799999999999997" thickBot="1" x14ac:dyDescent="0.35">
      <c r="A13" s="36" t="s">
        <v>35</v>
      </c>
      <c r="B13" s="9">
        <v>7</v>
      </c>
      <c r="C13" s="4" t="s">
        <v>34</v>
      </c>
      <c r="D13" s="4" t="s">
        <v>34</v>
      </c>
      <c r="E13" s="4"/>
      <c r="F13" s="43">
        <f>SUM(D13:E13)</f>
        <v>0</v>
      </c>
    </row>
    <row r="14" spans="1:10" ht="15" thickBot="1" x14ac:dyDescent="0.35">
      <c r="A14" s="105" t="s">
        <v>89</v>
      </c>
      <c r="B14" s="48"/>
      <c r="C14" s="49">
        <f>C6+C12</f>
        <v>183000</v>
      </c>
      <c r="D14" s="49">
        <f>D8+D11</f>
        <v>-40730</v>
      </c>
      <c r="E14" s="49">
        <f>E8+E9</f>
        <v>3016</v>
      </c>
      <c r="F14" s="49">
        <f>F6+F11+F7+F12</f>
        <v>145286</v>
      </c>
      <c r="J14" s="24"/>
    </row>
    <row r="15" spans="1:10" ht="15" thickBot="1" x14ac:dyDescent="0.35">
      <c r="A15" s="50"/>
      <c r="B15" s="39"/>
      <c r="C15" s="46"/>
      <c r="D15" s="46"/>
      <c r="E15" s="46"/>
      <c r="F15" s="47"/>
    </row>
    <row r="16" spans="1:10" ht="15" thickBot="1" x14ac:dyDescent="0.35">
      <c r="A16" s="38" t="s">
        <v>60</v>
      </c>
      <c r="B16" s="51"/>
      <c r="C16" s="27">
        <v>1305000</v>
      </c>
      <c r="D16" s="52">
        <v>16289</v>
      </c>
      <c r="E16" s="27"/>
      <c r="F16" s="27">
        <f>C16+D16+E16</f>
        <v>1321289</v>
      </c>
    </row>
    <row r="17" spans="1:6" x14ac:dyDescent="0.3">
      <c r="A17" s="41" t="s">
        <v>28</v>
      </c>
      <c r="B17" s="30"/>
      <c r="C17" s="42"/>
      <c r="D17" s="42"/>
      <c r="E17" s="42"/>
      <c r="F17" s="42">
        <f>D17</f>
        <v>0</v>
      </c>
    </row>
    <row r="18" spans="1:6" x14ac:dyDescent="0.3">
      <c r="A18" s="44" t="s">
        <v>29</v>
      </c>
      <c r="B18" s="30"/>
      <c r="C18" s="42">
        <f>C16+C17</f>
        <v>1305000</v>
      </c>
      <c r="D18" s="42">
        <f>D16+D17</f>
        <v>16289</v>
      </c>
      <c r="E18" s="42">
        <f>E16+E17</f>
        <v>0</v>
      </c>
      <c r="F18" s="42">
        <f>F16+F17</f>
        <v>1321289</v>
      </c>
    </row>
    <row r="19" spans="1:6" x14ac:dyDescent="0.3">
      <c r="A19" s="36" t="s">
        <v>30</v>
      </c>
      <c r="B19" s="9"/>
      <c r="C19" s="4"/>
      <c r="D19" s="11">
        <v>31917</v>
      </c>
      <c r="E19" s="11"/>
      <c r="F19" s="43">
        <f>SUM(D19:E19)</f>
        <v>31917</v>
      </c>
    </row>
    <row r="20" spans="1:6" ht="23.4" thickBot="1" x14ac:dyDescent="0.35">
      <c r="A20" s="36" t="s">
        <v>31</v>
      </c>
      <c r="B20" s="9"/>
      <c r="C20" s="4"/>
      <c r="D20" s="4"/>
      <c r="E20" s="53"/>
      <c r="F20" s="53"/>
    </row>
    <row r="21" spans="1:6" ht="23.4" thickBot="1" x14ac:dyDescent="0.35">
      <c r="A21" s="45" t="s">
        <v>32</v>
      </c>
      <c r="B21" s="54"/>
      <c r="C21" s="55"/>
      <c r="D21" s="56">
        <f>D19</f>
        <v>31917</v>
      </c>
      <c r="E21" s="28">
        <f>E19</f>
        <v>0</v>
      </c>
      <c r="F21" s="28">
        <f>F19</f>
        <v>31917</v>
      </c>
    </row>
    <row r="22" spans="1:6" x14ac:dyDescent="0.3">
      <c r="A22" s="44" t="s">
        <v>36</v>
      </c>
      <c r="B22" s="9"/>
      <c r="C22" s="4"/>
      <c r="D22" s="43"/>
      <c r="E22" s="43"/>
      <c r="F22" s="43"/>
    </row>
    <row r="23" spans="1:6" ht="15" thickBot="1" x14ac:dyDescent="0.35">
      <c r="A23" s="57" t="s">
        <v>37</v>
      </c>
      <c r="B23" s="26"/>
      <c r="C23" s="58"/>
      <c r="D23" s="58"/>
      <c r="E23" s="58"/>
      <c r="F23" s="28">
        <f>SUM(C23:E23)</f>
        <v>0</v>
      </c>
    </row>
    <row r="24" spans="1:6" ht="15" thickBot="1" x14ac:dyDescent="0.35">
      <c r="A24" s="59" t="s">
        <v>61</v>
      </c>
      <c r="B24" s="14"/>
      <c r="C24" s="19">
        <f>C18+C19+C23</f>
        <v>1305000</v>
      </c>
      <c r="D24" s="19">
        <f>D18+D19</f>
        <v>48206</v>
      </c>
      <c r="E24" s="19">
        <f>E18+E19</f>
        <v>0</v>
      </c>
      <c r="F24" s="19">
        <f>F18+F21+F23</f>
        <v>1353206</v>
      </c>
    </row>
    <row r="27" spans="1:6" ht="15" thickBot="1" x14ac:dyDescent="0.35">
      <c r="A27" s="32" t="s">
        <v>22</v>
      </c>
      <c r="B27" s="32"/>
      <c r="C27" s="33"/>
    </row>
    <row r="28" spans="1:6" x14ac:dyDescent="0.3">
      <c r="A28" s="32"/>
      <c r="B28" s="32"/>
      <c r="C28" s="34" t="str">
        <f>'[2]ОФП 4 кв 2023'!C27</f>
        <v>Бейсенбаев А.Н.</v>
      </c>
    </row>
    <row r="29" spans="1:6" x14ac:dyDescent="0.3">
      <c r="A29" s="32"/>
      <c r="B29" s="32"/>
      <c r="C29" s="34"/>
    </row>
    <row r="30" spans="1:6" ht="15" thickBot="1" x14ac:dyDescent="0.35">
      <c r="A30" s="32" t="s">
        <v>24</v>
      </c>
      <c r="B30" s="32"/>
      <c r="C30" s="35"/>
    </row>
    <row r="31" spans="1:6" x14ac:dyDescent="0.3">
      <c r="A31" s="32"/>
      <c r="B31" s="32"/>
      <c r="C31" s="34" t="s">
        <v>25</v>
      </c>
    </row>
  </sheetData>
  <mergeCells count="7">
    <mergeCell ref="F4:F5"/>
    <mergeCell ref="A1:E1"/>
    <mergeCell ref="A2:E2"/>
    <mergeCell ref="B4:B5"/>
    <mergeCell ref="C4:C5"/>
    <mergeCell ref="D4:D5"/>
    <mergeCell ref="E4:E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 1 кв 2024 (2)</vt:lpstr>
      <vt:lpstr>ОФП 1 кв 2024</vt:lpstr>
      <vt:lpstr>ОСД 1 кв 2024</vt:lpstr>
      <vt:lpstr>ОДДС 1 кв 2024</vt:lpstr>
      <vt:lpstr>ОИК 1 кв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Zhanar Mambetova</dc:creator>
  <cp:lastModifiedBy>fintechlabheads@dar.io</cp:lastModifiedBy>
  <cp:lastPrinted>2024-05-14T10:49:29Z</cp:lastPrinted>
  <dcterms:created xsi:type="dcterms:W3CDTF">2015-06-05T18:19:34Z</dcterms:created>
  <dcterms:modified xsi:type="dcterms:W3CDTF">2024-05-15T10:26:52Z</dcterms:modified>
</cp:coreProperties>
</file>