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ZMambetova\Desktop\FTL\ФО\ФО 1 квартал 2025 KASE_DFO\"/>
    </mc:Choice>
  </mc:AlternateContent>
  <xr:revisionPtr revIDLastSave="0" documentId="13_ncr:1_{CB1DF2C7-D11F-45AB-A5BE-FBD69C2EE76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ББ 1 квартал 2025" sheetId="1" r:id="rId1"/>
    <sheet name="ОПиУ 1 квартал 2025" sheetId="2" r:id="rId2"/>
    <sheet name="ОДДС 1 квартал 2025" sheetId="3" r:id="rId3"/>
    <sheet name="ОИК 1 квартал 2025" sheetId="4" r:id="rId4"/>
  </sheets>
  <externalReferences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4" l="1"/>
  <c r="E9" i="4"/>
  <c r="E11" i="4" s="1"/>
  <c r="E13" i="4" s="1"/>
  <c r="F13" i="4" s="1"/>
  <c r="E15" i="4"/>
  <c r="E17" i="4" s="1"/>
  <c r="C17" i="4"/>
  <c r="D16" i="2"/>
  <c r="D10" i="2"/>
  <c r="C10" i="2"/>
  <c r="D24" i="1"/>
  <c r="C24" i="1"/>
  <c r="D11" i="1"/>
  <c r="C11" i="1"/>
  <c r="C11" i="3"/>
  <c r="C13" i="3"/>
  <c r="D30" i="3"/>
  <c r="D25" i="3"/>
  <c r="D14" i="3"/>
  <c r="D20" i="3" s="1"/>
  <c r="D22" i="3" s="1"/>
  <c r="A1" i="1"/>
  <c r="A1" i="2"/>
  <c r="A1" i="4"/>
  <c r="C38" i="3"/>
  <c r="C30" i="3"/>
  <c r="C25" i="3"/>
  <c r="E10" i="4" l="1"/>
  <c r="C14" i="3"/>
  <c r="C20" i="3" s="1"/>
  <c r="C22" i="3" s="1"/>
  <c r="C31" i="3" s="1"/>
  <c r="D31" i="3"/>
  <c r="D33" i="3" s="1"/>
  <c r="C33" i="3" l="1"/>
  <c r="D14" i="4" l="1"/>
  <c r="C14" i="2"/>
  <c r="C19" i="1"/>
  <c r="C16" i="1"/>
  <c r="C12" i="2"/>
  <c r="C15" i="2"/>
  <c r="C16" i="2"/>
  <c r="C21" i="1"/>
  <c r="C9" i="1"/>
  <c r="F7" i="4" l="1"/>
  <c r="D21" i="1" l="1"/>
  <c r="D17" i="1"/>
  <c r="D25" i="1" s="1"/>
  <c r="D9" i="1"/>
  <c r="D12" i="1" s="1"/>
  <c r="D13" i="2" l="1"/>
  <c r="D17" i="2" s="1"/>
  <c r="D20" i="2" s="1"/>
  <c r="D23" i="2" s="1"/>
  <c r="C12" i="1"/>
  <c r="C22" i="4"/>
  <c r="F16" i="4"/>
  <c r="D15" i="4"/>
  <c r="D17" i="4" s="1"/>
  <c r="F14" i="4"/>
  <c r="F15" i="4" s="1"/>
  <c r="C11" i="4"/>
  <c r="D9" i="4"/>
  <c r="D11" i="4" s="1"/>
  <c r="F8" i="4"/>
  <c r="F9" i="4" s="1"/>
  <c r="F11" i="4" s="1"/>
  <c r="C17" i="1"/>
  <c r="C25" i="1" s="1"/>
  <c r="C13" i="2" l="1"/>
  <c r="C17" i="2" s="1"/>
  <c r="C20" i="2" s="1"/>
  <c r="C23" i="2" s="1"/>
  <c r="F17" i="4" l="1"/>
</calcChain>
</file>

<file path=xl/sharedStrings.xml><?xml version="1.0" encoding="utf-8"?>
<sst xmlns="http://schemas.openxmlformats.org/spreadsheetml/2006/main" count="104" uniqueCount="84">
  <si>
    <t>В тысячах тенге</t>
  </si>
  <si>
    <t>АКТИВЫ</t>
  </si>
  <si>
    <t>Денежные средства и их эквиваленты</t>
  </si>
  <si>
    <t>Займы выданные</t>
  </si>
  <si>
    <t>Основные средства</t>
  </si>
  <si>
    <t>Прочие текущие активы</t>
  </si>
  <si>
    <t>ИТОГО АКТИВЫ</t>
  </si>
  <si>
    <t>КАПИТАЛ И ОБЯЗАТЕЛЬСТВА</t>
  </si>
  <si>
    <t>КАПИТАЛ</t>
  </si>
  <si>
    <t>Уставный капитал</t>
  </si>
  <si>
    <t>Дополнительный оплаченный капитал</t>
  </si>
  <si>
    <t>ИТОГО КАПИТАЛ</t>
  </si>
  <si>
    <t>ОБЯЗАТЕЛЬСТВА</t>
  </si>
  <si>
    <t>Кредиторская задолженность</t>
  </si>
  <si>
    <t>Прочие текущие обязательства</t>
  </si>
  <si>
    <t>ИТОГО КАПИТАЛ И ОБЯЗАТЕЛЬСТВА</t>
  </si>
  <si>
    <t>Директор</t>
  </si>
  <si>
    <t>Бейсенбаев А.Н.</t>
  </si>
  <si>
    <t>Прим.</t>
  </si>
  <si>
    <t>Процентные доходы</t>
  </si>
  <si>
    <t>Процентные расходы</t>
  </si>
  <si>
    <t>Чистый процентный доход</t>
  </si>
  <si>
    <t>Расходы по ожидаемым кредитным убыткам</t>
  </si>
  <si>
    <t>Чистый процентный доход после расходов по ожидаемым кредитным убыткам</t>
  </si>
  <si>
    <t>Административные расходы</t>
  </si>
  <si>
    <t>Расходы по налогу на прибыль</t>
  </si>
  <si>
    <t>Итого</t>
  </si>
  <si>
    <t>Платежи по займам, полученные авансом</t>
  </si>
  <si>
    <t>Отложенное налоговое обязательство</t>
  </si>
  <si>
    <t>По состоянию на 31 марта 2025 года</t>
  </si>
  <si>
    <t>Выпущенные облигации</t>
  </si>
  <si>
    <t xml:space="preserve">ПРОМЕЖУТОЧНЫЙ СОКРАЩЕННЫЙ ОТЧЕТ О ФИНАНСОВОМ ПОЛОЖЕНИИ </t>
  </si>
  <si>
    <t>31 марта 2025 года</t>
  </si>
  <si>
    <t>31 декабря 2024 года</t>
  </si>
  <si>
    <t>Денежные потоки от операционной деятельности</t>
  </si>
  <si>
    <t>Проценты полученные</t>
  </si>
  <si>
    <t>Проценты выплаченные</t>
  </si>
  <si>
    <t xml:space="preserve">Общие и административные расходы </t>
  </si>
  <si>
    <t>Прочие поступления</t>
  </si>
  <si>
    <t>Прочие выплаты</t>
  </si>
  <si>
    <t>Денежные потоки от операционной деятельности до изменений в операционных активах и обязательствах</t>
  </si>
  <si>
    <t>Чистое увеличение в операционных активах</t>
  </si>
  <si>
    <t xml:space="preserve">  Займы выданные</t>
  </si>
  <si>
    <t xml:space="preserve">  Прочие текущие активы</t>
  </si>
  <si>
    <t>Чистое увеличение операционных обязательств</t>
  </si>
  <si>
    <t>Прочие обязательства</t>
  </si>
  <si>
    <t>Чистые денежные потоки, использованные в операционной деятельности до налога на прибыль</t>
  </si>
  <si>
    <t>Уплаченный налог на прибыль</t>
  </si>
  <si>
    <t>Чистое расходование денежных средств по операционной деятельности</t>
  </si>
  <si>
    <t>Денежные потоки от инвестиционной деятельности</t>
  </si>
  <si>
    <t>Денежные потоки от финансовой деятельности</t>
  </si>
  <si>
    <t>Погашение займа полученных</t>
  </si>
  <si>
    <t>Чистое (уменьшение) / увеличение денежных средств и их эквивалентов</t>
  </si>
  <si>
    <t>ПРОМЕЖУТОЧНЫЙ СОКРАЩЕННЫЙ ОТЧЕТ О СОВОКУПНОМ ДОХОДЕ</t>
  </si>
  <si>
    <t xml:space="preserve">ПРОМЕЖУТОЧНЫЙ СОКРАЩЕННЫЙ ОТЧЕТ ОБ ИЗМЕНЕНИЯХ В КАПИТАЛЕ </t>
  </si>
  <si>
    <t>ПРОМЕЖУТОЧНЫЙ СОКРАЩЕННЫЙ ОТЧЕТ О ДВИЖЕНИИ ДЕНЕЖНЫХ СРЕДСТВ (прямой метод)</t>
  </si>
  <si>
    <t>ТОО "Микрофинансовая организация ФинТехЛаб"</t>
  </si>
  <si>
    <t>На 31 марта 2025 года</t>
  </si>
  <si>
    <t>31 марта 2024 года</t>
  </si>
  <si>
    <t>прочие</t>
  </si>
  <si>
    <t>Выкупленные облигации</t>
  </si>
  <si>
    <t>КПН к уплате</t>
  </si>
  <si>
    <t>За три месяца, закончившиеся</t>
  </si>
  <si>
    <t>За три месяца, закончившиеся 31 марта 2025 года</t>
  </si>
  <si>
    <t>На 31 декабря 2023 года</t>
  </si>
  <si>
    <t>На 31 декабря 2024 года</t>
  </si>
  <si>
    <t>Влияние (расходов) / доходов от курсовых разниц, нетто</t>
  </si>
  <si>
    <t>Прочие операционные доходы, нетто</t>
  </si>
  <si>
    <t>Прочий совокупный доход</t>
  </si>
  <si>
    <t>Прибыль до налогообложения</t>
  </si>
  <si>
    <t>Увеличение уставного капитала</t>
  </si>
  <si>
    <t xml:space="preserve">На 31 марта 2024 года </t>
  </si>
  <si>
    <t>Накопленная прибыль</t>
  </si>
  <si>
    <r>
      <t>Прим</t>
    </r>
    <r>
      <rPr>
        <b/>
        <i/>
        <sz val="9"/>
        <color theme="1"/>
        <rFont val="Times New Roman"/>
        <family val="1"/>
        <charset val="204"/>
      </rPr>
      <t>.</t>
    </r>
  </si>
  <si>
    <r>
      <t>Прим</t>
    </r>
    <r>
      <rPr>
        <sz val="9"/>
        <color theme="1"/>
        <rFont val="Times New Roman"/>
        <family val="1"/>
        <charset val="204"/>
      </rPr>
      <t>.</t>
    </r>
  </si>
  <si>
    <t>Прибыль за период</t>
  </si>
  <si>
    <t>Итого совокупная прибыль за период</t>
  </si>
  <si>
    <t>Нераспределенная прибыль</t>
  </si>
  <si>
    <t>Прибыль за отчетный период</t>
  </si>
  <si>
    <t>Итого совокупная прибыль/ убыток за отчётный период, за вычетом налога на прибыль</t>
  </si>
  <si>
    <r>
      <t xml:space="preserve">Чистое </t>
    </r>
    <r>
      <rPr>
        <b/>
        <sz val="9"/>
        <color theme="1"/>
        <rFont val="Times New Roman"/>
        <family val="1"/>
        <charset val="204"/>
      </rPr>
      <t xml:space="preserve">расходование </t>
    </r>
    <r>
      <rPr>
        <b/>
        <sz val="9"/>
        <color rgb="FF000000"/>
        <rFont val="Times New Roman"/>
        <family val="1"/>
        <charset val="204"/>
      </rPr>
      <t>денежных средств по инвестиционной деятельности</t>
    </r>
  </si>
  <si>
    <r>
      <t xml:space="preserve">Чистое </t>
    </r>
    <r>
      <rPr>
        <b/>
        <sz val="9"/>
        <color theme="1"/>
        <rFont val="Times New Roman"/>
        <family val="1"/>
        <charset val="204"/>
      </rPr>
      <t xml:space="preserve">поступление/расходование </t>
    </r>
    <r>
      <rPr>
        <b/>
        <sz val="9"/>
        <color rgb="FF000000"/>
        <rFont val="Times New Roman"/>
        <family val="1"/>
        <charset val="204"/>
      </rPr>
      <t>денежных средств от/по финансовой деятельности</t>
    </r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</si>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</sst>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i/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9">
    <xf numFmtId="0" fontId="0" fillId="0" borderId="0" xfId="0"/>
    <xf numFmtId="164" fontId="0" fillId="0" borderId="0" xfId="0" applyNumberFormat="1"/>
    <xf numFmtId="0" fontId="7" fillId="0" borderId="0" xfId="0" applyFont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0" fontId="3" fillId="0" borderId="0" xfId="0" applyFont="1" applyAlignment="1">
      <alignment horizontal="justify" vertical="center"/>
    </xf>
    <xf numFmtId="0" fontId="2" fillId="0" borderId="0" xfId="0" applyFont="1"/>
    <xf numFmtId="3" fontId="5" fillId="0" borderId="0" xfId="0" applyNumberFormat="1" applyFont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164" fontId="11" fillId="0" borderId="0" xfId="1" applyNumberFormat="1" applyFont="1" applyAlignment="1">
      <alignment horizontal="right" vertical="center" wrapText="1"/>
    </xf>
    <xf numFmtId="164" fontId="9" fillId="0" borderId="0" xfId="1" applyNumberFormat="1" applyFont="1" applyAlignment="1">
      <alignment horizontal="right" vertical="center" wrapText="1"/>
    </xf>
    <xf numFmtId="0" fontId="11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right" vertical="center" wrapText="1"/>
    </xf>
    <xf numFmtId="164" fontId="11" fillId="0" borderId="0" xfId="1" applyNumberFormat="1" applyFont="1" applyFill="1" applyAlignment="1">
      <alignment horizontal="right" vertical="center" wrapText="1"/>
    </xf>
    <xf numFmtId="164" fontId="11" fillId="0" borderId="2" xfId="0" applyNumberFormat="1" applyFont="1" applyBorder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0" fontId="11" fillId="0" borderId="2" xfId="0" applyFont="1" applyBorder="1" applyAlignment="1">
      <alignment horizontal="center" vertical="center" wrapText="1"/>
    </xf>
    <xf numFmtId="0" fontId="13" fillId="0" borderId="0" xfId="0" applyFont="1"/>
    <xf numFmtId="0" fontId="11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/>
    <xf numFmtId="164" fontId="9" fillId="0" borderId="0" xfId="1" applyNumberFormat="1" applyFont="1" applyFill="1"/>
    <xf numFmtId="164" fontId="9" fillId="0" borderId="0" xfId="1" applyNumberFormat="1" applyFont="1"/>
    <xf numFmtId="164" fontId="11" fillId="0" borderId="0" xfId="1" applyNumberFormat="1" applyFont="1"/>
    <xf numFmtId="0" fontId="19" fillId="0" borderId="0" xfId="0" applyFont="1"/>
    <xf numFmtId="0" fontId="9" fillId="0" borderId="0" xfId="0" applyFont="1" applyAlignment="1">
      <alignment horizontal="justify" vertical="center" wrapText="1"/>
    </xf>
    <xf numFmtId="0" fontId="12" fillId="0" borderId="1" xfId="0" applyFont="1" applyBorder="1" applyAlignment="1">
      <alignment horizontal="justify" vertical="center" wrapText="1"/>
    </xf>
    <xf numFmtId="0" fontId="15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164" fontId="11" fillId="0" borderId="0" xfId="1" applyNumberFormat="1" applyFont="1" applyFill="1" applyAlignment="1">
      <alignment vertical="center" wrapText="1"/>
    </xf>
    <xf numFmtId="0" fontId="16" fillId="0" borderId="0" xfId="0" applyFont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164" fontId="11" fillId="0" borderId="1" xfId="1" applyNumberFormat="1" applyFont="1" applyFill="1" applyBorder="1" applyAlignment="1">
      <alignment horizontal="right" vertical="center" wrapText="1" indent="1"/>
    </xf>
    <xf numFmtId="164" fontId="9" fillId="0" borderId="1" xfId="1" applyNumberFormat="1" applyFont="1" applyFill="1" applyBorder="1" applyAlignment="1">
      <alignment horizontal="right" vertical="center" wrapText="1" indent="1"/>
    </xf>
    <xf numFmtId="0" fontId="15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vertical="center" wrapText="1"/>
    </xf>
    <xf numFmtId="164" fontId="9" fillId="0" borderId="1" xfId="0" applyNumberFormat="1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164" fontId="9" fillId="0" borderId="0" xfId="1" applyNumberFormat="1" applyFont="1" applyFill="1" applyAlignment="1">
      <alignment vertical="center" wrapText="1"/>
    </xf>
    <xf numFmtId="0" fontId="20" fillId="0" borderId="0" xfId="0" applyFont="1" applyAlignment="1">
      <alignment vertical="center" wrapText="1"/>
    </xf>
    <xf numFmtId="0" fontId="9" fillId="0" borderId="1" xfId="0" applyFont="1" applyBorder="1" applyAlignment="1">
      <alignment horizontal="left" vertical="center" wrapText="1" indent="1"/>
    </xf>
    <xf numFmtId="164" fontId="9" fillId="0" borderId="2" xfId="1" applyNumberFormat="1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 indent="1"/>
    </xf>
    <xf numFmtId="164" fontId="11" fillId="0" borderId="1" xfId="1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 vertical="center" wrapText="1" indent="2"/>
    </xf>
    <xf numFmtId="0" fontId="15" fillId="0" borderId="4" xfId="0" applyFont="1" applyBorder="1" applyAlignment="1">
      <alignment vertical="center" wrapText="1"/>
    </xf>
    <xf numFmtId="0" fontId="20" fillId="0" borderId="4" xfId="0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vertical="center" wrapText="1"/>
    </xf>
    <xf numFmtId="164" fontId="9" fillId="0" borderId="4" xfId="0" applyNumberFormat="1" applyFont="1" applyBorder="1" applyAlignment="1">
      <alignment vertical="center" wrapText="1"/>
    </xf>
    <xf numFmtId="3" fontId="11" fillId="0" borderId="0" xfId="0" applyNumberFormat="1" applyFont="1" applyAlignment="1">
      <alignment vertical="center" wrapText="1"/>
    </xf>
    <xf numFmtId="0" fontId="16" fillId="0" borderId="0" xfId="0" applyFont="1" applyAlignment="1">
      <alignment horizontal="left" vertical="center" wrapText="1" indent="1"/>
    </xf>
    <xf numFmtId="164" fontId="11" fillId="0" borderId="0" xfId="0" applyNumberFormat="1" applyFont="1" applyAlignment="1">
      <alignment vertical="center" wrapText="1"/>
    </xf>
    <xf numFmtId="164" fontId="9" fillId="0" borderId="0" xfId="0" applyNumberFormat="1" applyFont="1" applyAlignment="1">
      <alignment vertical="center" wrapText="1"/>
    </xf>
    <xf numFmtId="164" fontId="9" fillId="0" borderId="1" xfId="1" applyNumberFormat="1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justify" vertical="center" wrapText="1"/>
    </xf>
    <xf numFmtId="0" fontId="14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left" vertical="center" wrapText="1" indent="1"/>
    </xf>
    <xf numFmtId="164" fontId="11" fillId="0" borderId="1" xfId="0" applyNumberFormat="1" applyFont="1" applyBorder="1" applyAlignment="1">
      <alignment horizontal="right" vertical="center" wrapText="1"/>
    </xf>
    <xf numFmtId="0" fontId="18" fillId="0" borderId="1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left" vertical="center" wrapText="1" indent="1"/>
    </xf>
    <xf numFmtId="0" fontId="12" fillId="0" borderId="5" xfId="0" applyFont="1" applyBorder="1" applyAlignment="1">
      <alignment horizontal="center" vertical="center" wrapText="1"/>
    </xf>
    <xf numFmtId="164" fontId="9" fillId="0" borderId="5" xfId="1" applyNumberFormat="1" applyFont="1" applyBorder="1" applyAlignment="1">
      <alignment horizontal="right" vertical="center" wrapText="1"/>
    </xf>
    <xf numFmtId="164" fontId="9" fillId="0" borderId="7" xfId="0" applyNumberFormat="1" applyFont="1" applyBorder="1" applyAlignment="1">
      <alignment horizontal="right" vertical="center" wrapText="1"/>
    </xf>
    <xf numFmtId="0" fontId="9" fillId="0" borderId="8" xfId="0" applyFont="1" applyBorder="1" applyAlignment="1">
      <alignment horizontal="left" vertical="center" wrapText="1" indent="1"/>
    </xf>
    <xf numFmtId="0" fontId="12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right" vertical="center" wrapText="1"/>
    </xf>
    <xf numFmtId="164" fontId="9" fillId="0" borderId="8" xfId="1" applyNumberFormat="1" applyFont="1" applyBorder="1" applyAlignment="1">
      <alignment horizontal="right" vertical="center" wrapText="1"/>
    </xf>
    <xf numFmtId="164" fontId="9" fillId="0" borderId="8" xfId="0" applyNumberFormat="1" applyFont="1" applyBorder="1" applyAlignment="1">
      <alignment horizontal="right" vertical="center" wrapText="1"/>
    </xf>
    <xf numFmtId="164" fontId="11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horizontal="left" vertical="center" wrapText="1" indent="1"/>
    </xf>
    <xf numFmtId="164" fontId="9" fillId="0" borderId="0" xfId="1" applyNumberFormat="1" applyFont="1" applyBorder="1" applyAlignment="1">
      <alignment horizontal="right" vertical="center" wrapText="1"/>
    </xf>
    <xf numFmtId="164" fontId="11" fillId="0" borderId="8" xfId="0" applyNumberFormat="1" applyFont="1" applyBorder="1" applyAlignment="1">
      <alignment horizontal="right" vertical="center" wrapText="1"/>
    </xf>
    <xf numFmtId="0" fontId="12" fillId="0" borderId="6" xfId="0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164" fontId="9" fillId="0" borderId="3" xfId="1" applyNumberFormat="1" applyFont="1" applyBorder="1"/>
    <xf numFmtId="164" fontId="9" fillId="0" borderId="0" xfId="0" applyNumberFormat="1" applyFont="1"/>
    <xf numFmtId="164" fontId="12" fillId="0" borderId="1" xfId="0" applyNumberFormat="1" applyFont="1" applyBorder="1" applyAlignment="1">
      <alignment horizontal="justify" vertical="center" wrapText="1"/>
    </xf>
    <xf numFmtId="0" fontId="11" fillId="0" borderId="0" xfId="0" applyFont="1" applyAlignment="1">
      <alignment horizontal="justify" vertical="center" wrapText="1"/>
    </xf>
    <xf numFmtId="0" fontId="9" fillId="0" borderId="0" xfId="0" applyFont="1" applyAlignment="1">
      <alignment horizontal="left" vertical="center" wrapText="1"/>
    </xf>
    <xf numFmtId="164" fontId="9" fillId="0" borderId="0" xfId="1" applyNumberFormat="1" applyFont="1" applyFill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164" fontId="11" fillId="0" borderId="6" xfId="1" applyNumberFormat="1" applyFont="1" applyBorder="1" applyAlignment="1">
      <alignment horizontal="right" vertical="center" wrapText="1"/>
    </xf>
    <xf numFmtId="164" fontId="9" fillId="0" borderId="6" xfId="1" applyNumberFormat="1" applyFont="1" applyBorder="1" applyAlignment="1">
      <alignment horizontal="right" vertical="center" wrapText="1"/>
    </xf>
    <xf numFmtId="0" fontId="11" fillId="0" borderId="8" xfId="0" applyFont="1" applyBorder="1" applyAlignment="1">
      <alignment vertical="center" wrapText="1"/>
    </xf>
    <xf numFmtId="164" fontId="9" fillId="0" borderId="6" xfId="1" applyNumberFormat="1" applyFont="1" applyBorder="1"/>
    <xf numFmtId="164" fontId="11" fillId="0" borderId="8" xfId="1" applyNumberFormat="1" applyFont="1" applyBorder="1" applyAlignment="1">
      <alignment horizontal="right" vertical="center" wrapText="1"/>
    </xf>
    <xf numFmtId="0" fontId="14" fillId="0" borderId="8" xfId="0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right" vertical="center" wrapText="1"/>
    </xf>
    <xf numFmtId="0" fontId="11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right" vertical="center" wrapText="1"/>
    </xf>
    <xf numFmtId="0" fontId="16" fillId="0" borderId="8" xfId="0" applyFont="1" applyBorder="1" applyAlignment="1">
      <alignment horizontal="right" vertical="center" wrapText="1"/>
    </xf>
    <xf numFmtId="0" fontId="11" fillId="0" borderId="8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left" vertical="center" wrapText="1" indent="1"/>
    </xf>
    <xf numFmtId="0" fontId="11" fillId="0" borderId="0" xfId="0" applyFont="1" applyAlignment="1">
      <alignment horizontal="left" vertical="center" wrapText="1" indent="1"/>
    </xf>
    <xf numFmtId="164" fontId="11" fillId="0" borderId="0" xfId="1" applyNumberFormat="1" applyFont="1" applyBorder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17" fillId="0" borderId="0" xfId="0" applyFont="1" applyAlignment="1">
      <alignment horizontal="justify" vertical="center"/>
    </xf>
    <xf numFmtId="0" fontId="17" fillId="0" borderId="0" xfId="0" applyFont="1"/>
    <xf numFmtId="0" fontId="4" fillId="0" borderId="0" xfId="0" applyFont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11" fillId="0" borderId="6" xfId="0" applyFont="1" applyBorder="1"/>
    <xf numFmtId="0" fontId="17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right" vertical="center" wrapText="1"/>
    </xf>
    <xf numFmtId="0" fontId="13" fillId="0" borderId="0" xfId="0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ZMambetova\Desktop\FTL\&#1060;&#1054;\&#1060;&#1054;%202023\&#1060;&#1054;%202023_FTL%20(aud)%20Final.xlsx" TargetMode="External"/><Relationship Id="rId1" Type="http://schemas.openxmlformats.org/officeDocument/2006/relationships/externalLinkPath" Target="/Users/ZMambetova/Desktop/FTL/&#1060;&#1054;/&#1060;&#1054;%202023/&#1060;&#1054;%202023_FTL%20(aud)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ZMambetova\Desktop\FTL\&#1060;&#1054;\&#1060;&#1054;%203%20&#1082;&#1074;&#1072;&#1088;&#1090;&#1072;&#1083;%202024\&#1060;&#1054;%202%20&#1082;&#1074;&#1072;&#1088;&#1090;&#1072;&#1083;%202024_FTL%20(&#1053;&#1041;%20&#1056;&#1050;).xlsx" TargetMode="External"/><Relationship Id="rId1" Type="http://schemas.openxmlformats.org/officeDocument/2006/relationships/externalLinkPath" Target="/Users/ZMambetova/Desktop/FTL/&#1060;&#1054;/&#1060;&#1054;%203%20&#1082;&#1074;&#1072;&#1088;&#1090;&#1072;&#1083;%202024/&#1060;&#1054;%202%20&#1082;&#1074;&#1072;&#1088;&#1090;&#1072;&#1083;%202024_FTL%20(&#1053;&#1041;%20&#1056;&#105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ОФП 2023"/>
      <sheetName val="ОСД 2023"/>
      <sheetName val="ОДДС"/>
      <sheetName val="ОИК 2023"/>
    </sheetNames>
    <sheetDataSet>
      <sheetData sheetId="0">
        <row r="29">
          <cell r="C29" t="str">
            <v>Бейсенбаев А.Н.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ОФП 4 кв 2023"/>
      <sheetName val="ОСД 4 кв 2023"/>
      <sheetName val="ОДДС 4 кв 2023"/>
      <sheetName val="ОИК 4 кв 2023"/>
    </sheetNames>
    <sheetDataSet>
      <sheetData sheetId="0">
        <row r="27">
          <cell r="C27" t="str">
            <v>Бейсенбаев А.Н.</v>
          </cell>
        </row>
      </sheetData>
      <sheetData sheetId="1">
        <row r="2">
          <cell r="A2" t="str">
            <v>За 1 квартал 2024 год, закончившийся 31 марта 2024 года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workbookViewId="0">
      <selection activeCell="A2" sqref="A2"/>
    </sheetView>
  </sheetViews>
  <sheetFormatPr defaultRowHeight="14.4" x14ac:dyDescent="0.3"/>
  <cols>
    <col min="1" max="1" width="26.6640625" customWidth="1"/>
    <col min="2" max="2" width="6.21875" customWidth="1"/>
    <col min="3" max="3" width="16.44140625" customWidth="1"/>
    <col min="4" max="4" width="17.5546875" customWidth="1"/>
  </cols>
  <sheetData>
    <row r="1" spans="1:6" x14ac:dyDescent="0.3">
      <c r="A1" s="88" t="str">
        <f>'ОДДС 1 квартал 2025'!A1</f>
        <v>ТОО "Микрофинансовая организация ФинТехЛаб"</v>
      </c>
      <c r="B1" s="30"/>
      <c r="C1" s="30"/>
      <c r="D1" s="30"/>
    </row>
    <row r="2" spans="1:6" x14ac:dyDescent="0.3">
      <c r="A2" s="89" t="s">
        <v>31</v>
      </c>
      <c r="B2" s="30"/>
      <c r="C2" s="30"/>
      <c r="D2" s="30"/>
    </row>
    <row r="3" spans="1:6" x14ac:dyDescent="0.3">
      <c r="A3" s="89" t="s">
        <v>29</v>
      </c>
      <c r="B3" s="30"/>
      <c r="C3" s="30"/>
      <c r="D3" s="30"/>
    </row>
    <row r="5" spans="1:6" ht="14.4" customHeight="1" x14ac:dyDescent="0.3">
      <c r="A5" s="121" t="s">
        <v>0</v>
      </c>
      <c r="B5" s="123" t="s">
        <v>74</v>
      </c>
      <c r="C5" s="125" t="s">
        <v>32</v>
      </c>
      <c r="D5" s="127" t="s">
        <v>33</v>
      </c>
    </row>
    <row r="6" spans="1:6" ht="5.4" customHeight="1" thickBot="1" x14ac:dyDescent="0.35">
      <c r="A6" s="122"/>
      <c r="B6" s="124"/>
      <c r="C6" s="126"/>
      <c r="D6" s="126"/>
    </row>
    <row r="7" spans="1:6" x14ac:dyDescent="0.3">
      <c r="A7" s="95" t="s">
        <v>1</v>
      </c>
      <c r="B7" s="12"/>
      <c r="C7" s="27"/>
      <c r="D7" s="28"/>
    </row>
    <row r="8" spans="1:6" ht="24" x14ac:dyDescent="0.3">
      <c r="A8" s="96" t="s">
        <v>2</v>
      </c>
      <c r="B8" s="19">
        <v>3</v>
      </c>
      <c r="C8" s="21">
        <v>288215</v>
      </c>
      <c r="D8" s="97">
        <v>914592</v>
      </c>
    </row>
    <row r="9" spans="1:6" x14ac:dyDescent="0.3">
      <c r="A9" s="11" t="s">
        <v>3</v>
      </c>
      <c r="B9" s="19">
        <v>4</v>
      </c>
      <c r="C9" s="21">
        <f>1711338-148584+3045494-1</f>
        <v>4608247</v>
      </c>
      <c r="D9" s="97">
        <f>1625488-163384+2556650</f>
        <v>4018754</v>
      </c>
    </row>
    <row r="10" spans="1:6" x14ac:dyDescent="0.3">
      <c r="A10" s="11" t="s">
        <v>4</v>
      </c>
      <c r="B10" s="19"/>
      <c r="C10" s="13">
        <v>17710</v>
      </c>
      <c r="D10" s="14">
        <v>291</v>
      </c>
    </row>
    <row r="11" spans="1:6" x14ac:dyDescent="0.3">
      <c r="A11" s="102" t="s">
        <v>5</v>
      </c>
      <c r="B11" s="87"/>
      <c r="C11" s="104">
        <f>31432+6+312</f>
        <v>31750</v>
      </c>
      <c r="D11" s="105">
        <f>41969+6-1+308</f>
        <v>42282</v>
      </c>
    </row>
    <row r="12" spans="1:6" x14ac:dyDescent="0.3">
      <c r="A12" s="116" t="s">
        <v>6</v>
      </c>
      <c r="B12" s="109"/>
      <c r="C12" s="86">
        <f>SUM(C8:C11)</f>
        <v>4945922</v>
      </c>
      <c r="D12" s="82">
        <f>SUM(D8:D11)</f>
        <v>4975919</v>
      </c>
    </row>
    <row r="13" spans="1:6" ht="16.2" customHeight="1" x14ac:dyDescent="0.3">
      <c r="A13" s="100" t="s">
        <v>7</v>
      </c>
      <c r="B13" s="19"/>
      <c r="C13" s="27"/>
      <c r="D13" s="28"/>
    </row>
    <row r="14" spans="1:6" x14ac:dyDescent="0.3">
      <c r="A14" s="95" t="s">
        <v>8</v>
      </c>
      <c r="B14" s="19"/>
      <c r="C14" s="27"/>
      <c r="D14" s="28"/>
    </row>
    <row r="15" spans="1:6" x14ac:dyDescent="0.3">
      <c r="A15" s="35" t="s">
        <v>9</v>
      </c>
      <c r="B15" s="19">
        <v>6</v>
      </c>
      <c r="C15" s="13">
        <v>2045000</v>
      </c>
      <c r="D15" s="14">
        <v>2045000</v>
      </c>
    </row>
    <row r="16" spans="1:6" x14ac:dyDescent="0.3">
      <c r="A16" s="117" t="s">
        <v>77</v>
      </c>
      <c r="B16" s="87"/>
      <c r="C16" s="104">
        <f>325196-101</f>
        <v>325095</v>
      </c>
      <c r="D16" s="105">
        <v>166408</v>
      </c>
      <c r="E16" s="1"/>
      <c r="F16" s="1"/>
    </row>
    <row r="17" spans="1:4" x14ac:dyDescent="0.3">
      <c r="A17" s="116" t="s">
        <v>11</v>
      </c>
      <c r="B17" s="79"/>
      <c r="C17" s="86">
        <f>SUM(C15:C16)</f>
        <v>2370095</v>
      </c>
      <c r="D17" s="82">
        <f>SUM(D15:D16)</f>
        <v>2211408</v>
      </c>
    </row>
    <row r="18" spans="1:4" x14ac:dyDescent="0.3">
      <c r="A18" s="95" t="s">
        <v>12</v>
      </c>
      <c r="B18" s="19"/>
      <c r="C18" s="27"/>
      <c r="D18" s="28"/>
    </row>
    <row r="19" spans="1:4" x14ac:dyDescent="0.3">
      <c r="A19" s="35" t="s">
        <v>13</v>
      </c>
      <c r="B19" s="19"/>
      <c r="C19" s="13">
        <f>3706-3168+101</f>
        <v>639</v>
      </c>
      <c r="D19" s="14">
        <v>3613</v>
      </c>
    </row>
    <row r="20" spans="1:4" x14ac:dyDescent="0.3">
      <c r="A20" s="10" t="s">
        <v>61</v>
      </c>
      <c r="B20" s="19"/>
      <c r="C20" s="13">
        <v>29014</v>
      </c>
      <c r="D20" s="14">
        <v>29014</v>
      </c>
    </row>
    <row r="21" spans="1:4" x14ac:dyDescent="0.3">
      <c r="A21" s="11" t="s">
        <v>30</v>
      </c>
      <c r="B21" s="19">
        <v>5</v>
      </c>
      <c r="C21" s="13">
        <f>2419817+61760</f>
        <v>2481577</v>
      </c>
      <c r="D21" s="14">
        <f>2614367+52960</f>
        <v>2667327</v>
      </c>
    </row>
    <row r="22" spans="1:4" ht="24" x14ac:dyDescent="0.3">
      <c r="A22" s="11" t="s">
        <v>28</v>
      </c>
      <c r="B22" s="19"/>
      <c r="C22" s="13">
        <v>4707</v>
      </c>
      <c r="D22" s="14">
        <v>4707</v>
      </c>
    </row>
    <row r="23" spans="1:4" ht="24" x14ac:dyDescent="0.3">
      <c r="A23" s="11" t="s">
        <v>27</v>
      </c>
      <c r="B23" s="19"/>
      <c r="C23" s="13">
        <v>4545</v>
      </c>
      <c r="D23" s="14">
        <v>43762</v>
      </c>
    </row>
    <row r="24" spans="1:4" x14ac:dyDescent="0.3">
      <c r="A24" s="102" t="s">
        <v>14</v>
      </c>
      <c r="B24" s="87"/>
      <c r="C24" s="104">
        <f>68136+3068+9987+3168-29014</f>
        <v>55345</v>
      </c>
      <c r="D24" s="105">
        <f>32188+2927+9987-29014</f>
        <v>16088</v>
      </c>
    </row>
    <row r="25" spans="1:4" ht="23.4" thickBot="1" x14ac:dyDescent="0.35">
      <c r="A25" s="101" t="s">
        <v>15</v>
      </c>
      <c r="B25" s="98"/>
      <c r="C25" s="72">
        <f>SUM(C17:C24)</f>
        <v>4945922</v>
      </c>
      <c r="D25" s="99">
        <f>SUM(D17:D24)</f>
        <v>4975919</v>
      </c>
    </row>
    <row r="26" spans="1:4" x14ac:dyDescent="0.3">
      <c r="A26" s="95"/>
      <c r="B26" s="69"/>
      <c r="C26" s="13"/>
      <c r="D26" s="28"/>
    </row>
    <row r="27" spans="1:4" x14ac:dyDescent="0.3">
      <c r="A27" s="67"/>
      <c r="B27" s="26"/>
      <c r="C27" s="26"/>
      <c r="D27" s="26"/>
    </row>
    <row r="30" spans="1:4" ht="15" thickBot="1" x14ac:dyDescent="0.35">
      <c r="A30" s="2" t="s">
        <v>16</v>
      </c>
      <c r="B30" s="2"/>
      <c r="C30" s="3"/>
    </row>
    <row r="31" spans="1:4" x14ac:dyDescent="0.3">
      <c r="A31" s="2"/>
      <c r="B31" s="2"/>
      <c r="C31" s="4" t="s">
        <v>17</v>
      </c>
    </row>
  </sheetData>
  <mergeCells count="4">
    <mergeCell ref="A5:A6"/>
    <mergeCell ref="B5:B6"/>
    <mergeCell ref="C5:C6"/>
    <mergeCell ref="D5:D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FB233-6E4F-40EA-92B8-B1BF394A1537}">
  <dimension ref="A1:D30"/>
  <sheetViews>
    <sheetView workbookViewId="0">
      <selection activeCell="E7" sqref="E1:O1048576"/>
    </sheetView>
  </sheetViews>
  <sheetFormatPr defaultRowHeight="14.4" x14ac:dyDescent="0.3"/>
  <cols>
    <col min="1" max="1" width="27.77734375" customWidth="1"/>
    <col min="2" max="2" width="6.88671875" customWidth="1"/>
    <col min="3" max="3" width="15.5546875" customWidth="1"/>
    <col min="4" max="4" width="16" customWidth="1"/>
  </cols>
  <sheetData>
    <row r="1" spans="1:4" x14ac:dyDescent="0.3">
      <c r="A1" s="88" t="str">
        <f>'ОДДС 1 квартал 2025'!A1</f>
        <v>ТОО "Микрофинансовая организация ФинТехЛаб"</v>
      </c>
      <c r="B1" s="30"/>
      <c r="C1" s="30"/>
      <c r="D1" s="30"/>
    </row>
    <row r="2" spans="1:4" x14ac:dyDescent="0.3">
      <c r="A2" s="89" t="s">
        <v>53</v>
      </c>
      <c r="B2" s="30"/>
      <c r="C2" s="30"/>
      <c r="D2" s="30"/>
    </row>
    <row r="3" spans="1:4" x14ac:dyDescent="0.3">
      <c r="A3" s="128" t="s">
        <v>63</v>
      </c>
      <c r="B3" s="129"/>
      <c r="C3" s="129"/>
      <c r="D3" s="129"/>
    </row>
    <row r="4" spans="1:4" x14ac:dyDescent="0.3">
      <c r="A4" s="7"/>
      <c r="B4" s="8"/>
      <c r="C4" s="8"/>
      <c r="D4" s="8"/>
    </row>
    <row r="5" spans="1:4" x14ac:dyDescent="0.3">
      <c r="B5" s="10"/>
      <c r="C5" s="134" t="s">
        <v>62</v>
      </c>
      <c r="D5" s="134"/>
    </row>
    <row r="6" spans="1:4" ht="14.4" customHeight="1" x14ac:dyDescent="0.3">
      <c r="A6" s="130" t="s">
        <v>0</v>
      </c>
      <c r="B6" s="123" t="s">
        <v>18</v>
      </c>
      <c r="C6" s="125" t="s">
        <v>32</v>
      </c>
      <c r="D6" s="127" t="s">
        <v>58</v>
      </c>
    </row>
    <row r="7" spans="1:4" ht="15" thickBot="1" x14ac:dyDescent="0.35">
      <c r="A7" s="131"/>
      <c r="B7" s="132"/>
      <c r="C7" s="133"/>
      <c r="D7" s="133"/>
    </row>
    <row r="8" spans="1:4" x14ac:dyDescent="0.3">
      <c r="A8" s="11" t="s">
        <v>19</v>
      </c>
      <c r="B8" s="12">
        <v>7</v>
      </c>
      <c r="C8" s="13">
        <v>373718</v>
      </c>
      <c r="D8" s="14">
        <v>199393</v>
      </c>
    </row>
    <row r="9" spans="1:4" x14ac:dyDescent="0.3">
      <c r="A9" s="102" t="s">
        <v>20</v>
      </c>
      <c r="B9" s="103">
        <v>8</v>
      </c>
      <c r="C9" s="104">
        <v>-117551</v>
      </c>
      <c r="D9" s="105">
        <v>-39103</v>
      </c>
    </row>
    <row r="10" spans="1:4" x14ac:dyDescent="0.3">
      <c r="A10" s="106" t="s">
        <v>21</v>
      </c>
      <c r="B10" s="79"/>
      <c r="C10" s="82">
        <f>SUM(C8:C9)</f>
        <v>256167</v>
      </c>
      <c r="D10" s="82">
        <f>SUM(D8:D9)</f>
        <v>160290</v>
      </c>
    </row>
    <row r="11" spans="1:4" ht="15" customHeight="1" x14ac:dyDescent="0.3">
      <c r="A11" s="18"/>
      <c r="B11" s="19"/>
      <c r="C11" s="20"/>
      <c r="D11" s="20"/>
    </row>
    <row r="12" spans="1:4" ht="24" x14ac:dyDescent="0.3">
      <c r="A12" s="102" t="s">
        <v>22</v>
      </c>
      <c r="B12" s="87">
        <v>4</v>
      </c>
      <c r="C12" s="104">
        <f>-22426</f>
        <v>-22426</v>
      </c>
      <c r="D12" s="107">
        <v>-64395</v>
      </c>
    </row>
    <row r="13" spans="1:4" ht="34.200000000000003" x14ac:dyDescent="0.3">
      <c r="A13" s="106" t="s">
        <v>23</v>
      </c>
      <c r="B13" s="79"/>
      <c r="C13" s="108">
        <f>C10+C12</f>
        <v>233741</v>
      </c>
      <c r="D13" s="81">
        <f>D10+D12</f>
        <v>95895</v>
      </c>
    </row>
    <row r="14" spans="1:4" x14ac:dyDescent="0.3">
      <c r="A14" s="11" t="s">
        <v>24</v>
      </c>
      <c r="B14" s="19">
        <v>9</v>
      </c>
      <c r="C14" s="21">
        <f>-73158-101</f>
        <v>-73259</v>
      </c>
      <c r="D14" s="31">
        <v>-65065</v>
      </c>
    </row>
    <row r="15" spans="1:4" ht="24" x14ac:dyDescent="0.3">
      <c r="A15" s="11" t="s">
        <v>66</v>
      </c>
      <c r="B15" s="19"/>
      <c r="C15" s="13">
        <f>32256-8392</f>
        <v>23864</v>
      </c>
      <c r="D15" s="32">
        <v>0</v>
      </c>
    </row>
    <row r="16" spans="1:4" x14ac:dyDescent="0.3">
      <c r="A16" s="102" t="s">
        <v>67</v>
      </c>
      <c r="B16" s="87"/>
      <c r="C16" s="104">
        <f>2956+590+9180+622</f>
        <v>13348</v>
      </c>
      <c r="D16" s="107">
        <f>2890-662</f>
        <v>2228</v>
      </c>
    </row>
    <row r="17" spans="1:4" x14ac:dyDescent="0.3">
      <c r="A17" s="106" t="s">
        <v>69</v>
      </c>
      <c r="B17" s="109"/>
      <c r="C17" s="86">
        <f>SUM(C13:C16)</f>
        <v>197694</v>
      </c>
      <c r="D17" s="82">
        <f>SUM(D13:D16)</f>
        <v>33058</v>
      </c>
    </row>
    <row r="18" spans="1:4" x14ac:dyDescent="0.3">
      <c r="A18" s="11"/>
      <c r="B18" s="19"/>
      <c r="C18" s="23"/>
      <c r="D18" s="24"/>
    </row>
    <row r="19" spans="1:4" x14ac:dyDescent="0.3">
      <c r="A19" s="102" t="s">
        <v>25</v>
      </c>
      <c r="B19" s="87"/>
      <c r="C19" s="110">
        <v>-39007</v>
      </c>
      <c r="D19" s="107">
        <v>-1141</v>
      </c>
    </row>
    <row r="20" spans="1:4" x14ac:dyDescent="0.3">
      <c r="A20" s="106" t="s">
        <v>78</v>
      </c>
      <c r="B20" s="111"/>
      <c r="C20" s="86">
        <f>C17+C19</f>
        <v>158687</v>
      </c>
      <c r="D20" s="82">
        <f>D17+D19</f>
        <v>31917</v>
      </c>
    </row>
    <row r="21" spans="1:4" x14ac:dyDescent="0.3">
      <c r="A21" s="112"/>
      <c r="B21" s="113"/>
      <c r="C21" s="114"/>
      <c r="D21" s="115"/>
    </row>
    <row r="22" spans="1:4" x14ac:dyDescent="0.3">
      <c r="A22" s="11" t="s">
        <v>68</v>
      </c>
      <c r="B22" s="12"/>
      <c r="C22" s="33">
        <v>0</v>
      </c>
      <c r="D22" s="32">
        <v>0</v>
      </c>
    </row>
    <row r="23" spans="1:4" ht="34.799999999999997" thickBot="1" x14ac:dyDescent="0.35">
      <c r="A23" s="15" t="s">
        <v>79</v>
      </c>
      <c r="B23" s="25"/>
      <c r="C23" s="22">
        <f>C20</f>
        <v>158687</v>
      </c>
      <c r="D23" s="17">
        <f>D20</f>
        <v>31917</v>
      </c>
    </row>
    <row r="24" spans="1:4" x14ac:dyDescent="0.3">
      <c r="A24" s="10"/>
      <c r="B24" s="10"/>
      <c r="C24" s="10"/>
      <c r="D24" s="10"/>
    </row>
    <row r="25" spans="1:4" x14ac:dyDescent="0.3">
      <c r="A25" s="34"/>
      <c r="B25" s="34"/>
      <c r="C25" s="34"/>
      <c r="D25" s="34"/>
    </row>
    <row r="26" spans="1:4" x14ac:dyDescent="0.3">
      <c r="A26" s="34"/>
      <c r="B26" s="34"/>
      <c r="C26" s="34"/>
      <c r="D26" s="34"/>
    </row>
    <row r="27" spans="1:4" ht="15" thickBot="1" x14ac:dyDescent="0.35">
      <c r="A27" s="35" t="s">
        <v>16</v>
      </c>
      <c r="B27" s="35"/>
      <c r="C27" s="36"/>
      <c r="D27" s="34"/>
    </row>
    <row r="28" spans="1:4" x14ac:dyDescent="0.3">
      <c r="A28" s="35"/>
      <c r="B28" s="35"/>
      <c r="C28" s="12" t="s">
        <v>17</v>
      </c>
      <c r="D28" s="34"/>
    </row>
    <row r="29" spans="1:4" x14ac:dyDescent="0.3">
      <c r="A29" s="34"/>
      <c r="B29" s="34"/>
      <c r="C29" s="34"/>
      <c r="D29" s="34"/>
    </row>
    <row r="30" spans="1:4" x14ac:dyDescent="0.3">
      <c r="A30" s="34"/>
      <c r="B30" s="34"/>
      <c r="C30" s="34"/>
      <c r="D30" s="34"/>
    </row>
  </sheetData>
  <mergeCells count="6">
    <mergeCell ref="A3:D3"/>
    <mergeCell ref="A6:A7"/>
    <mergeCell ref="B6:B7"/>
    <mergeCell ref="C6:C7"/>
    <mergeCell ref="D6:D7"/>
    <mergeCell ref="C5:D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6EC7E-020C-4B1C-9B06-F2D2B14DA9AF}">
  <dimension ref="A1:H55"/>
  <sheetViews>
    <sheetView topLeftCell="A20" workbookViewId="0">
      <selection activeCell="C20" sqref="C20"/>
    </sheetView>
  </sheetViews>
  <sheetFormatPr defaultRowHeight="14.4" x14ac:dyDescent="0.3"/>
  <cols>
    <col min="1" max="1" width="40.109375" customWidth="1"/>
    <col min="2" max="2" width="6.5546875" customWidth="1"/>
    <col min="3" max="3" width="15.33203125" customWidth="1"/>
    <col min="4" max="4" width="14.21875" bestFit="1" customWidth="1"/>
  </cols>
  <sheetData>
    <row r="1" spans="1:4" x14ac:dyDescent="0.3">
      <c r="A1" s="88" t="s">
        <v>56</v>
      </c>
      <c r="B1" s="30"/>
      <c r="C1" s="30"/>
      <c r="D1" s="30"/>
    </row>
    <row r="2" spans="1:4" x14ac:dyDescent="0.3">
      <c r="A2" s="135" t="s">
        <v>55</v>
      </c>
      <c r="B2" s="136"/>
      <c r="C2" s="136"/>
      <c r="D2" s="136"/>
    </row>
    <row r="3" spans="1:4" x14ac:dyDescent="0.3">
      <c r="A3" s="128" t="s">
        <v>63</v>
      </c>
      <c r="B3" s="129"/>
      <c r="C3" s="129"/>
      <c r="D3" s="129"/>
    </row>
    <row r="4" spans="1:4" x14ac:dyDescent="0.3">
      <c r="A4" s="7"/>
      <c r="B4" s="8"/>
      <c r="C4" s="8"/>
      <c r="D4" s="8"/>
    </row>
    <row r="5" spans="1:4" x14ac:dyDescent="0.3">
      <c r="A5" s="10"/>
      <c r="B5" s="10"/>
      <c r="C5" s="134" t="s">
        <v>62</v>
      </c>
      <c r="D5" s="134"/>
    </row>
    <row r="6" spans="1:4" x14ac:dyDescent="0.3">
      <c r="A6" s="10"/>
      <c r="B6" s="10"/>
      <c r="C6" s="125" t="s">
        <v>32</v>
      </c>
      <c r="D6" s="127" t="s">
        <v>58</v>
      </c>
    </row>
    <row r="7" spans="1:4" ht="15" thickBot="1" x14ac:dyDescent="0.35">
      <c r="A7" s="91" t="s">
        <v>0</v>
      </c>
      <c r="B7" s="90" t="s">
        <v>18</v>
      </c>
      <c r="C7" s="133"/>
      <c r="D7" s="133"/>
    </row>
    <row r="8" spans="1:4" ht="15" customHeight="1" x14ac:dyDescent="0.3">
      <c r="A8" s="37" t="s">
        <v>34</v>
      </c>
      <c r="B8" s="38"/>
      <c r="C8" s="23"/>
      <c r="D8" s="24"/>
    </row>
    <row r="9" spans="1:4" x14ac:dyDescent="0.3">
      <c r="A9" s="11" t="s">
        <v>35</v>
      </c>
      <c r="B9" s="38"/>
      <c r="C9" s="39">
        <v>271545</v>
      </c>
      <c r="D9" s="32">
        <v>167392</v>
      </c>
    </row>
    <row r="10" spans="1:4" x14ac:dyDescent="0.3">
      <c r="A10" s="40" t="s">
        <v>36</v>
      </c>
      <c r="B10" s="38"/>
      <c r="C10" s="39">
        <v>-108351</v>
      </c>
      <c r="D10" s="32">
        <v>-19992</v>
      </c>
    </row>
    <row r="11" spans="1:4" x14ac:dyDescent="0.3">
      <c r="A11" s="11" t="s">
        <v>37</v>
      </c>
      <c r="B11" s="19"/>
      <c r="C11" s="39">
        <f>-85925+2+17990</f>
        <v>-67933</v>
      </c>
      <c r="D11" s="32">
        <v>-59069</v>
      </c>
    </row>
    <row r="12" spans="1:4" x14ac:dyDescent="0.3">
      <c r="A12" s="11" t="s">
        <v>38</v>
      </c>
      <c r="B12" s="19"/>
      <c r="C12" s="39">
        <v>34448</v>
      </c>
      <c r="D12" s="32">
        <v>8580</v>
      </c>
    </row>
    <row r="13" spans="1:4" ht="15" thickBot="1" x14ac:dyDescent="0.35">
      <c r="A13" s="41" t="s">
        <v>39</v>
      </c>
      <c r="B13" s="42"/>
      <c r="C13" s="43">
        <f>-152-1084</f>
        <v>-1236</v>
      </c>
      <c r="D13" s="44">
        <v>0</v>
      </c>
    </row>
    <row r="14" spans="1:4" ht="34.799999999999997" thickBot="1" x14ac:dyDescent="0.35">
      <c r="A14" s="45" t="s">
        <v>40</v>
      </c>
      <c r="B14" s="46"/>
      <c r="C14" s="47">
        <f>SUM(C9:C13)</f>
        <v>128473</v>
      </c>
      <c r="D14" s="48">
        <f>SUM(D9:D13)</f>
        <v>96911</v>
      </c>
    </row>
    <row r="15" spans="1:4" x14ac:dyDescent="0.3">
      <c r="A15" s="49" t="s">
        <v>41</v>
      </c>
      <c r="B15" s="38"/>
      <c r="C15" s="18"/>
      <c r="D15" s="11"/>
    </row>
    <row r="16" spans="1:4" x14ac:dyDescent="0.3">
      <c r="A16" s="11" t="s">
        <v>42</v>
      </c>
      <c r="B16" s="38"/>
      <c r="C16" s="39">
        <v>-856526</v>
      </c>
      <c r="D16" s="32">
        <v>-632948</v>
      </c>
    </row>
    <row r="17" spans="1:6" x14ac:dyDescent="0.3">
      <c r="A17" s="40" t="s">
        <v>43</v>
      </c>
      <c r="B17" s="38"/>
      <c r="C17" s="39">
        <v>289245</v>
      </c>
      <c r="D17" s="50">
        <v>0</v>
      </c>
      <c r="F17" s="9"/>
    </row>
    <row r="18" spans="1:6" x14ac:dyDescent="0.3">
      <c r="A18" s="51" t="s">
        <v>44</v>
      </c>
      <c r="B18" s="38"/>
      <c r="C18" s="50">
        <v>0</v>
      </c>
      <c r="D18" s="50">
        <v>0</v>
      </c>
      <c r="F18" s="9"/>
    </row>
    <row r="19" spans="1:6" ht="15" thickBot="1" x14ac:dyDescent="0.35">
      <c r="A19" s="52" t="s">
        <v>45</v>
      </c>
      <c r="B19" s="46"/>
      <c r="C19" s="53">
        <v>0</v>
      </c>
      <c r="D19" s="53">
        <v>0</v>
      </c>
    </row>
    <row r="20" spans="1:6" ht="34.799999999999997" thickBot="1" x14ac:dyDescent="0.35">
      <c r="A20" s="54" t="s">
        <v>46</v>
      </c>
      <c r="B20" s="46"/>
      <c r="C20" s="47">
        <f>SUM(C14:C19)</f>
        <v>-438808</v>
      </c>
      <c r="D20" s="48">
        <f>SUM(D14:D19)</f>
        <v>-536037</v>
      </c>
    </row>
    <row r="21" spans="1:6" ht="15" thickBot="1" x14ac:dyDescent="0.35">
      <c r="A21" s="55" t="s">
        <v>47</v>
      </c>
      <c r="B21" s="46"/>
      <c r="C21" s="56">
        <v>-2</v>
      </c>
      <c r="D21" s="92">
        <v>-1806</v>
      </c>
    </row>
    <row r="22" spans="1:6" ht="23.4" thickBot="1" x14ac:dyDescent="0.35">
      <c r="A22" s="54" t="s">
        <v>48</v>
      </c>
      <c r="B22" s="46"/>
      <c r="C22" s="47">
        <f>C20+C21</f>
        <v>-438810</v>
      </c>
      <c r="D22" s="48">
        <f>D20+D21</f>
        <v>-537843</v>
      </c>
    </row>
    <row r="23" spans="1:6" ht="22.8" x14ac:dyDescent="0.3">
      <c r="A23" s="37" t="s">
        <v>49</v>
      </c>
      <c r="B23" s="38"/>
      <c r="C23" s="18"/>
      <c r="D23" s="11"/>
    </row>
    <row r="24" spans="1:6" ht="15" thickBot="1" x14ac:dyDescent="0.35">
      <c r="A24" s="57" t="s">
        <v>4</v>
      </c>
      <c r="B24" s="38"/>
      <c r="C24" s="39">
        <v>-17990</v>
      </c>
      <c r="D24" s="50">
        <v>0</v>
      </c>
    </row>
    <row r="25" spans="1:6" ht="23.4" thickBot="1" x14ac:dyDescent="0.35">
      <c r="A25" s="58" t="s">
        <v>80</v>
      </c>
      <c r="B25" s="59"/>
      <c r="C25" s="60">
        <f>SUM(C24:C24)</f>
        <v>-17990</v>
      </c>
      <c r="D25" s="61">
        <f>SUM(D24:D24)</f>
        <v>0</v>
      </c>
    </row>
    <row r="26" spans="1:6" x14ac:dyDescent="0.3">
      <c r="A26" s="37" t="s">
        <v>50</v>
      </c>
      <c r="B26" s="38"/>
      <c r="C26" s="18"/>
      <c r="D26" s="11"/>
    </row>
    <row r="27" spans="1:6" x14ac:dyDescent="0.3">
      <c r="A27" s="57" t="s">
        <v>30</v>
      </c>
      <c r="B27" s="38">
        <v>5</v>
      </c>
      <c r="C27" s="62">
        <v>312361</v>
      </c>
      <c r="D27" s="32">
        <v>1058358</v>
      </c>
    </row>
    <row r="28" spans="1:6" x14ac:dyDescent="0.3">
      <c r="A28" s="57" t="s">
        <v>60</v>
      </c>
      <c r="B28" s="38">
        <v>5</v>
      </c>
      <c r="C28" s="39">
        <v>-481938</v>
      </c>
      <c r="D28" s="50">
        <v>0</v>
      </c>
    </row>
    <row r="29" spans="1:6" ht="15" thickBot="1" x14ac:dyDescent="0.35">
      <c r="A29" s="57" t="s">
        <v>51</v>
      </c>
      <c r="B29" s="19"/>
      <c r="C29" s="39">
        <v>0</v>
      </c>
      <c r="D29" s="50">
        <v>-400000</v>
      </c>
    </row>
    <row r="30" spans="1:6" ht="23.4" thickBot="1" x14ac:dyDescent="0.35">
      <c r="A30" s="58" t="s">
        <v>81</v>
      </c>
      <c r="B30" s="59"/>
      <c r="C30" s="60">
        <f>SUM(C27:C29)</f>
        <v>-169577</v>
      </c>
      <c r="D30" s="61">
        <f>SUM(D27:D29)</f>
        <v>658358</v>
      </c>
    </row>
    <row r="31" spans="1:6" ht="24" x14ac:dyDescent="0.3">
      <c r="A31" s="63" t="s">
        <v>52</v>
      </c>
      <c r="B31" s="38"/>
      <c r="C31" s="64">
        <f>C22+C30+C25</f>
        <v>-626377</v>
      </c>
      <c r="D31" s="65">
        <f>D22+D30+D25</f>
        <v>120515</v>
      </c>
    </row>
    <row r="32" spans="1:6" ht="24.6" thickBot="1" x14ac:dyDescent="0.35">
      <c r="A32" s="55" t="s">
        <v>82</v>
      </c>
      <c r="B32" s="46">
        <v>3</v>
      </c>
      <c r="C32" s="56">
        <v>914592</v>
      </c>
      <c r="D32" s="66">
        <v>20227</v>
      </c>
    </row>
    <row r="33" spans="1:6" ht="23.4" thickBot="1" x14ac:dyDescent="0.35">
      <c r="A33" s="45" t="s">
        <v>83</v>
      </c>
      <c r="B33" s="46"/>
      <c r="C33" s="47">
        <f>C31+C32</f>
        <v>288215</v>
      </c>
      <c r="D33" s="48">
        <f>D31+D32</f>
        <v>140742</v>
      </c>
      <c r="F33" s="1"/>
    </row>
    <row r="34" spans="1:6" x14ac:dyDescent="0.3">
      <c r="A34" s="10"/>
      <c r="B34" s="10"/>
      <c r="C34" s="93"/>
      <c r="D34" s="10"/>
    </row>
    <row r="35" spans="1:6" x14ac:dyDescent="0.3">
      <c r="A35" s="10"/>
      <c r="B35" s="10"/>
      <c r="C35" s="10"/>
      <c r="D35" s="10"/>
    </row>
    <row r="36" spans="1:6" x14ac:dyDescent="0.3">
      <c r="A36" s="10"/>
      <c r="B36" s="10"/>
      <c r="C36" s="10"/>
      <c r="D36" s="10"/>
    </row>
    <row r="37" spans="1:6" ht="15" thickBot="1" x14ac:dyDescent="0.35">
      <c r="A37" s="35" t="s">
        <v>16</v>
      </c>
      <c r="B37" s="35"/>
      <c r="C37" s="94"/>
      <c r="D37" s="10"/>
    </row>
    <row r="38" spans="1:6" x14ac:dyDescent="0.3">
      <c r="A38" s="35"/>
      <c r="B38" s="35"/>
      <c r="C38" s="12" t="str">
        <f>'[1]ОФП 2023'!C29</f>
        <v>Бейсенбаев А.Н.</v>
      </c>
      <c r="D38" s="10"/>
    </row>
    <row r="39" spans="1:6" x14ac:dyDescent="0.3">
      <c r="A39" s="10"/>
      <c r="B39" s="10"/>
      <c r="C39" s="10"/>
      <c r="D39" s="10"/>
    </row>
    <row r="55" spans="7:8" x14ac:dyDescent="0.3">
      <c r="G55" t="s">
        <v>59</v>
      </c>
      <c r="H55">
        <v>152460.44</v>
      </c>
    </row>
  </sheetData>
  <mergeCells count="5">
    <mergeCell ref="A2:D2"/>
    <mergeCell ref="A3:D3"/>
    <mergeCell ref="C6:C7"/>
    <mergeCell ref="D6:D7"/>
    <mergeCell ref="C5:D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523C6-26A9-4166-8D2C-31BEF8CF54FA}">
  <sheetPr>
    <pageSetUpPr fitToPage="1"/>
  </sheetPr>
  <dimension ref="A1:F22"/>
  <sheetViews>
    <sheetView workbookViewId="0">
      <selection activeCell="D14" sqref="D14"/>
    </sheetView>
  </sheetViews>
  <sheetFormatPr defaultRowHeight="14.4" x14ac:dyDescent="0.3"/>
  <cols>
    <col min="1" max="1" width="27" customWidth="1"/>
    <col min="2" max="2" width="6.21875" customWidth="1"/>
    <col min="3" max="3" width="16.77734375" customWidth="1"/>
    <col min="4" max="4" width="14.33203125" customWidth="1"/>
    <col min="5" max="5" width="18" customWidth="1"/>
    <col min="6" max="6" width="9.6640625" bestFit="1" customWidth="1"/>
  </cols>
  <sheetData>
    <row r="1" spans="1:6" x14ac:dyDescent="0.3">
      <c r="A1" s="88" t="str">
        <f>'ОДДС 1 квартал 2025'!A1</f>
        <v>ТОО "Микрофинансовая организация ФинТехЛаб"</v>
      </c>
      <c r="B1" s="30"/>
      <c r="C1" s="30"/>
    </row>
    <row r="2" spans="1:6" x14ac:dyDescent="0.3">
      <c r="A2" s="128" t="s">
        <v>54</v>
      </c>
      <c r="B2" s="138"/>
      <c r="C2" s="138"/>
      <c r="D2" s="138"/>
      <c r="E2" s="138"/>
    </row>
    <row r="3" spans="1:6" x14ac:dyDescent="0.3">
      <c r="A3" s="128" t="s">
        <v>63</v>
      </c>
      <c r="B3" s="138"/>
      <c r="C3" s="138"/>
      <c r="D3" s="138"/>
      <c r="E3" s="138"/>
    </row>
    <row r="5" spans="1:6" x14ac:dyDescent="0.3">
      <c r="A5" s="5"/>
      <c r="B5" s="123" t="s">
        <v>73</v>
      </c>
      <c r="C5" s="125" t="s">
        <v>9</v>
      </c>
      <c r="D5" s="125" t="s">
        <v>72</v>
      </c>
      <c r="E5" s="125" t="s">
        <v>10</v>
      </c>
      <c r="F5" s="125" t="s">
        <v>26</v>
      </c>
    </row>
    <row r="6" spans="1:6" ht="15" thickBot="1" x14ac:dyDescent="0.35">
      <c r="A6" s="6" t="s">
        <v>0</v>
      </c>
      <c r="B6" s="124"/>
      <c r="C6" s="133"/>
      <c r="D6" s="133"/>
      <c r="E6" s="137"/>
      <c r="F6" s="137"/>
    </row>
    <row r="7" spans="1:6" x14ac:dyDescent="0.3">
      <c r="A7" s="74" t="s">
        <v>64</v>
      </c>
      <c r="B7" s="75"/>
      <c r="C7" s="76">
        <v>1305000</v>
      </c>
      <c r="D7" s="77">
        <v>16289</v>
      </c>
      <c r="E7" s="83">
        <v>0</v>
      </c>
      <c r="F7" s="76">
        <f>SUM(C7:E7)</f>
        <v>1321289</v>
      </c>
    </row>
    <row r="8" spans="1:6" x14ac:dyDescent="0.3">
      <c r="A8" s="84" t="s">
        <v>75</v>
      </c>
      <c r="B8" s="19"/>
      <c r="C8" s="83">
        <v>0</v>
      </c>
      <c r="D8" s="85">
        <v>31917</v>
      </c>
      <c r="E8" s="83">
        <v>0</v>
      </c>
      <c r="F8" s="20">
        <f>SUM(D8:E8)</f>
        <v>31917</v>
      </c>
    </row>
    <row r="9" spans="1:6" ht="24" x14ac:dyDescent="0.3">
      <c r="A9" s="78" t="s">
        <v>76</v>
      </c>
      <c r="B9" s="79"/>
      <c r="C9" s="86">
        <v>0</v>
      </c>
      <c r="D9" s="82">
        <f>D8</f>
        <v>31917</v>
      </c>
      <c r="E9" s="86">
        <f>E7+E8</f>
        <v>0</v>
      </c>
      <c r="F9" s="82">
        <f>F8</f>
        <v>31917</v>
      </c>
    </row>
    <row r="10" spans="1:6" x14ac:dyDescent="0.3">
      <c r="A10" s="84" t="s">
        <v>70</v>
      </c>
      <c r="B10" s="19"/>
      <c r="C10" s="83">
        <f t="shared" ref="C10:E10" si="0">C8+C9</f>
        <v>0</v>
      </c>
      <c r="D10" s="83">
        <v>0</v>
      </c>
      <c r="E10" s="83">
        <f t="shared" si="0"/>
        <v>0</v>
      </c>
      <c r="F10" s="83">
        <v>0</v>
      </c>
    </row>
    <row r="11" spans="1:6" x14ac:dyDescent="0.3">
      <c r="A11" s="118" t="s">
        <v>71</v>
      </c>
      <c r="B11" s="79"/>
      <c r="C11" s="82">
        <f>C7+C10</f>
        <v>1305000</v>
      </c>
      <c r="D11" s="82">
        <f>D9+D7</f>
        <v>48206</v>
      </c>
      <c r="E11" s="82">
        <f>E9+E7</f>
        <v>0</v>
      </c>
      <c r="F11" s="82">
        <f>F9+F7</f>
        <v>1353206</v>
      </c>
    </row>
    <row r="12" spans="1:6" x14ac:dyDescent="0.3">
      <c r="A12" s="78"/>
      <c r="B12" s="79"/>
      <c r="C12" s="80"/>
      <c r="D12" s="80"/>
      <c r="E12" s="80"/>
      <c r="F12" s="82"/>
    </row>
    <row r="13" spans="1:6" x14ac:dyDescent="0.3">
      <c r="A13" s="119" t="s">
        <v>65</v>
      </c>
      <c r="B13" s="69"/>
      <c r="C13" s="83">
        <v>2045000</v>
      </c>
      <c r="D13" s="83">
        <v>166408</v>
      </c>
      <c r="E13" s="83">
        <f>E11</f>
        <v>0</v>
      </c>
      <c r="F13" s="83">
        <f>C13+D13+E13</f>
        <v>2211408</v>
      </c>
    </row>
    <row r="14" spans="1:6" x14ac:dyDescent="0.3">
      <c r="A14" s="84" t="s">
        <v>75</v>
      </c>
      <c r="B14" s="19"/>
      <c r="C14" s="83">
        <v>0</v>
      </c>
      <c r="D14" s="120">
        <f>158788-101</f>
        <v>158687</v>
      </c>
      <c r="E14" s="83">
        <v>0</v>
      </c>
      <c r="F14" s="83">
        <f>SUM(D14:E14)</f>
        <v>158687</v>
      </c>
    </row>
    <row r="15" spans="1:6" ht="24" x14ac:dyDescent="0.3">
      <c r="A15" s="78" t="s">
        <v>76</v>
      </c>
      <c r="B15" s="79"/>
      <c r="C15" s="80"/>
      <c r="D15" s="86">
        <f>D14</f>
        <v>158687</v>
      </c>
      <c r="E15" s="86">
        <f>E14</f>
        <v>0</v>
      </c>
      <c r="F15" s="86">
        <f>F14</f>
        <v>158687</v>
      </c>
    </row>
    <row r="16" spans="1:6" ht="15" thickBot="1" x14ac:dyDescent="0.35">
      <c r="A16" s="70" t="s">
        <v>70</v>
      </c>
      <c r="B16" s="16"/>
      <c r="C16" s="22">
        <v>0</v>
      </c>
      <c r="D16" s="22">
        <v>0</v>
      </c>
      <c r="E16" s="22">
        <v>0</v>
      </c>
      <c r="F16" s="22">
        <f>SUM(C16:E16)</f>
        <v>0</v>
      </c>
    </row>
    <row r="17" spans="1:6" ht="15" thickBot="1" x14ac:dyDescent="0.35">
      <c r="A17" s="71" t="s">
        <v>57</v>
      </c>
      <c r="B17" s="42"/>
      <c r="C17" s="72">
        <f>C13</f>
        <v>2045000</v>
      </c>
      <c r="D17" s="72">
        <f>D15+D13</f>
        <v>325095</v>
      </c>
      <c r="E17" s="72">
        <f>E15+E13</f>
        <v>0</v>
      </c>
      <c r="F17" s="72">
        <f>F15+F13</f>
        <v>2370095</v>
      </c>
    </row>
    <row r="18" spans="1:6" x14ac:dyDescent="0.3">
      <c r="A18" s="26"/>
      <c r="B18" s="26"/>
      <c r="C18" s="26"/>
      <c r="D18" s="26"/>
      <c r="E18" s="26"/>
      <c r="F18" s="26"/>
    </row>
    <row r="19" spans="1:6" x14ac:dyDescent="0.3">
      <c r="A19" s="26"/>
      <c r="B19" s="26"/>
      <c r="C19" s="26"/>
      <c r="D19" s="26"/>
      <c r="E19" s="26"/>
      <c r="F19" s="26"/>
    </row>
    <row r="20" spans="1:6" x14ac:dyDescent="0.3">
      <c r="D20" s="26"/>
      <c r="E20" s="26"/>
      <c r="F20" s="26"/>
    </row>
    <row r="21" spans="1:6" ht="15" thickBot="1" x14ac:dyDescent="0.35">
      <c r="A21" s="68" t="s">
        <v>16</v>
      </c>
      <c r="B21" s="68"/>
      <c r="C21" s="73"/>
      <c r="D21" s="26"/>
      <c r="E21" s="26"/>
      <c r="F21" s="26"/>
    </row>
    <row r="22" spans="1:6" x14ac:dyDescent="0.3">
      <c r="A22" s="68"/>
      <c r="B22" s="68"/>
      <c r="C22" s="29" t="str">
        <f>'[2]ОФП 4 кв 2023'!C27</f>
        <v>Бейсенбаев А.Н.</v>
      </c>
    </row>
  </sheetData>
  <mergeCells count="7">
    <mergeCell ref="F5:F6"/>
    <mergeCell ref="A2:E2"/>
    <mergeCell ref="A3:E3"/>
    <mergeCell ref="B5:B6"/>
    <mergeCell ref="C5:C6"/>
    <mergeCell ref="D5:D6"/>
    <mergeCell ref="E5:E6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ББ 1 квартал 2025</vt:lpstr>
      <vt:lpstr>ОПиУ 1 квартал 2025</vt:lpstr>
      <vt:lpstr>ОДДС 1 квартал 2025</vt:lpstr>
      <vt:lpstr>ОИК 1 квартал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Zhanar Mambetova</dc:creator>
  <cp:lastModifiedBy>Zhanar Mambetova</cp:lastModifiedBy>
  <cp:lastPrinted>2025-01-25T11:27:02Z</cp:lastPrinted>
  <dcterms:created xsi:type="dcterms:W3CDTF">2015-06-05T18:19:34Z</dcterms:created>
  <dcterms:modified xsi:type="dcterms:W3CDTF">2025-05-14T06:54:37Z</dcterms:modified>
</cp:coreProperties>
</file>