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ZMambetova\Desktop\FTL\ФО\ФО 2 квартал 2025 KASE_DFO\"/>
    </mc:Choice>
  </mc:AlternateContent>
  <xr:revisionPtr revIDLastSave="0" documentId="13_ncr:1_{60A45E39-1B2C-47B7-8114-99B01E6E7D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Б 1 полугодие 2025" sheetId="1" r:id="rId1"/>
    <sheet name="ОПиУ 1 полугодие 2025" sheetId="2" r:id="rId2"/>
    <sheet name="ОДДС 1 полугодие 2025" sheetId="3" r:id="rId3"/>
    <sheet name="ОИК 1 полугодие 2025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C9" i="3"/>
  <c r="C9" i="2"/>
  <c r="C16" i="2"/>
  <c r="C24" i="1"/>
  <c r="C13" i="3"/>
  <c r="C11" i="3"/>
  <c r="C12" i="3"/>
  <c r="C14" i="2" l="1"/>
  <c r="C12" i="2"/>
  <c r="C15" i="2"/>
  <c r="C8" i="2" l="1"/>
  <c r="D14" i="4"/>
  <c r="D15" i="4" s="1"/>
  <c r="D27" i="3"/>
  <c r="D16" i="3"/>
  <c r="D12" i="3"/>
  <c r="D11" i="3"/>
  <c r="D9" i="3"/>
  <c r="D10" i="2"/>
  <c r="D13" i="2" s="1"/>
  <c r="D17" i="2" s="1"/>
  <c r="D20" i="2" s="1"/>
  <c r="C21" i="1" l="1"/>
  <c r="C25" i="1" s="1"/>
  <c r="C11" i="1"/>
  <c r="C9" i="1"/>
  <c r="C10" i="4"/>
  <c r="E9" i="4"/>
  <c r="E11" i="4" s="1"/>
  <c r="E13" i="4" s="1"/>
  <c r="F13" i="4" s="1"/>
  <c r="E15" i="4"/>
  <c r="E17" i="4" s="1"/>
  <c r="C17" i="4"/>
  <c r="C10" i="2"/>
  <c r="D24" i="1"/>
  <c r="D11" i="1"/>
  <c r="D30" i="3"/>
  <c r="D25" i="3"/>
  <c r="D14" i="3"/>
  <c r="D20" i="3" s="1"/>
  <c r="D22" i="3" s="1"/>
  <c r="A1" i="1"/>
  <c r="A1" i="2"/>
  <c r="A1" i="4"/>
  <c r="C38" i="3"/>
  <c r="C30" i="3"/>
  <c r="C25" i="3"/>
  <c r="E10" i="4" l="1"/>
  <c r="C14" i="3"/>
  <c r="C20" i="3" s="1"/>
  <c r="C22" i="3" s="1"/>
  <c r="C31" i="3" s="1"/>
  <c r="D31" i="3"/>
  <c r="D33" i="3" s="1"/>
  <c r="C33" i="3" l="1"/>
  <c r="F7" i="4" l="1"/>
  <c r="D21" i="1" l="1"/>
  <c r="D25" i="1" s="1"/>
  <c r="D17" i="1"/>
  <c r="D26" i="1" s="1"/>
  <c r="D9" i="1"/>
  <c r="D12" i="1" s="1"/>
  <c r="D23" i="2" l="1"/>
  <c r="C12" i="1"/>
  <c r="C22" i="4"/>
  <c r="F16" i="4"/>
  <c r="D17" i="4"/>
  <c r="F14" i="4"/>
  <c r="F15" i="4" s="1"/>
  <c r="C11" i="4"/>
  <c r="D9" i="4"/>
  <c r="D11" i="4" s="1"/>
  <c r="F8" i="4"/>
  <c r="F9" i="4" s="1"/>
  <c r="F11" i="4" s="1"/>
  <c r="C17" i="1"/>
  <c r="C26" i="1" s="1"/>
  <c r="C13" i="2" l="1"/>
  <c r="C17" i="2" s="1"/>
  <c r="C20" i="2" s="1"/>
  <c r="C23" i="2" s="1"/>
  <c r="F17" i="4" l="1"/>
</calcChain>
</file>

<file path=xl/sharedStrings.xml><?xml version="1.0" encoding="utf-8"?>
<sst xmlns="http://schemas.openxmlformats.org/spreadsheetml/2006/main" count="104" uniqueCount="84">
  <si>
    <t>В тысячах тенге</t>
  </si>
  <si>
    <t>АКТИВЫ</t>
  </si>
  <si>
    <t>Денежные средства и их эквиваленты</t>
  </si>
  <si>
    <t>Займы выданные</t>
  </si>
  <si>
    <t>Основные средства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</si>
  <si>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</si>
  <si>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</si>
  <si>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</si>
  <si>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</si>
  <si>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</si>
  <si>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</si>
  <si>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ИТОГО КАПИТАЛ</t>
  </si>
  <si>
    <t>ОБЯЗАТЕЛЬСТВА</t>
  </si>
  <si>
    <t>Кредиторская задолженность</t>
  </si>
  <si>
    <t>Прочие текущие обязательства</t>
  </si>
  <si>
    <t>ИТОГО КАПИТАЛ И ОБЯЗАТЕЛЬСТВА</t>
  </si>
  <si>
    <t>Директор</t>
  </si>
  <si>
    <t>Бейсенбаев А.Н.</t>
  </si>
  <si>
    <t>Прим.</t>
  </si>
  <si>
    <t>Процентные доходы</t>
  </si>
  <si>
    <t>Процентные расходы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</si>
  <si>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</si>
  <si>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</si>
  <si>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</si>
  <si>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Административные расходы</t>
  </si>
  <si>
    <t>Расходы по налогу на прибыль</t>
  </si>
  <si>
    <t>Итого</t>
  </si>
  <si>
    <t>Платежи по займам, полученные авансом</t>
  </si>
  <si>
    <t>Отложенное налоговое обязательство</t>
  </si>
  <si>
    <t>Выпущенные облигации</t>
  </si>
  <si>
    <t xml:space="preserve">ПРОМЕЖУТОЧНЫЙ СОКРАЩЕННЫЙ ОТЧЕТ О ФИНАНСОВОМ ПОЛОЖЕНИИ </t>
  </si>
  <si>
    <t>31 декабря 2024 года</t>
  </si>
  <si>
    <t>Денежные потоки от операционной деятельности</t>
  </si>
  <si>
    <t>Проценты полученные</t>
  </si>
  <si>
    <t>Проценты выплаченные</t>
  </si>
  <si>
    <t xml:space="preserve">Общие и административные расходы </t>
  </si>
  <si>
    <t>Прочие поступления</t>
  </si>
  <si>
    <t>Прочие выплаты</t>
  </si>
  <si>
    <t>Денежные потоки от операционной деятельности до изменений в операционных активах и обязательствах</t>
  </si>
  <si>
    <t>Чистое увеличение в операционных активах</t>
  </si>
  <si>
    <t xml:space="preserve">  Займы выданные</t>
  </si>
  <si>
    <t xml:space="preserve">  Прочие текущие активы</t>
  </si>
  <si>
    <t>Чистое увеличение операционных обязательств</t>
  </si>
  <si>
    <t>Прочие обязательства</t>
  </si>
  <si>
    <t>Чистые денежные потоки, использованные в операционной деятельности до налога на прибыль</t>
  </si>
  <si>
    <t>Уплаченный налог на прибыль</t>
  </si>
  <si>
    <t>Чистое расходование денежных средств по операционной деятельности</t>
  </si>
  <si>
    <t>Денежные потоки от инвестиционной деятельности</t>
  </si>
  <si>
    <t>Денежные потоки от финансовой деятельности</t>
  </si>
  <si>
    <t>Погашение займа полученных</t>
  </si>
  <si>
    <t>Чистое (уменьшение) / увеличение денежных средств и их эквивалентов</t>
  </si>
  <si>
    <t>ПРОМЕЖУТОЧНЫЙ СОКРАЩЕННЫЙ ОТЧЕТ О СОВОКУПНОМ ДОХОДЕ</t>
  </si>
  <si>
    <t xml:space="preserve">ПРОМЕЖУТОЧНЫЙ СОКРАЩЕННЫЙ ОТЧЕТ ОБ ИЗМЕНЕНИЯХ В КАПИТАЛЕ </t>
  </si>
  <si>
    <t>ПРОМЕЖУТОЧНЫЙ СОКРАЩЕННЫЙ ОТЧЕТ О ДВИЖЕНИИ ДЕНЕЖНЫХ СРЕДСТВ (прямой метод)</t>
  </si>
  <si>
    <t>ТОО "Микрофинансовая организация ФинТехЛаб"</t>
  </si>
  <si>
    <t>Выкупленные облигации</t>
  </si>
  <si>
    <t>КПН к уплате</t>
  </si>
  <si>
    <t>На 31 декабря 2024 года</t>
  </si>
  <si>
    <t>Влияние (расходов) / доходов от курсовых разниц, нетто</t>
  </si>
  <si>
    <t>Прочие операционные доходы, нетто</t>
  </si>
  <si>
    <t>Прочий совокупный доход</t>
  </si>
  <si>
    <t>Прибыль до налогообложения</t>
  </si>
  <si>
    <t>Увеличение уставного капитала</t>
  </si>
  <si>
    <t>Накопленная прибыль</t>
  </si>
  <si>
    <r>
      <t>Прим</t>
    </r>
    <r>
      <rPr>
        <b/>
        <i/>
        <sz val="9"/>
        <color theme="1"/>
        <rFont val="Times New Roman"/>
        <family val="1"/>
        <charset val="204"/>
      </rPr>
      <t>.</t>
    </r>
  </si>
  <si>
    <r>
      <t>Прим</t>
    </r>
    <r>
      <rPr>
        <sz val="9"/>
        <color theme="1"/>
        <rFont val="Times New Roman"/>
        <family val="1"/>
        <charset val="204"/>
      </rPr>
      <t>.</t>
    </r>
  </si>
  <si>
    <t>Прибыль за период</t>
  </si>
  <si>
    <t>Итого совокупная прибыль за период</t>
  </si>
  <si>
    <t>Нераспределенная прибыль</t>
  </si>
  <si>
    <t>Прибыль за отчетный период</t>
  </si>
  <si>
    <t>Итого совокупная прибыль/ убыток за отчётный период, за вычетом налога на прибыль</t>
  </si>
  <si>
    <r>
      <t xml:space="preserve">Чистое </t>
    </r>
    <r>
      <rPr>
        <b/>
        <sz val="9"/>
        <color theme="1"/>
        <rFont val="Times New Roman"/>
        <family val="1"/>
        <charset val="204"/>
      </rPr>
      <t xml:space="preserve">расходование </t>
    </r>
    <r>
      <rPr>
        <b/>
        <sz val="9"/>
        <color rgb="FF000000"/>
        <rFont val="Times New Roman"/>
        <family val="1"/>
        <charset val="204"/>
      </rPr>
      <t>денежных средств по инвестиционной деятельности</t>
    </r>
  </si>
  <si>
    <r>
      <t xml:space="preserve">Чистое </t>
    </r>
    <r>
      <rPr>
        <b/>
        <sz val="9"/>
        <color theme="1"/>
        <rFont val="Times New Roman"/>
        <family val="1"/>
        <charset val="204"/>
      </rPr>
      <t xml:space="preserve">поступление/расходование </t>
    </r>
    <r>
      <rPr>
        <b/>
        <sz val="9"/>
        <color rgb="FF000000"/>
        <rFont val="Times New Roman"/>
        <family val="1"/>
        <charset val="204"/>
      </rPr>
      <t>денежных средств от/по финансовой деятельности</t>
    </r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</si>
  <si>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</si>
  <si>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</si>
  <si>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 состоянию на 30 июня 2025 года</t>
  </si>
  <si>
    <t>30 июня 2025 года</t>
  </si>
  <si>
    <t>30 июня 2024 года</t>
  </si>
  <si>
    <t>За шесть месяцев, закончившихся 30 июня 2025 года</t>
  </si>
  <si>
    <t xml:space="preserve">На 30 июня 2025 года </t>
  </si>
  <si>
    <t>За шесть месяцев, закончившихся</t>
  </si>
  <si>
    <t>На 30 июня 2025 года</t>
  </si>
  <si>
    <t>Облигации</t>
  </si>
  <si>
    <t>ИТОГО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</si>
</sst>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0" applyNumberFormat="1"/>
    <xf numFmtId="0" fontId="7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justify" vertical="center"/>
    </xf>
    <xf numFmtId="0" fontId="2" fillId="0" borderId="0" xfId="0" applyFont="1"/>
    <xf numFmtId="3" fontId="5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4" fontId="11" fillId="0" borderId="0" xfId="1" applyNumberFormat="1" applyFont="1" applyFill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164" fontId="9" fillId="0" borderId="0" xfId="1" applyNumberFormat="1" applyFont="1" applyFill="1"/>
    <xf numFmtId="0" fontId="19" fillId="0" borderId="0" xfId="0" applyFont="1"/>
    <xf numFmtId="0" fontId="9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4" fontId="11" fillId="0" borderId="0" xfId="1" applyNumberFormat="1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right" vertical="center" wrapText="1" inden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164" fontId="9" fillId="0" borderId="2" xfId="1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 indent="1"/>
    </xf>
    <xf numFmtId="164" fontId="11" fillId="0" borderId="1" xfId="1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 indent="2"/>
    </xf>
    <xf numFmtId="0" fontId="15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164" fontId="11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1"/>
    </xf>
    <xf numFmtId="164" fontId="11" fillId="0" borderId="8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4" fontId="9" fillId="0" borderId="3" xfId="1" applyNumberFormat="1" applyFont="1" applyBorder="1"/>
    <xf numFmtId="164" fontId="9" fillId="0" borderId="0" xfId="0" applyNumberFormat="1" applyFont="1"/>
    <xf numFmtId="164" fontId="12" fillId="0" borderId="1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1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164" fontId="11" fillId="0" borderId="0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9" fillId="0" borderId="0" xfId="1" applyNumberFormat="1" applyFont="1" applyAlignment="1">
      <alignment horizontal="right" vertical="center" wrapText="1"/>
    </xf>
    <xf numFmtId="3" fontId="5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Alignment="1">
      <alignment vertical="center" wrapText="1"/>
    </xf>
    <xf numFmtId="3" fontId="9" fillId="0" borderId="1" xfId="1" applyNumberFormat="1" applyFont="1" applyFill="1" applyBorder="1" applyAlignment="1">
      <alignment wrapText="1"/>
    </xf>
    <xf numFmtId="164" fontId="11" fillId="0" borderId="6" xfId="1" applyNumberFormat="1" applyFont="1" applyFill="1" applyBorder="1" applyAlignment="1">
      <alignment horizontal="right" vertical="center" wrapText="1"/>
    </xf>
    <xf numFmtId="164" fontId="9" fillId="0" borderId="6" xfId="1" applyNumberFormat="1" applyFont="1" applyFill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1" fillId="0" borderId="8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164" fontId="9" fillId="0" borderId="6" xfId="1" applyNumberFormat="1" applyFont="1" applyFill="1" applyBorder="1"/>
    <xf numFmtId="164" fontId="9" fillId="0" borderId="8" xfId="1" applyNumberFormat="1" applyFont="1" applyFill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164" fontId="11" fillId="0" borderId="0" xfId="1" applyNumberFormat="1" applyFont="1" applyFill="1"/>
    <xf numFmtId="164" fontId="9" fillId="0" borderId="2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6" xfId="0" applyFont="1" applyBorder="1"/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ambetova\Desktop\FTL\&#1060;&#1054;\&#1060;&#1054;%202023\&#1060;&#1054;%202023_FTL%20(aud)%20Final.xlsx" TargetMode="External"/><Relationship Id="rId1" Type="http://schemas.openxmlformats.org/officeDocument/2006/relationships/externalLinkPath" Target="/Users/ZMambetova/Desktop/FTL/&#1060;&#1054;/&#1060;&#1054;%202023/&#1060;&#1054;%202023_FTL%20(aud)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ambetova\Desktop\FTL\&#1060;&#1054;\&#1060;&#1054;%203%20&#1082;&#1074;&#1072;&#1088;&#1090;&#1072;&#1083;%202024\&#1060;&#1054;%202%20&#1082;&#1074;&#1072;&#1088;&#1090;&#1072;&#1083;%202024_FTL%20(&#1053;&#1041;%20&#1056;&#1050;).xlsx" TargetMode="External"/><Relationship Id="rId1" Type="http://schemas.openxmlformats.org/officeDocument/2006/relationships/externalLinkPath" Target="/Users/ZMambetova/Desktop/FTL/&#1060;&#1054;/&#1060;&#1054;%203%20&#1082;&#1074;&#1072;&#1088;&#1090;&#1072;&#1083;%202024/&#1060;&#1054;%202%20&#1082;&#1074;&#1072;&#1088;&#1090;&#1072;&#1083;%202024_FTL%20(&#1053;&#1041;%20&#1056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 2023"/>
      <sheetName val="ОСД 2023"/>
      <sheetName val="ОДДС"/>
      <sheetName val="ОИК 2023"/>
    </sheetNames>
    <sheetDataSet>
      <sheetData sheetId="0">
        <row r="29">
          <cell r="C29" t="str">
            <v>Бейсенбаев А.Н.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 4 кв 2023"/>
      <sheetName val="ОСД 4 кв 2023"/>
      <sheetName val="ОДДС 4 кв 2023"/>
      <sheetName val="ОИК 4 кв 2023"/>
    </sheetNames>
    <sheetDataSet>
      <sheetData sheetId="0">
        <row r="27">
          <cell r="C27" t="str">
            <v>Бейсенбаев А.Н.</v>
          </cell>
        </row>
      </sheetData>
      <sheetData sheetId="1">
        <row r="2">
          <cell r="A2" t="str">
            <v>За 1 квартал 2024 год, закончившийся 31 марта 2024 года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A2" sqref="A2"/>
    </sheetView>
  </sheetViews>
  <sheetFormatPr defaultRowHeight="14.4" x14ac:dyDescent="0.3"/>
  <cols>
    <col min="1" max="1" width="26.6640625" customWidth="1"/>
    <col min="2" max="2" width="6.21875" customWidth="1"/>
    <col min="3" max="3" width="16.44140625" customWidth="1"/>
    <col min="4" max="4" width="17.5546875" customWidth="1"/>
  </cols>
  <sheetData>
    <row r="1" spans="1:5" x14ac:dyDescent="0.3">
      <c r="A1" s="79" t="str">
        <f>'ОДДС 1 полугодие 2025'!A1</f>
        <v>ТОО "Микрофинансовая организация ФинТехЛаб"</v>
      </c>
      <c r="B1" s="27"/>
      <c r="C1" s="27"/>
      <c r="D1" s="27"/>
    </row>
    <row r="2" spans="1:5" x14ac:dyDescent="0.3">
      <c r="A2" s="80" t="s">
        <v>30</v>
      </c>
      <c r="B2" s="27"/>
      <c r="C2" s="27"/>
      <c r="D2" s="27"/>
    </row>
    <row r="3" spans="1:5" x14ac:dyDescent="0.3">
      <c r="A3" s="80" t="s">
        <v>75</v>
      </c>
      <c r="B3" s="27"/>
      <c r="C3" s="27"/>
      <c r="D3" s="27"/>
    </row>
    <row r="5" spans="1:5" ht="14.4" customHeight="1" x14ac:dyDescent="0.3">
      <c r="A5" s="122" t="s">
        <v>0</v>
      </c>
      <c r="B5" s="124" t="s">
        <v>65</v>
      </c>
      <c r="C5" s="126" t="s">
        <v>76</v>
      </c>
      <c r="D5" s="128" t="s">
        <v>31</v>
      </c>
    </row>
    <row r="6" spans="1:5" ht="5.4" customHeight="1" thickBot="1" x14ac:dyDescent="0.35">
      <c r="A6" s="123"/>
      <c r="B6" s="125"/>
      <c r="C6" s="127"/>
      <c r="D6" s="127"/>
    </row>
    <row r="7" spans="1:5" x14ac:dyDescent="0.3">
      <c r="A7" s="86" t="s">
        <v>1</v>
      </c>
      <c r="B7" s="12"/>
      <c r="C7" s="103"/>
      <c r="D7" s="25"/>
    </row>
    <row r="8" spans="1:5" ht="24" x14ac:dyDescent="0.3">
      <c r="A8" s="87" t="s">
        <v>2</v>
      </c>
      <c r="B8" s="17">
        <v>3</v>
      </c>
      <c r="C8" s="19">
        <v>252233</v>
      </c>
      <c r="D8" s="88">
        <v>914592</v>
      </c>
    </row>
    <row r="9" spans="1:5" x14ac:dyDescent="0.3">
      <c r="A9" s="11" t="s">
        <v>3</v>
      </c>
      <c r="B9" s="17">
        <v>4</v>
      </c>
      <c r="C9" s="19">
        <f>1724722-138541+4155184</f>
        <v>5741365</v>
      </c>
      <c r="D9" s="88">
        <f>1625488-163384+2556650</f>
        <v>4018754</v>
      </c>
    </row>
    <row r="10" spans="1:5" x14ac:dyDescent="0.3">
      <c r="A10" s="11" t="s">
        <v>4</v>
      </c>
      <c r="B10" s="17"/>
      <c r="C10" s="19">
        <v>18207</v>
      </c>
      <c r="D10" s="88">
        <v>291</v>
      </c>
    </row>
    <row r="11" spans="1:5" x14ac:dyDescent="0.3">
      <c r="A11" s="92" t="s">
        <v>5</v>
      </c>
      <c r="B11" s="78"/>
      <c r="C11" s="108">
        <f>2507+642+41327</f>
        <v>44476</v>
      </c>
      <c r="D11" s="109">
        <f>41969+6-1+308</f>
        <v>42282</v>
      </c>
    </row>
    <row r="12" spans="1:5" x14ac:dyDescent="0.3">
      <c r="A12" s="98" t="s">
        <v>6</v>
      </c>
      <c r="B12" s="94"/>
      <c r="C12" s="77">
        <f>SUM(C8:C11)</f>
        <v>6056281</v>
      </c>
      <c r="D12" s="74">
        <f>SUM(D8:D11)</f>
        <v>4975919</v>
      </c>
    </row>
    <row r="13" spans="1:5" ht="16.2" customHeight="1" x14ac:dyDescent="0.3">
      <c r="A13" s="90" t="s">
        <v>7</v>
      </c>
      <c r="B13" s="17"/>
      <c r="C13" s="103"/>
      <c r="D13" s="25"/>
    </row>
    <row r="14" spans="1:5" x14ac:dyDescent="0.3">
      <c r="A14" s="86" t="s">
        <v>8</v>
      </c>
      <c r="B14" s="17"/>
      <c r="C14" s="103"/>
      <c r="D14" s="25"/>
    </row>
    <row r="15" spans="1:5" x14ac:dyDescent="0.3">
      <c r="A15" s="30" t="s">
        <v>9</v>
      </c>
      <c r="B15" s="17">
        <v>6</v>
      </c>
      <c r="C15" s="19">
        <v>2045000</v>
      </c>
      <c r="D15" s="88">
        <v>2045000</v>
      </c>
    </row>
    <row r="16" spans="1:5" x14ac:dyDescent="0.3">
      <c r="A16" s="99" t="s">
        <v>68</v>
      </c>
      <c r="B16" s="78"/>
      <c r="C16" s="108">
        <v>436207</v>
      </c>
      <c r="D16" s="109">
        <v>166408</v>
      </c>
      <c r="E16" s="1"/>
    </row>
    <row r="17" spans="1:4" x14ac:dyDescent="0.3">
      <c r="A17" s="98" t="s">
        <v>11</v>
      </c>
      <c r="B17" s="72"/>
      <c r="C17" s="110">
        <f>SUM(C15:C16)</f>
        <v>2481207</v>
      </c>
      <c r="D17" s="74">
        <f>SUM(D15:D16)</f>
        <v>2211408</v>
      </c>
    </row>
    <row r="18" spans="1:4" x14ac:dyDescent="0.3">
      <c r="A18" s="86" t="s">
        <v>12</v>
      </c>
      <c r="B18" s="17"/>
      <c r="C18" s="103"/>
      <c r="D18" s="25"/>
    </row>
    <row r="19" spans="1:4" x14ac:dyDescent="0.3">
      <c r="A19" s="30" t="s">
        <v>13</v>
      </c>
      <c r="B19" s="17"/>
      <c r="C19" s="19">
        <v>5921</v>
      </c>
      <c r="D19" s="88">
        <v>3613</v>
      </c>
    </row>
    <row r="20" spans="1:4" x14ac:dyDescent="0.3">
      <c r="A20" s="10" t="s">
        <v>56</v>
      </c>
      <c r="B20" s="17"/>
      <c r="C20" s="19">
        <v>61118</v>
      </c>
      <c r="D20" s="88">
        <v>29014</v>
      </c>
    </row>
    <row r="21" spans="1:4" x14ac:dyDescent="0.3">
      <c r="A21" s="11" t="s">
        <v>82</v>
      </c>
      <c r="B21" s="17">
        <v>5</v>
      </c>
      <c r="C21" s="19">
        <f>3370994+103378</f>
        <v>3474372</v>
      </c>
      <c r="D21" s="88">
        <f>2614367+52960</f>
        <v>2667327</v>
      </c>
    </row>
    <row r="22" spans="1:4" ht="24" x14ac:dyDescent="0.3">
      <c r="A22" s="11" t="s">
        <v>28</v>
      </c>
      <c r="B22" s="17"/>
      <c r="C22" s="19">
        <v>4707</v>
      </c>
      <c r="D22" s="88">
        <v>4707</v>
      </c>
    </row>
    <row r="23" spans="1:4" ht="24" x14ac:dyDescent="0.3">
      <c r="A23" s="11" t="s">
        <v>27</v>
      </c>
      <c r="B23" s="17"/>
      <c r="C23" s="19">
        <v>10149</v>
      </c>
      <c r="D23" s="88">
        <v>43762</v>
      </c>
    </row>
    <row r="24" spans="1:4" x14ac:dyDescent="0.3">
      <c r="A24" s="92" t="s">
        <v>14</v>
      </c>
      <c r="B24" s="78"/>
      <c r="C24" s="108">
        <f>9987+3186+64230-61118+2521+1</f>
        <v>18807</v>
      </c>
      <c r="D24" s="109">
        <f>32188+2927+9987-29014</f>
        <v>16088</v>
      </c>
    </row>
    <row r="25" spans="1:4" x14ac:dyDescent="0.3">
      <c r="A25" s="98" t="s">
        <v>83</v>
      </c>
      <c r="B25" s="72"/>
      <c r="C25" s="111">
        <f>SUM(C19:C24)</f>
        <v>3575074</v>
      </c>
      <c r="D25" s="111">
        <f>SUM(D19:D24)</f>
        <v>2764511</v>
      </c>
    </row>
    <row r="26" spans="1:4" ht="23.4" thickBot="1" x14ac:dyDescent="0.35">
      <c r="A26" s="91" t="s">
        <v>15</v>
      </c>
      <c r="B26" s="89"/>
      <c r="C26" s="65">
        <f>C17+C25</f>
        <v>6056281</v>
      </c>
      <c r="D26" s="65">
        <f>D17+D25</f>
        <v>4975919</v>
      </c>
    </row>
    <row r="27" spans="1:4" x14ac:dyDescent="0.3">
      <c r="A27" s="86"/>
      <c r="B27" s="62"/>
      <c r="C27" s="13"/>
      <c r="D27" s="25"/>
    </row>
    <row r="28" spans="1:4" x14ac:dyDescent="0.3">
      <c r="A28" s="60"/>
      <c r="B28" s="24"/>
      <c r="C28" s="24"/>
      <c r="D28" s="24"/>
    </row>
    <row r="31" spans="1:4" ht="15" thickBot="1" x14ac:dyDescent="0.35">
      <c r="A31" s="2" t="s">
        <v>16</v>
      </c>
      <c r="B31" s="2"/>
      <c r="C31" s="3"/>
    </row>
    <row r="32" spans="1:4" x14ac:dyDescent="0.3">
      <c r="A32" s="2"/>
      <c r="B32" s="2"/>
      <c r="C32" s="4" t="s">
        <v>17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33-6E4F-40EA-92B8-B1BF394A1537}">
  <dimension ref="A1:D30"/>
  <sheetViews>
    <sheetView workbookViewId="0">
      <selection activeCell="A2" sqref="A2"/>
    </sheetView>
  </sheetViews>
  <sheetFormatPr defaultRowHeight="14.4" x14ac:dyDescent="0.3"/>
  <cols>
    <col min="1" max="1" width="27.77734375" customWidth="1"/>
    <col min="2" max="2" width="6.88671875" customWidth="1"/>
    <col min="3" max="3" width="15.5546875" customWidth="1"/>
    <col min="4" max="4" width="16" customWidth="1"/>
  </cols>
  <sheetData>
    <row r="1" spans="1:4" x14ac:dyDescent="0.3">
      <c r="A1" s="79" t="str">
        <f>'ОДДС 1 полугодие 2025'!A1</f>
        <v>ТОО "Микрофинансовая организация ФинТехЛаб"</v>
      </c>
      <c r="B1" s="27"/>
      <c r="C1" s="27"/>
      <c r="D1" s="27"/>
    </row>
    <row r="2" spans="1:4" x14ac:dyDescent="0.3">
      <c r="A2" s="80" t="s">
        <v>51</v>
      </c>
      <c r="B2" s="27"/>
      <c r="C2" s="27"/>
      <c r="D2" s="27"/>
    </row>
    <row r="3" spans="1:4" ht="14.4" customHeight="1" x14ac:dyDescent="0.3">
      <c r="A3" s="129" t="s">
        <v>78</v>
      </c>
      <c r="B3" s="130"/>
      <c r="C3" s="130"/>
      <c r="D3" s="130"/>
    </row>
    <row r="4" spans="1:4" x14ac:dyDescent="0.3">
      <c r="A4" s="7"/>
      <c r="B4" s="8"/>
      <c r="C4" s="8"/>
      <c r="D4" s="8"/>
    </row>
    <row r="5" spans="1:4" x14ac:dyDescent="0.3">
      <c r="B5" s="10"/>
      <c r="C5" s="135" t="s">
        <v>80</v>
      </c>
      <c r="D5" s="135"/>
    </row>
    <row r="6" spans="1:4" ht="14.4" customHeight="1" x14ac:dyDescent="0.3">
      <c r="A6" s="131" t="s">
        <v>0</v>
      </c>
      <c r="B6" s="124" t="s">
        <v>18</v>
      </c>
      <c r="C6" s="126" t="s">
        <v>76</v>
      </c>
      <c r="D6" s="128" t="s">
        <v>77</v>
      </c>
    </row>
    <row r="7" spans="1:4" ht="15" thickBot="1" x14ac:dyDescent="0.35">
      <c r="A7" s="132"/>
      <c r="B7" s="133"/>
      <c r="C7" s="134"/>
      <c r="D7" s="134"/>
    </row>
    <row r="8" spans="1:4" x14ac:dyDescent="0.3">
      <c r="A8" s="11" t="s">
        <v>19</v>
      </c>
      <c r="B8" s="17">
        <v>7</v>
      </c>
      <c r="C8" s="19">
        <f>791843+33892</f>
        <v>825735</v>
      </c>
      <c r="D8" s="112">
        <v>428599</v>
      </c>
    </row>
    <row r="9" spans="1:4" x14ac:dyDescent="0.3">
      <c r="A9" s="92" t="s">
        <v>20</v>
      </c>
      <c r="B9" s="78">
        <v>8</v>
      </c>
      <c r="C9" s="108">
        <f>-258201-15237-4119</f>
        <v>-277557</v>
      </c>
      <c r="D9" s="113">
        <v>-84662</v>
      </c>
    </row>
    <row r="10" spans="1:4" x14ac:dyDescent="0.3">
      <c r="A10" s="93" t="s">
        <v>21</v>
      </c>
      <c r="B10" s="72"/>
      <c r="C10" s="74">
        <f>SUM(C8:C9)</f>
        <v>548178</v>
      </c>
      <c r="D10" s="74">
        <f>SUM(D8:D9)</f>
        <v>343937</v>
      </c>
    </row>
    <row r="11" spans="1:4" ht="15" customHeight="1" x14ac:dyDescent="0.3">
      <c r="A11" s="16"/>
      <c r="B11" s="17"/>
      <c r="C11" s="18"/>
      <c r="D11" s="18"/>
    </row>
    <row r="12" spans="1:4" ht="24" x14ac:dyDescent="0.3">
      <c r="A12" s="92" t="s">
        <v>22</v>
      </c>
      <c r="B12" s="78">
        <v>4</v>
      </c>
      <c r="C12" s="108">
        <f>-60485</f>
        <v>-60485</v>
      </c>
      <c r="D12" s="114">
        <v>-115199</v>
      </c>
    </row>
    <row r="13" spans="1:4" ht="34.200000000000003" x14ac:dyDescent="0.3">
      <c r="A13" s="93" t="s">
        <v>23</v>
      </c>
      <c r="B13" s="72"/>
      <c r="C13" s="111">
        <f>C10+C12</f>
        <v>487693</v>
      </c>
      <c r="D13" s="115">
        <f>D10+D12</f>
        <v>228738</v>
      </c>
    </row>
    <row r="14" spans="1:4" x14ac:dyDescent="0.3">
      <c r="A14" s="11" t="s">
        <v>24</v>
      </c>
      <c r="B14" s="17">
        <v>9</v>
      </c>
      <c r="C14" s="19">
        <f>-187153</f>
        <v>-187153</v>
      </c>
      <c r="D14" s="28">
        <v>-129916</v>
      </c>
    </row>
    <row r="15" spans="1:4" ht="24" x14ac:dyDescent="0.3">
      <c r="A15" s="11" t="s">
        <v>58</v>
      </c>
      <c r="B15" s="17"/>
      <c r="C15" s="19">
        <f>34774-27642</f>
        <v>7132</v>
      </c>
      <c r="D15" s="28">
        <v>0</v>
      </c>
    </row>
    <row r="16" spans="1:4" x14ac:dyDescent="0.3">
      <c r="A16" s="92" t="s">
        <v>59</v>
      </c>
      <c r="B16" s="78"/>
      <c r="C16" s="108">
        <f>5424+608+21562+736</f>
        <v>28330</v>
      </c>
      <c r="D16" s="114">
        <v>-24678</v>
      </c>
    </row>
    <row r="17" spans="1:4" x14ac:dyDescent="0.3">
      <c r="A17" s="93" t="s">
        <v>61</v>
      </c>
      <c r="B17" s="94"/>
      <c r="C17" s="77">
        <f>SUM(C13:C16)</f>
        <v>336002</v>
      </c>
      <c r="D17" s="74">
        <f>SUM(D13:D16)</f>
        <v>74144</v>
      </c>
    </row>
    <row r="18" spans="1:4" x14ac:dyDescent="0.3">
      <c r="A18" s="11"/>
      <c r="B18" s="17"/>
      <c r="C18" s="21"/>
      <c r="D18" s="22"/>
    </row>
    <row r="19" spans="1:4" x14ac:dyDescent="0.3">
      <c r="A19" s="92" t="s">
        <v>25</v>
      </c>
      <c r="B19" s="78"/>
      <c r="C19" s="116">
        <v>-66203</v>
      </c>
      <c r="D19" s="114">
        <v>-682</v>
      </c>
    </row>
    <row r="20" spans="1:4" x14ac:dyDescent="0.3">
      <c r="A20" s="93" t="s">
        <v>69</v>
      </c>
      <c r="B20" s="95"/>
      <c r="C20" s="77">
        <f>C17+C19</f>
        <v>269799</v>
      </c>
      <c r="D20" s="74">
        <f>D17+D19</f>
        <v>73462</v>
      </c>
    </row>
    <row r="21" spans="1:4" x14ac:dyDescent="0.3">
      <c r="A21" s="96"/>
      <c r="B21" s="97"/>
      <c r="C21" s="117"/>
      <c r="D21" s="118"/>
    </row>
    <row r="22" spans="1:4" x14ac:dyDescent="0.3">
      <c r="A22" s="11" t="s">
        <v>60</v>
      </c>
      <c r="B22" s="12"/>
      <c r="C22" s="119">
        <v>0</v>
      </c>
      <c r="D22" s="28">
        <v>0</v>
      </c>
    </row>
    <row r="23" spans="1:4" ht="34.799999999999997" thickBot="1" x14ac:dyDescent="0.35">
      <c r="A23" s="14" t="s">
        <v>70</v>
      </c>
      <c r="B23" s="23"/>
      <c r="C23" s="20">
        <f>C20</f>
        <v>269799</v>
      </c>
      <c r="D23" s="120">
        <f>D20</f>
        <v>73462</v>
      </c>
    </row>
    <row r="24" spans="1:4" x14ac:dyDescent="0.3">
      <c r="A24" s="10"/>
      <c r="B24" s="10"/>
      <c r="C24" s="10"/>
      <c r="D24" s="10"/>
    </row>
    <row r="25" spans="1:4" x14ac:dyDescent="0.3">
      <c r="A25" s="29"/>
      <c r="B25" s="29"/>
      <c r="C25" s="29"/>
      <c r="D25" s="29"/>
    </row>
    <row r="26" spans="1:4" x14ac:dyDescent="0.3">
      <c r="A26" s="29"/>
      <c r="B26" s="29"/>
      <c r="C26" s="29"/>
      <c r="D26" s="29"/>
    </row>
    <row r="27" spans="1:4" ht="15" thickBot="1" x14ac:dyDescent="0.35">
      <c r="A27" s="30" t="s">
        <v>16</v>
      </c>
      <c r="B27" s="30"/>
      <c r="C27" s="121"/>
      <c r="D27" s="29"/>
    </row>
    <row r="28" spans="1:4" x14ac:dyDescent="0.3">
      <c r="A28" s="30"/>
      <c r="B28" s="30"/>
      <c r="C28" s="12" t="s">
        <v>17</v>
      </c>
      <c r="D28" s="29"/>
    </row>
    <row r="29" spans="1:4" x14ac:dyDescent="0.3">
      <c r="A29" s="29"/>
      <c r="B29" s="29"/>
      <c r="C29" s="29"/>
      <c r="D29" s="29"/>
    </row>
    <row r="30" spans="1:4" x14ac:dyDescent="0.3">
      <c r="A30" s="29"/>
      <c r="B30" s="29"/>
      <c r="C30" s="29"/>
      <c r="D30" s="29"/>
    </row>
  </sheetData>
  <mergeCells count="6">
    <mergeCell ref="A3:D3"/>
    <mergeCell ref="A6:A7"/>
    <mergeCell ref="B6:B7"/>
    <mergeCell ref="C6:C7"/>
    <mergeCell ref="D6:D7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EC7E-020C-4B1C-9B06-F2D2B14DA9AF}">
  <dimension ref="A1:F39"/>
  <sheetViews>
    <sheetView topLeftCell="A17" workbookViewId="0">
      <selection activeCell="A2" sqref="A2:D2"/>
    </sheetView>
  </sheetViews>
  <sheetFormatPr defaultRowHeight="14.4" x14ac:dyDescent="0.3"/>
  <cols>
    <col min="1" max="1" width="40.109375" customWidth="1"/>
    <col min="2" max="2" width="6.5546875" customWidth="1"/>
    <col min="3" max="3" width="15.33203125" customWidth="1"/>
    <col min="4" max="4" width="14.21875" bestFit="1" customWidth="1"/>
  </cols>
  <sheetData>
    <row r="1" spans="1:4" x14ac:dyDescent="0.3">
      <c r="A1" s="79" t="s">
        <v>54</v>
      </c>
      <c r="B1" s="27"/>
      <c r="C1" s="27"/>
      <c r="D1" s="27"/>
    </row>
    <row r="2" spans="1:4" x14ac:dyDescent="0.3">
      <c r="A2" s="136" t="s">
        <v>53</v>
      </c>
      <c r="B2" s="137"/>
      <c r="C2" s="137"/>
      <c r="D2" s="137"/>
    </row>
    <row r="3" spans="1:4" x14ac:dyDescent="0.3">
      <c r="A3" s="129" t="s">
        <v>78</v>
      </c>
      <c r="B3" s="130"/>
      <c r="C3" s="130"/>
      <c r="D3" s="130"/>
    </row>
    <row r="4" spans="1:4" x14ac:dyDescent="0.3">
      <c r="A4" s="7"/>
      <c r="B4" s="8"/>
      <c r="C4" s="8"/>
      <c r="D4" s="8"/>
    </row>
    <row r="5" spans="1:4" x14ac:dyDescent="0.3">
      <c r="A5" s="10"/>
      <c r="B5" s="10"/>
      <c r="C5" s="135" t="s">
        <v>80</v>
      </c>
      <c r="D5" s="135"/>
    </row>
    <row r="6" spans="1:4" x14ac:dyDescent="0.3">
      <c r="A6" s="10"/>
      <c r="B6" s="10"/>
      <c r="C6" s="126" t="s">
        <v>76</v>
      </c>
      <c r="D6" s="128" t="s">
        <v>77</v>
      </c>
    </row>
    <row r="7" spans="1:4" ht="15" thickBot="1" x14ac:dyDescent="0.35">
      <c r="A7" s="82" t="s">
        <v>0</v>
      </c>
      <c r="B7" s="81" t="s">
        <v>18</v>
      </c>
      <c r="C7" s="134"/>
      <c r="D7" s="134"/>
    </row>
    <row r="8" spans="1:4" ht="15" customHeight="1" x14ac:dyDescent="0.3">
      <c r="A8" s="31" t="s">
        <v>32</v>
      </c>
      <c r="B8" s="32"/>
      <c r="C8" s="21"/>
      <c r="D8" s="22"/>
    </row>
    <row r="9" spans="1:4" x14ac:dyDescent="0.3">
      <c r="A9" s="11" t="s">
        <v>33</v>
      </c>
      <c r="B9" s="32"/>
      <c r="C9" s="33">
        <f>581532+124703</f>
        <v>706235</v>
      </c>
      <c r="D9" s="106">
        <f>295247+8292+77068</f>
        <v>380607</v>
      </c>
    </row>
    <row r="10" spans="1:4" x14ac:dyDescent="0.3">
      <c r="A10" s="34" t="s">
        <v>34</v>
      </c>
      <c r="B10" s="32"/>
      <c r="C10" s="33">
        <v>-226186</v>
      </c>
      <c r="D10" s="106">
        <v>-49784</v>
      </c>
    </row>
    <row r="11" spans="1:4" x14ac:dyDescent="0.3">
      <c r="A11" s="11" t="s">
        <v>35</v>
      </c>
      <c r="B11" s="17"/>
      <c r="C11" s="33">
        <f>-63100+29016-98093-73305+19877+77-927</f>
        <v>-186455</v>
      </c>
      <c r="D11" s="106">
        <f>-126888+1806</f>
        <v>-125082</v>
      </c>
    </row>
    <row r="12" spans="1:4" x14ac:dyDescent="0.3">
      <c r="A12" s="11" t="s">
        <v>36</v>
      </c>
      <c r="B12" s="17"/>
      <c r="C12" s="33">
        <f>736+21068+28808+11632</f>
        <v>62244</v>
      </c>
      <c r="D12" s="106">
        <f>7228</f>
        <v>7228</v>
      </c>
    </row>
    <row r="13" spans="1:4" ht="15" thickBot="1" x14ac:dyDescent="0.35">
      <c r="A13" s="35" t="s">
        <v>37</v>
      </c>
      <c r="B13" s="36"/>
      <c r="C13" s="37">
        <f>-152-1084-437-232</f>
        <v>-1905</v>
      </c>
      <c r="D13" s="107">
        <v>-5273</v>
      </c>
    </row>
    <row r="14" spans="1:4" ht="34.799999999999997" thickBot="1" x14ac:dyDescent="0.35">
      <c r="A14" s="38" t="s">
        <v>38</v>
      </c>
      <c r="B14" s="39"/>
      <c r="C14" s="40">
        <f>SUM(C9:C13)</f>
        <v>353933</v>
      </c>
      <c r="D14" s="41">
        <f>SUM(D9:D13)</f>
        <v>207696</v>
      </c>
    </row>
    <row r="15" spans="1:4" x14ac:dyDescent="0.3">
      <c r="A15" s="42" t="s">
        <v>39</v>
      </c>
      <c r="B15" s="32"/>
      <c r="C15" s="16"/>
      <c r="D15" s="11"/>
    </row>
    <row r="16" spans="1:4" x14ac:dyDescent="0.3">
      <c r="A16" s="11" t="s">
        <v>40</v>
      </c>
      <c r="B16" s="32"/>
      <c r="C16" s="33">
        <f>-2284357+553755+2194</f>
        <v>-1728408</v>
      </c>
      <c r="D16" s="105">
        <f>870314-1950884+168309+70512</f>
        <v>-841749</v>
      </c>
    </row>
    <row r="17" spans="1:6" x14ac:dyDescent="0.3">
      <c r="A17" s="34" t="s">
        <v>41</v>
      </c>
      <c r="B17" s="32"/>
      <c r="C17" s="33">
        <v>-2194</v>
      </c>
      <c r="D17" s="43">
        <v>0</v>
      </c>
      <c r="F17" s="9"/>
    </row>
    <row r="18" spans="1:6" x14ac:dyDescent="0.3">
      <c r="A18" s="44" t="s">
        <v>42</v>
      </c>
      <c r="B18" s="32"/>
      <c r="C18" s="43">
        <v>0</v>
      </c>
      <c r="D18" s="43">
        <v>0</v>
      </c>
      <c r="F18" s="9"/>
    </row>
    <row r="19" spans="1:6" ht="15" thickBot="1" x14ac:dyDescent="0.35">
      <c r="A19" s="45" t="s">
        <v>43</v>
      </c>
      <c r="B19" s="39"/>
      <c r="C19" s="46">
        <v>0</v>
      </c>
      <c r="D19" s="46">
        <v>0</v>
      </c>
    </row>
    <row r="20" spans="1:6" ht="34.799999999999997" thickBot="1" x14ac:dyDescent="0.35">
      <c r="A20" s="47" t="s">
        <v>44</v>
      </c>
      <c r="B20" s="39"/>
      <c r="C20" s="40">
        <f>SUM(C14:C19)</f>
        <v>-1376669</v>
      </c>
      <c r="D20" s="41">
        <f>SUM(D14:D19)</f>
        <v>-634053</v>
      </c>
    </row>
    <row r="21" spans="1:6" ht="15" thickBot="1" x14ac:dyDescent="0.35">
      <c r="A21" s="48" t="s">
        <v>45</v>
      </c>
      <c r="B21" s="39"/>
      <c r="C21" s="49">
        <v>-29016</v>
      </c>
      <c r="D21" s="83">
        <v>-1806</v>
      </c>
    </row>
    <row r="22" spans="1:6" ht="23.4" thickBot="1" x14ac:dyDescent="0.35">
      <c r="A22" s="47" t="s">
        <v>46</v>
      </c>
      <c r="B22" s="39"/>
      <c r="C22" s="40">
        <f>C20+C21</f>
        <v>-1405685</v>
      </c>
      <c r="D22" s="41">
        <f>D20+D21</f>
        <v>-635859</v>
      </c>
    </row>
    <row r="23" spans="1:6" ht="22.8" x14ac:dyDescent="0.3">
      <c r="A23" s="31" t="s">
        <v>47</v>
      </c>
      <c r="B23" s="32"/>
      <c r="C23" s="16"/>
      <c r="D23" s="11"/>
    </row>
    <row r="24" spans="1:6" ht="15" thickBot="1" x14ac:dyDescent="0.35">
      <c r="A24" s="50" t="s">
        <v>4</v>
      </c>
      <c r="B24" s="32"/>
      <c r="C24" s="33">
        <v>-19877</v>
      </c>
      <c r="D24" s="43">
        <v>0</v>
      </c>
    </row>
    <row r="25" spans="1:6" ht="23.4" thickBot="1" x14ac:dyDescent="0.35">
      <c r="A25" s="51" t="s">
        <v>71</v>
      </c>
      <c r="B25" s="52"/>
      <c r="C25" s="53">
        <f>SUM(C24:C24)</f>
        <v>-19877</v>
      </c>
      <c r="D25" s="54">
        <f>SUM(D24:D24)</f>
        <v>0</v>
      </c>
    </row>
    <row r="26" spans="1:6" x14ac:dyDescent="0.3">
      <c r="A26" s="31" t="s">
        <v>48</v>
      </c>
      <c r="B26" s="32"/>
      <c r="C26" s="16"/>
      <c r="D26" s="11"/>
    </row>
    <row r="27" spans="1:6" x14ac:dyDescent="0.3">
      <c r="A27" s="50" t="s">
        <v>29</v>
      </c>
      <c r="B27" s="32"/>
      <c r="C27" s="55">
        <v>1346414</v>
      </c>
      <c r="D27" s="106">
        <f>1460801-18358</f>
        <v>1442443</v>
      </c>
    </row>
    <row r="28" spans="1:6" x14ac:dyDescent="0.3">
      <c r="A28" s="50" t="s">
        <v>55</v>
      </c>
      <c r="B28" s="32"/>
      <c r="C28" s="33">
        <v>-583211</v>
      </c>
      <c r="D28" s="105"/>
    </row>
    <row r="29" spans="1:6" ht="15" thickBot="1" x14ac:dyDescent="0.35">
      <c r="A29" s="50" t="s">
        <v>49</v>
      </c>
      <c r="B29" s="17"/>
      <c r="C29" s="33">
        <v>0</v>
      </c>
      <c r="D29" s="43">
        <v>-400000</v>
      </c>
    </row>
    <row r="30" spans="1:6" ht="23.4" thickBot="1" x14ac:dyDescent="0.35">
      <c r="A30" s="51" t="s">
        <v>72</v>
      </c>
      <c r="B30" s="52"/>
      <c r="C30" s="53">
        <f>SUM(C27:C29)</f>
        <v>763203</v>
      </c>
      <c r="D30" s="54">
        <f>SUM(D27:D29)</f>
        <v>1042443</v>
      </c>
    </row>
    <row r="31" spans="1:6" ht="24" x14ac:dyDescent="0.3">
      <c r="A31" s="56" t="s">
        <v>50</v>
      </c>
      <c r="B31" s="32"/>
      <c r="C31" s="57">
        <f>C22+C30+C25</f>
        <v>-662359</v>
      </c>
      <c r="D31" s="58">
        <f>D22+D30+D25</f>
        <v>406584</v>
      </c>
    </row>
    <row r="32" spans="1:6" ht="24.6" thickBot="1" x14ac:dyDescent="0.35">
      <c r="A32" s="48" t="s">
        <v>73</v>
      </c>
      <c r="B32" s="39">
        <v>3</v>
      </c>
      <c r="C32" s="49">
        <v>914592</v>
      </c>
      <c r="D32" s="59">
        <v>20227</v>
      </c>
    </row>
    <row r="33" spans="1:6" ht="23.4" thickBot="1" x14ac:dyDescent="0.35">
      <c r="A33" s="38" t="s">
        <v>74</v>
      </c>
      <c r="B33" s="39"/>
      <c r="C33" s="40">
        <f>C31+C32</f>
        <v>252233</v>
      </c>
      <c r="D33" s="41">
        <f>D31+D32</f>
        <v>426811</v>
      </c>
      <c r="F33" s="1"/>
    </row>
    <row r="34" spans="1:6" x14ac:dyDescent="0.3">
      <c r="A34" s="31"/>
      <c r="B34" s="32"/>
      <c r="C34" s="57"/>
      <c r="D34" s="58"/>
      <c r="F34" s="1"/>
    </row>
    <row r="35" spans="1:6" x14ac:dyDescent="0.3">
      <c r="A35" s="10"/>
      <c r="B35" s="10"/>
      <c r="C35" s="84"/>
      <c r="D35" s="10"/>
    </row>
    <row r="36" spans="1:6" x14ac:dyDescent="0.3">
      <c r="A36" s="10"/>
      <c r="B36" s="10"/>
      <c r="C36" s="10"/>
      <c r="D36" s="10"/>
    </row>
    <row r="37" spans="1:6" ht="15" thickBot="1" x14ac:dyDescent="0.35">
      <c r="A37" s="30" t="s">
        <v>16</v>
      </c>
      <c r="B37" s="30"/>
      <c r="C37" s="85"/>
      <c r="D37" s="10"/>
    </row>
    <row r="38" spans="1:6" x14ac:dyDescent="0.3">
      <c r="A38" s="30"/>
      <c r="B38" s="30"/>
      <c r="C38" s="12" t="str">
        <f>'[1]ОФП 2023'!C29</f>
        <v>Бейсенбаев А.Н.</v>
      </c>
      <c r="D38" s="10"/>
    </row>
    <row r="39" spans="1:6" x14ac:dyDescent="0.3">
      <c r="A39" s="10"/>
      <c r="B39" s="10"/>
      <c r="C39" s="10"/>
      <c r="D39" s="10"/>
    </row>
  </sheetData>
  <mergeCells count="5">
    <mergeCell ref="A2:D2"/>
    <mergeCell ref="A3:D3"/>
    <mergeCell ref="C6:C7"/>
    <mergeCell ref="D6:D7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23C6-26A9-4166-8D2C-31BEF8CF54FA}">
  <sheetPr>
    <pageSetUpPr fitToPage="1"/>
  </sheetPr>
  <dimension ref="A1:F22"/>
  <sheetViews>
    <sheetView workbookViewId="0">
      <selection activeCell="A2" sqref="A2:E2"/>
    </sheetView>
  </sheetViews>
  <sheetFormatPr defaultRowHeight="14.4" x14ac:dyDescent="0.3"/>
  <cols>
    <col min="1" max="1" width="27" customWidth="1"/>
    <col min="2" max="2" width="6.21875" customWidth="1"/>
    <col min="3" max="3" width="16.77734375" customWidth="1"/>
    <col min="4" max="4" width="14.33203125" customWidth="1"/>
    <col min="5" max="5" width="18" customWidth="1"/>
    <col min="6" max="6" width="9.6640625" bestFit="1" customWidth="1"/>
  </cols>
  <sheetData>
    <row r="1" spans="1:6" x14ac:dyDescent="0.3">
      <c r="A1" s="79" t="str">
        <f>'ОДДС 1 полугодие 2025'!A1</f>
        <v>ТОО "Микрофинансовая организация ФинТехЛаб"</v>
      </c>
      <c r="B1" s="27"/>
      <c r="C1" s="27"/>
    </row>
    <row r="2" spans="1:6" x14ac:dyDescent="0.3">
      <c r="A2" s="129" t="s">
        <v>52</v>
      </c>
      <c r="B2" s="139"/>
      <c r="C2" s="139"/>
      <c r="D2" s="139"/>
      <c r="E2" s="139"/>
    </row>
    <row r="3" spans="1:6" x14ac:dyDescent="0.3">
      <c r="A3" s="129" t="s">
        <v>78</v>
      </c>
      <c r="B3" s="139"/>
      <c r="C3" s="139"/>
      <c r="D3" s="139"/>
      <c r="E3" s="139"/>
    </row>
    <row r="5" spans="1:6" x14ac:dyDescent="0.3">
      <c r="A5" s="5"/>
      <c r="B5" s="124" t="s">
        <v>64</v>
      </c>
      <c r="C5" s="126" t="s">
        <v>9</v>
      </c>
      <c r="D5" s="126" t="s">
        <v>63</v>
      </c>
      <c r="E5" s="126" t="s">
        <v>10</v>
      </c>
      <c r="F5" s="126" t="s">
        <v>26</v>
      </c>
    </row>
    <row r="6" spans="1:6" ht="15" thickBot="1" x14ac:dyDescent="0.35">
      <c r="A6" s="6" t="s">
        <v>0</v>
      </c>
      <c r="B6" s="125"/>
      <c r="C6" s="134"/>
      <c r="D6" s="134"/>
      <c r="E6" s="138"/>
      <c r="F6" s="138"/>
    </row>
    <row r="7" spans="1:6" x14ac:dyDescent="0.3">
      <c r="A7" s="67" t="s">
        <v>57</v>
      </c>
      <c r="B7" s="68"/>
      <c r="C7" s="69">
        <v>1305000</v>
      </c>
      <c r="D7" s="70">
        <v>16289</v>
      </c>
      <c r="E7" s="75">
        <v>0</v>
      </c>
      <c r="F7" s="69">
        <f>SUM(C7:E7)</f>
        <v>1321289</v>
      </c>
    </row>
    <row r="8" spans="1:6" x14ac:dyDescent="0.3">
      <c r="A8" s="76" t="s">
        <v>66</v>
      </c>
      <c r="B8" s="17"/>
      <c r="C8" s="75">
        <v>0</v>
      </c>
      <c r="D8" s="104">
        <v>72680</v>
      </c>
      <c r="E8" s="75">
        <v>0</v>
      </c>
      <c r="F8" s="18">
        <f>SUM(D8:E8)</f>
        <v>72680</v>
      </c>
    </row>
    <row r="9" spans="1:6" ht="24" x14ac:dyDescent="0.3">
      <c r="A9" s="71" t="s">
        <v>67</v>
      </c>
      <c r="B9" s="72"/>
      <c r="C9" s="77">
        <v>0</v>
      </c>
      <c r="D9" s="74">
        <f>D8</f>
        <v>72680</v>
      </c>
      <c r="E9" s="77">
        <f>E7+E8</f>
        <v>0</v>
      </c>
      <c r="F9" s="74">
        <f>F8</f>
        <v>72680</v>
      </c>
    </row>
    <row r="10" spans="1:6" x14ac:dyDescent="0.3">
      <c r="A10" s="76" t="s">
        <v>62</v>
      </c>
      <c r="B10" s="17"/>
      <c r="C10" s="75">
        <f t="shared" ref="C10:E10" si="0">C8+C9</f>
        <v>0</v>
      </c>
      <c r="D10" s="75">
        <v>0</v>
      </c>
      <c r="E10" s="75">
        <f t="shared" si="0"/>
        <v>0</v>
      </c>
      <c r="F10" s="75">
        <v>0</v>
      </c>
    </row>
    <row r="11" spans="1:6" x14ac:dyDescent="0.3">
      <c r="A11" s="100" t="s">
        <v>79</v>
      </c>
      <c r="B11" s="72"/>
      <c r="C11" s="74">
        <f>C7+C10</f>
        <v>1305000</v>
      </c>
      <c r="D11" s="74">
        <f>D9+D7</f>
        <v>88969</v>
      </c>
      <c r="E11" s="74">
        <f>E9+E7</f>
        <v>0</v>
      </c>
      <c r="F11" s="74">
        <f>F9+F7</f>
        <v>1393969</v>
      </c>
    </row>
    <row r="12" spans="1:6" x14ac:dyDescent="0.3">
      <c r="A12" s="71"/>
      <c r="B12" s="72"/>
      <c r="C12" s="73"/>
      <c r="D12" s="73"/>
      <c r="E12" s="73"/>
      <c r="F12" s="74"/>
    </row>
    <row r="13" spans="1:6" x14ac:dyDescent="0.3">
      <c r="A13" s="101" t="s">
        <v>57</v>
      </c>
      <c r="B13" s="62"/>
      <c r="C13" s="75">
        <v>2045000</v>
      </c>
      <c r="D13" s="75">
        <v>166408</v>
      </c>
      <c r="E13" s="75">
        <f>E11</f>
        <v>0</v>
      </c>
      <c r="F13" s="75">
        <f>C13+D13+E13</f>
        <v>2211408</v>
      </c>
    </row>
    <row r="14" spans="1:6" x14ac:dyDescent="0.3">
      <c r="A14" s="76" t="s">
        <v>66</v>
      </c>
      <c r="B14" s="17"/>
      <c r="C14" s="75">
        <v>0</v>
      </c>
      <c r="D14" s="102">
        <f>269798+1</f>
        <v>269799</v>
      </c>
      <c r="E14" s="75">
        <v>0</v>
      </c>
      <c r="F14" s="75">
        <f>SUM(D14:E14)</f>
        <v>269799</v>
      </c>
    </row>
    <row r="15" spans="1:6" ht="24" x14ac:dyDescent="0.3">
      <c r="A15" s="71" t="s">
        <v>67</v>
      </c>
      <c r="B15" s="72"/>
      <c r="C15" s="73"/>
      <c r="D15" s="77">
        <f>D14</f>
        <v>269799</v>
      </c>
      <c r="E15" s="77">
        <f>E14</f>
        <v>0</v>
      </c>
      <c r="F15" s="77">
        <f>F14</f>
        <v>269799</v>
      </c>
    </row>
    <row r="16" spans="1:6" ht="15" thickBot="1" x14ac:dyDescent="0.35">
      <c r="A16" s="63" t="s">
        <v>62</v>
      </c>
      <c r="B16" s="15"/>
      <c r="C16" s="20">
        <v>0</v>
      </c>
      <c r="D16" s="20">
        <v>0</v>
      </c>
      <c r="E16" s="20">
        <v>0</v>
      </c>
      <c r="F16" s="20">
        <f>SUM(C16:E16)</f>
        <v>0</v>
      </c>
    </row>
    <row r="17" spans="1:6" ht="15" thickBot="1" x14ac:dyDescent="0.35">
      <c r="A17" s="64" t="s">
        <v>81</v>
      </c>
      <c r="B17" s="36"/>
      <c r="C17" s="65">
        <f>C13</f>
        <v>2045000</v>
      </c>
      <c r="D17" s="65">
        <f>D15+D13</f>
        <v>436207</v>
      </c>
      <c r="E17" s="65">
        <f>E15+E13</f>
        <v>0</v>
      </c>
      <c r="F17" s="65">
        <f>F15+F13</f>
        <v>2481207</v>
      </c>
    </row>
    <row r="18" spans="1:6" x14ac:dyDescent="0.3">
      <c r="A18" s="24"/>
      <c r="B18" s="24"/>
      <c r="C18" s="24"/>
      <c r="D18" s="24"/>
      <c r="E18" s="24"/>
      <c r="F18" s="24"/>
    </row>
    <row r="19" spans="1:6" x14ac:dyDescent="0.3">
      <c r="A19" s="24"/>
      <c r="B19" s="24"/>
      <c r="C19" s="24"/>
      <c r="D19" s="24"/>
      <c r="E19" s="24"/>
      <c r="F19" s="24"/>
    </row>
    <row r="20" spans="1:6" x14ac:dyDescent="0.3">
      <c r="D20" s="24"/>
      <c r="E20" s="24"/>
      <c r="F20" s="24"/>
    </row>
    <row r="21" spans="1:6" ht="15" thickBot="1" x14ac:dyDescent="0.35">
      <c r="A21" s="61" t="s">
        <v>16</v>
      </c>
      <c r="B21" s="61"/>
      <c r="C21" s="66"/>
      <c r="D21" s="24"/>
      <c r="E21" s="24"/>
      <c r="F21" s="24"/>
    </row>
    <row r="22" spans="1:6" x14ac:dyDescent="0.3">
      <c r="A22" s="61"/>
      <c r="B22" s="61"/>
      <c r="C22" s="26" t="str">
        <f>'[2]ОФП 4 кв 2023'!C27</f>
        <v>Бейсенбаев А.Н.</v>
      </c>
    </row>
  </sheetData>
  <mergeCells count="7">
    <mergeCell ref="F5:F6"/>
    <mergeCell ref="A2:E2"/>
    <mergeCell ref="A3:E3"/>
    <mergeCell ref="B5:B6"/>
    <mergeCell ref="C5:C6"/>
    <mergeCell ref="D5:D6"/>
    <mergeCell ref="E5:E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1 полугодие 2025</vt:lpstr>
      <vt:lpstr>ОПиУ 1 полугодие 2025</vt:lpstr>
      <vt:lpstr>ОДДС 1 полугодие 2025</vt:lpstr>
      <vt:lpstr>ОИК 1 полугодие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Zhanar Mambetova</dc:creator>
  <cp:lastModifiedBy>Zhanar Mambetova</cp:lastModifiedBy>
  <cp:lastPrinted>2025-01-25T11:27:02Z</cp:lastPrinted>
  <dcterms:created xsi:type="dcterms:W3CDTF">2015-06-05T18:19:34Z</dcterms:created>
  <dcterms:modified xsi:type="dcterms:W3CDTF">2025-08-14T09:02:10Z</dcterms:modified>
</cp:coreProperties>
</file>