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geniyc1712\Documents\FS\FS 2025\Отчетность 1 квартал 2025\"/>
    </mc:Choice>
  </mc:AlternateContent>
  <bookViews>
    <workbookView xWindow="0" yWindow="0" windowWidth="28740" windowHeight="12120"/>
  </bookViews>
  <sheets>
    <sheet name="F1" sheetId="3" r:id="rId1"/>
    <sheet name="F2" sheetId="4" r:id="rId2"/>
    <sheet name="F3" sheetId="1" r:id="rId3"/>
    <sheet name="F4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4" l="1"/>
  <c r="E33" i="4"/>
  <c r="I19" i="2" l="1"/>
  <c r="J19" i="2"/>
  <c r="E46" i="4"/>
  <c r="E36" i="4"/>
  <c r="E39" i="4" s="1"/>
  <c r="E49" i="4" s="1"/>
  <c r="E36" i="3" l="1"/>
  <c r="D18" i="2" l="1"/>
  <c r="E18" i="2"/>
  <c r="D56" i="1"/>
  <c r="C34" i="1"/>
  <c r="C52" i="1" s="1"/>
  <c r="C55" i="1" s="1"/>
  <c r="C56" i="1" s="1"/>
  <c r="C31" i="1"/>
  <c r="D46" i="4"/>
  <c r="D48" i="4" s="1"/>
  <c r="D13" i="4"/>
  <c r="D18" i="4"/>
  <c r="D21" i="4" s="1"/>
  <c r="D36" i="3"/>
  <c r="D30" i="3"/>
  <c r="E30" i="3"/>
  <c r="E37" i="3" s="1"/>
  <c r="E19" i="3"/>
  <c r="G46" i="4"/>
  <c r="G48" i="4" s="1"/>
  <c r="F46" i="4"/>
  <c r="F48" i="4" s="1"/>
  <c r="F28" i="4"/>
  <c r="G18" i="4"/>
  <c r="G21" i="4" s="1"/>
  <c r="F18" i="4"/>
  <c r="F21" i="4" s="1"/>
  <c r="G13" i="4"/>
  <c r="F13" i="4"/>
  <c r="G8" i="4"/>
  <c r="F8" i="4"/>
  <c r="D37" i="3" l="1"/>
  <c r="E38" i="3"/>
  <c r="D22" i="4"/>
  <c r="D25" i="4" s="1"/>
  <c r="D36" i="4" s="1"/>
  <c r="D39" i="4" s="1"/>
  <c r="D49" i="4" s="1"/>
  <c r="D19" i="3"/>
  <c r="F22" i="4"/>
  <c r="F25" i="4" s="1"/>
  <c r="F36" i="4" s="1"/>
  <c r="F39" i="4" s="1"/>
  <c r="F49" i="4" s="1"/>
  <c r="G22" i="4"/>
  <c r="G25" i="4" s="1"/>
  <c r="G36" i="4" s="1"/>
  <c r="G39" i="4" s="1"/>
  <c r="G49" i="4" s="1"/>
  <c r="D38" i="3" l="1"/>
  <c r="J21" i="2"/>
  <c r="J20" i="2"/>
  <c r="J17" i="2"/>
  <c r="D14" i="2"/>
  <c r="D25" i="2" s="1"/>
  <c r="I14" i="2"/>
  <c r="I18" i="2" s="1"/>
  <c r="I22" i="2" s="1"/>
  <c r="H14" i="2"/>
  <c r="H18" i="2" s="1"/>
  <c r="G14" i="2"/>
  <c r="G18" i="2" s="1"/>
  <c r="F14" i="2"/>
  <c r="F18" i="2" s="1"/>
  <c r="F25" i="2" s="1"/>
  <c r="E14" i="2"/>
  <c r="E25" i="2" s="1"/>
  <c r="J13" i="2"/>
  <c r="J12" i="2"/>
  <c r="H22" i="2" l="1"/>
  <c r="H25" i="2"/>
  <c r="G22" i="2"/>
  <c r="G25" i="2"/>
  <c r="I25" i="2"/>
  <c r="J14" i="2"/>
  <c r="J18" i="2" s="1"/>
  <c r="J22" i="2" l="1"/>
  <c r="J25" i="2"/>
</calcChain>
</file>

<file path=xl/sharedStrings.xml><?xml version="1.0" encoding="utf-8"?>
<sst xmlns="http://schemas.openxmlformats.org/spreadsheetml/2006/main" count="190" uniqueCount="131">
  <si>
    <t>Акционерное общество «Микрофинансовая организация «KMF (КМФ)»</t>
  </si>
  <si>
    <t>ПРОМЕЖУТОЧНЫЙ СОКРАЩЁННЫЙ ОТЧЁТ О ДВИЖЕНИИ ДЕНЕЖНЫХ СРЕДСТВ</t>
  </si>
  <si>
    <t>за три месяца, завершившихся 31 марта 2025 года</t>
  </si>
  <si>
    <t>За три месяца,</t>
  </si>
  <si>
    <t>завершившихся 31 марта
(неаудировано)</t>
  </si>
  <si>
    <t>Прим.</t>
  </si>
  <si>
    <t>2025 года</t>
  </si>
  <si>
    <t>2024 года</t>
  </si>
  <si>
    <t>Денежные потоки от операционной деятельности</t>
  </si>
  <si>
    <t>Проценты, полученные по денежным средствам и их эквивалентам</t>
  </si>
  <si>
    <t xml:space="preserve">Проценты, полученные по кредитам клиентам </t>
  </si>
  <si>
    <t>Проценты, полученные по инвестиционным ценным бумагам</t>
  </si>
  <si>
    <t>Прочие доходы полученные</t>
  </si>
  <si>
    <t>Проценты, уплаченные по средствам кредитных организаций</t>
  </si>
  <si>
    <t>Проценты, уплаченные по выпущенным долговым ценным бумагам</t>
  </si>
  <si>
    <t>Проценты, уплаченные по договорам «репо»</t>
  </si>
  <si>
    <t>Чистые реализованные убытки по операциям с иностранной валютой</t>
  </si>
  <si>
    <t>Чистые реализованные убытки по производным финансовым инструментам</t>
  </si>
  <si>
    <t>Расходы на персонал уплаченные</t>
  </si>
  <si>
    <t>Прочие операционные расходы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</si>
  <si>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</si>
  <si>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операционных активах и обязательствах</t>
  </si>
  <si>
    <t xml:space="preserve"> </t>
  </si>
  <si>
    <t>Чистое (увеличение)/уменьшение в операционных активах</t>
  </si>
  <si>
    <t xml:space="preserve">Средства в кредитных организациях </t>
  </si>
  <si>
    <t>Кредиты клиентам</t>
  </si>
  <si>
    <t>Прочие активы</t>
  </si>
  <si>
    <t>Чистое уменьшение в операционных обязательствах</t>
  </si>
  <si>
    <t>Кредиторская задолженность по договорам «РЕПО»</t>
  </si>
  <si>
    <t>Прочие обязательства</t>
  </si>
  <si>
    <t>Чистые 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</si>
  <si>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</si>
  <si>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поступление/(расходование) денежных средств от/(в)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</si>
  <si>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</si>
  <si>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</si>
  <si>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</si>
  <si>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</si>
  <si>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 xml:space="preserve">Поступления от продажи основных средств </t>
  </si>
  <si>
    <t>Чистое расходование денежных средств в инвестиционной деятельности</t>
  </si>
  <si>
    <t>Денежные потоки от финансовой деятельности</t>
  </si>
  <si>
    <t>Поступление средств от кредитных организаций</t>
  </si>
  <si>
    <t>Погашение средств кредитных организаций</t>
  </si>
  <si>
    <t>Выпущенные долговые ценные бумаги</t>
  </si>
  <si>
    <t>Погашение обязательств по договорам аренды</t>
  </si>
  <si>
    <t>Чистое (расходование)/поступление денежных средств (в)/от финансовой деятельности</t>
  </si>
  <si>
    <t>Влияние ожидаемых кредитных убытков на денежные средства и их эквиваленты</t>
  </si>
  <si>
    <t>Влияние изменений обменных курсов на денежные средства и их эквиваленты</t>
  </si>
  <si>
    <t>Чистое (уменьшение)/увеличение денежных средств и их эквивалентов</t>
  </si>
  <si>
    <t>Денежные средства и их эквиваленты, на 1 января</t>
  </si>
  <si>
    <t>Денежные средства и их эквиваленты, на 31 марта</t>
  </si>
  <si>
    <t>Заместитель Председателя Правления</t>
  </si>
  <si>
    <t>Югай О.В.</t>
  </si>
  <si>
    <t>Главный бухгалтер</t>
  </si>
  <si>
    <t>Черных Е.Ю.</t>
  </si>
  <si>
    <t xml:space="preserve">ПРОМЕЖУТОЧНЫЙ СОКРАЩЁННЫЙ ОТЧЁТ ОБ ИЗМЕНЕНИЯХ В КАПИТАЛЕ </t>
  </si>
  <si>
    <t>Уставный капитал</t>
  </si>
  <si>
    <t>Резервный капитал</t>
  </si>
  <si>
    <t>Резерв справед-ливой стоимости</t>
  </si>
  <si>
    <t>Резерв пере-оценки</t>
  </si>
  <si>
    <t>Нераспре-</t>
  </si>
  <si>
    <t>Итого</t>
  </si>
  <si>
    <t>делённая прибыль</t>
  </si>
  <si>
    <t>капитал</t>
  </si>
  <si>
    <t>Прибыль за период</t>
  </si>
  <si>
    <t>Прочий совокупный доход за период</t>
  </si>
  <si>
    <t>Итого совокупный доход за период</t>
  </si>
  <si>
    <t>Дивиденды к выплате</t>
  </si>
  <si>
    <t>Перевод из уставного капитала в акционерный капитал</t>
  </si>
  <si>
    <t>На 31 декабря 2024 года</t>
  </si>
  <si>
    <t>На 1 января 2024 года</t>
  </si>
  <si>
    <t>На 31 марта 2025 года</t>
  </si>
  <si>
    <t>-</t>
  </si>
  <si>
    <t>ПРОМЕЖУТОЧНЫЙ СОКРАЩЁННЫЙ ОТЧЁТ О ФИНАНСОВОМ ПОЛОЖЕНИИ</t>
  </si>
  <si>
    <t>(неаудировано)</t>
  </si>
  <si>
    <t>(аудировано)</t>
  </si>
  <si>
    <t>Активы</t>
  </si>
  <si>
    <t>Денежные средства и их эквиваленты</t>
  </si>
  <si>
    <t>Средства в кредитных организациях</t>
  </si>
  <si>
    <t>Производные финансовые активы</t>
  </si>
  <si>
    <t>Инвестиционные ценные бумаги</t>
  </si>
  <si>
    <t>Основные средства</t>
  </si>
  <si>
    <t>Активы в форме права пользования</t>
  </si>
  <si>
    <t>Нематериальные активы</t>
  </si>
  <si>
    <t>Активы по текущему корпоративному подоходному налогу</t>
  </si>
  <si>
    <t>Итого активы</t>
  </si>
  <si>
    <t>Обязательства</t>
  </si>
  <si>
    <t>Средства кредитных организаций</t>
  </si>
  <si>
    <t>Производные финансовые обязательства</t>
  </si>
  <si>
    <t>Обязательства по договорам аренды</t>
  </si>
  <si>
    <t>Обязательства по текущему корпоративному подоходному налогу</t>
  </si>
  <si>
    <t>Обязательства по отложенному корпоративному подоходному налогу</t>
  </si>
  <si>
    <t>Итого обязательства</t>
  </si>
  <si>
    <t>Капитал</t>
  </si>
  <si>
    <t>Резерв справедливой стоимости</t>
  </si>
  <si>
    <t>Нераспределённая прибыль</t>
  </si>
  <si>
    <t>Итого капитал</t>
  </si>
  <si>
    <t>Итого капитал и обязательства</t>
  </si>
  <si>
    <t xml:space="preserve">ПРОМЕЖУТОЧНЫЙ СОКРАЩЁННЫЙ ОТЧЁТ О СОВОКУПНОМ ДОХОДЕ </t>
  </si>
  <si>
    <t>За двенадцать месяцев,</t>
  </si>
  <si>
    <t>завершившихся 31 марта</t>
  </si>
  <si>
    <t>завершившихся 31 декабря</t>
  </si>
  <si>
    <t>Процентная выручка, рассчитанная с использованием эффективной процентной ставки</t>
  </si>
  <si>
    <t>Процентные расходы, рассчитанные с использованием эффективной процентной ставки</t>
  </si>
  <si>
    <t>Договоры «репо»</t>
  </si>
  <si>
    <t>Чистый процентный доход</t>
  </si>
  <si>
    <t>Чистый процентный доход после расходов по кредитным убыткам</t>
  </si>
  <si>
    <t>Чистые доходы/(убытки) по операциям с финансовыми инструментами, оцениваемыми по справедливой стоимости через прибыль или убыток</t>
  </si>
  <si>
    <t>Чистые (убытки)/доходы по операциям с иностранной валютой:</t>
  </si>
  <si>
    <t>- переоценка валютных статей</t>
  </si>
  <si>
    <t>- торговые операции</t>
  </si>
  <si>
    <t>Чистый доход в результате первоначального признания финансовых инструментов, оцениваемых по амортизированной стоимости</t>
  </si>
  <si>
    <t>Прочие доходы</t>
  </si>
  <si>
    <t>Расходы на персонал</t>
  </si>
  <si>
    <t>Прочие операционные расходы</t>
  </si>
  <si>
    <t>Прочие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</si>
  <si>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</si>
  <si>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</si>
  <si>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Прочий совокупный доход</t>
  </si>
  <si>
    <t>Прочий совокупный доход, подлежащий реклассификации в состав прибыли или убытка в последующих периодах</t>
  </si>
  <si>
    <t>Чистое изменение справедливой стоимости долговых инструментов, оцениваемых по справедливой стоимости через прочий совокупный доход</t>
  </si>
  <si>
    <t>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</si>
  <si>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Изменение резерва переоценки инвестиционной недвижимости</t>
  </si>
  <si>
    <t>Чистый прочий совокупный доход, подлежащий реклассификации в состав прибыли или убытка в последующих периодах</t>
  </si>
  <si>
    <t>Прочий совокупный доход за отчетный период, за вычетом налогов</t>
  </si>
  <si>
    <t>Итого совокупный доход за отчетный период</t>
  </si>
  <si>
    <t xml:space="preserve">Расходы по кредитным убыткам </t>
  </si>
  <si>
    <t>на 31 марта 2025 года</t>
  </si>
  <si>
    <t>Акционерный капитал</t>
  </si>
  <si>
    <t>31 декабря 2024 года</t>
  </si>
  <si>
    <r>
      <t>(в тысячах тенге</t>
    </r>
    <r>
      <rPr>
        <i/>
        <sz val="12"/>
        <color rgb="FF000000"/>
        <rFont val="Garamond"/>
        <family val="1"/>
        <charset val="204"/>
      </rPr>
      <t>)</t>
    </r>
  </si>
  <si>
    <t>31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</si>
</sst>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.##0.00_);_(* \(#.##0.00\);_(* &quot;-&quot;??_);_(@_)"/>
    <numFmt numFmtId="167" formatCode="_-* #,##0_-;\-* #,##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  <font>
      <i/>
      <sz val="12"/>
      <color rgb="FF000000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b/>
      <i/>
      <sz val="10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name val="Garamond"/>
      <family val="1"/>
      <charset val="204"/>
    </font>
    <font>
      <sz val="10"/>
      <color theme="1"/>
      <name val="Garamond"/>
      <family val="1"/>
      <charset val="204"/>
    </font>
    <font>
      <sz val="10"/>
      <color theme="1"/>
      <name val="Arial"/>
      <family val="2"/>
    </font>
    <font>
      <sz val="1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0"/>
      <color theme="1"/>
      <name val="Garamond"/>
      <family val="1"/>
      <charset val="204"/>
    </font>
    <font>
      <sz val="1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color rgb="FFC00000"/>
      <name val="Garamond"/>
      <family val="1"/>
      <charset val="204"/>
    </font>
    <font>
      <sz val="9"/>
      <color theme="1"/>
      <name val="Garamond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2" fillId="0" borderId="0" applyFont="0" applyFill="0" applyBorder="0" applyAlignment="0" applyProtection="0"/>
    <xf numFmtId="0" fontId="17" fillId="0" borderId="0"/>
    <xf numFmtId="166" fontId="12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5" fontId="13" fillId="0" borderId="0" xfId="1" applyNumberFormat="1" applyFont="1" applyFill="1" applyAlignment="1">
      <alignment vertical="center"/>
    </xf>
    <xf numFmtId="0" fontId="11" fillId="0" borderId="0" xfId="0" applyFont="1" applyAlignment="1">
      <alignment horizontal="center" vertical="center" wrapText="1"/>
    </xf>
    <xf numFmtId="165" fontId="13" fillId="0" borderId="1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165" fontId="10" fillId="0" borderId="0" xfId="1" applyNumberFormat="1" applyFont="1" applyFill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165" fontId="10" fillId="0" borderId="1" xfId="0" applyNumberFormat="1" applyFont="1" applyBorder="1" applyAlignment="1">
      <alignment horizontal="right" vertical="center"/>
    </xf>
    <xf numFmtId="165" fontId="10" fillId="0" borderId="2" xfId="1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 wrapText="1"/>
    </xf>
    <xf numFmtId="165" fontId="13" fillId="0" borderId="0" xfId="1" applyNumberFormat="1" applyFont="1" applyFill="1" applyBorder="1" applyAlignment="1">
      <alignment vertical="center"/>
    </xf>
    <xf numFmtId="165" fontId="10" fillId="0" borderId="1" xfId="1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165" fontId="0" fillId="0" borderId="0" xfId="0" applyNumberFormat="1"/>
    <xf numFmtId="0" fontId="16" fillId="0" borderId="0" xfId="2" applyFont="1" applyFill="1" applyBorder="1" applyAlignment="1">
      <alignment horizontal="left" vertical="top"/>
    </xf>
    <xf numFmtId="0" fontId="11" fillId="0" borderId="0" xfId="0" applyFont="1"/>
    <xf numFmtId="0" fontId="18" fillId="0" borderId="0" xfId="0" applyFont="1"/>
    <xf numFmtId="0" fontId="18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left" vertical="top"/>
    </xf>
    <xf numFmtId="0" fontId="10" fillId="0" borderId="0" xfId="2" applyFont="1" applyFill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165" fontId="11" fillId="0" borderId="0" xfId="1" applyNumberFormat="1" applyFont="1" applyFill="1" applyAlignment="1">
      <alignment vertical="center"/>
    </xf>
    <xf numFmtId="165" fontId="11" fillId="0" borderId="1" xfId="1" applyNumberFormat="1" applyFont="1" applyFill="1" applyBorder="1" applyAlignment="1">
      <alignment vertical="center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/>
    <xf numFmtId="0" fontId="11" fillId="0" borderId="0" xfId="0" applyFont="1" applyFill="1" applyAlignment="1">
      <alignment vertical="center" wrapText="1"/>
    </xf>
    <xf numFmtId="0" fontId="1" fillId="0" borderId="0" xfId="0" applyFont="1" applyFill="1"/>
    <xf numFmtId="165" fontId="20" fillId="0" borderId="0" xfId="1" applyNumberFormat="1" applyFont="1" applyFill="1" applyAlignment="1">
      <alignment vertical="center"/>
    </xf>
    <xf numFmtId="0" fontId="2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5" fontId="10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165" fontId="13" fillId="0" borderId="1" xfId="0" applyNumberFormat="1" applyFont="1" applyBorder="1" applyAlignment="1">
      <alignment vertical="center"/>
    </xf>
    <xf numFmtId="165" fontId="5" fillId="0" borderId="0" xfId="3" applyNumberFormat="1" applyFont="1" applyBorder="1" applyAlignment="1"/>
    <xf numFmtId="165" fontId="10" fillId="0" borderId="0" xfId="3" applyNumberFormat="1" applyFont="1" applyBorder="1" applyAlignment="1"/>
    <xf numFmtId="165" fontId="13" fillId="0" borderId="0" xfId="0" applyNumberFormat="1" applyFont="1" applyFill="1" applyAlignment="1">
      <alignment vertical="center"/>
    </xf>
    <xf numFmtId="165" fontId="13" fillId="0" borderId="1" xfId="0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 wrapText="1"/>
    </xf>
    <xf numFmtId="165" fontId="10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 wrapText="1"/>
    </xf>
    <xf numFmtId="165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65" fontId="5" fillId="0" borderId="2" xfId="0" applyNumberFormat="1" applyFont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0" fontId="19" fillId="0" borderId="0" xfId="0" applyFont="1" applyAlignment="1">
      <alignment horizontal="right"/>
    </xf>
    <xf numFmtId="165" fontId="11" fillId="0" borderId="0" xfId="0" applyNumberFormat="1" applyFont="1" applyFill="1" applyBorder="1" applyAlignment="1">
      <alignment horizontal="right" vertical="center" wrapText="1"/>
    </xf>
    <xf numFmtId="165" fontId="18" fillId="0" borderId="0" xfId="0" applyNumberFormat="1" applyFont="1"/>
    <xf numFmtId="4" fontId="18" fillId="0" borderId="0" xfId="0" applyNumberFormat="1" applyFont="1"/>
    <xf numFmtId="0" fontId="23" fillId="0" borderId="0" xfId="0" applyFont="1"/>
    <xf numFmtId="0" fontId="18" fillId="0" borderId="0" xfId="0" applyFont="1" applyFill="1"/>
    <xf numFmtId="165" fontId="22" fillId="0" borderId="0" xfId="0" applyNumberFormat="1" applyFont="1" applyFill="1" applyBorder="1"/>
    <xf numFmtId="43" fontId="18" fillId="0" borderId="0" xfId="5" applyFont="1"/>
    <xf numFmtId="167" fontId="19" fillId="0" borderId="0" xfId="5" applyNumberFormat="1" applyFont="1"/>
    <xf numFmtId="43" fontId="19" fillId="0" borderId="0" xfId="5" applyFont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6">
    <cellStyle name="Comma 3" xfId="1"/>
    <cellStyle name="Comma 3 2" xfId="3"/>
    <cellStyle name="Normal 2" xfId="4"/>
    <cellStyle name="Normal 2 25" xfId="2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abSelected="1" zoomScale="85" zoomScaleNormal="85" workbookViewId="0">
      <selection activeCell="H20" sqref="H20"/>
    </sheetView>
  </sheetViews>
  <sheetFormatPr defaultRowHeight="15" x14ac:dyDescent="0.25"/>
  <cols>
    <col min="1" max="1" width="9.140625" style="26"/>
    <col min="2" max="2" width="56.28515625" style="26" bestFit="1" customWidth="1"/>
    <col min="3" max="3" width="4.140625" style="26" customWidth="1"/>
    <col min="4" max="5" width="22.28515625" style="26" customWidth="1"/>
    <col min="6" max="6" width="12.28515625" style="26" bestFit="1" customWidth="1"/>
    <col min="7" max="7" width="9.140625" style="26"/>
    <col min="8" max="8" width="14.28515625" style="26" bestFit="1" customWidth="1"/>
    <col min="9" max="16384" width="9.140625" style="26"/>
  </cols>
  <sheetData>
    <row r="1" spans="2:8" ht="15.75" x14ac:dyDescent="0.25">
      <c r="B1" s="1" t="s">
        <v>0</v>
      </c>
    </row>
    <row r="2" spans="2:8" ht="31.5" x14ac:dyDescent="0.25">
      <c r="B2" s="47" t="s">
        <v>72</v>
      </c>
    </row>
    <row r="3" spans="2:8" ht="15.75" x14ac:dyDescent="0.25">
      <c r="B3" s="47" t="s">
        <v>126</v>
      </c>
    </row>
    <row r="4" spans="2:8" ht="15.75" x14ac:dyDescent="0.25">
      <c r="B4" s="2" t="s">
        <v>129</v>
      </c>
    </row>
    <row r="6" spans="2:8" x14ac:dyDescent="0.25">
      <c r="B6" s="94"/>
      <c r="C6" s="95" t="s">
        <v>5</v>
      </c>
      <c r="D6" s="48" t="s">
        <v>130</v>
      </c>
      <c r="E6" s="48" t="s">
        <v>128</v>
      </c>
    </row>
    <row r="7" spans="2:8" ht="15.75" thickBot="1" x14ac:dyDescent="0.3">
      <c r="B7" s="94"/>
      <c r="C7" s="96"/>
      <c r="D7" s="49" t="s">
        <v>73</v>
      </c>
      <c r="E7" s="49" t="s">
        <v>74</v>
      </c>
    </row>
    <row r="8" spans="2:8" x14ac:dyDescent="0.25">
      <c r="B8" s="50" t="s">
        <v>75</v>
      </c>
      <c r="C8" s="51"/>
      <c r="D8" s="52"/>
      <c r="E8" s="52"/>
    </row>
    <row r="9" spans="2:8" x14ac:dyDescent="0.25">
      <c r="B9" s="53" t="s">
        <v>76</v>
      </c>
      <c r="C9" s="51">
        <v>5</v>
      </c>
      <c r="D9" s="54">
        <v>5518007</v>
      </c>
      <c r="E9" s="54">
        <v>10142339</v>
      </c>
      <c r="F9" s="86"/>
    </row>
    <row r="10" spans="2:8" x14ac:dyDescent="0.25">
      <c r="B10" s="53" t="s">
        <v>77</v>
      </c>
      <c r="C10" s="51"/>
      <c r="D10" s="54">
        <v>35175</v>
      </c>
      <c r="E10" s="54">
        <v>36208</v>
      </c>
      <c r="F10" s="86"/>
    </row>
    <row r="11" spans="2:8" x14ac:dyDescent="0.25">
      <c r="B11" s="56" t="s">
        <v>78</v>
      </c>
      <c r="C11" s="51">
        <v>6</v>
      </c>
      <c r="D11" s="54">
        <v>1498758</v>
      </c>
      <c r="E11" s="54">
        <v>2439791</v>
      </c>
      <c r="F11" s="86"/>
    </row>
    <row r="12" spans="2:8" x14ac:dyDescent="0.25">
      <c r="B12" s="56" t="s">
        <v>25</v>
      </c>
      <c r="C12" s="51">
        <v>7</v>
      </c>
      <c r="D12" s="54">
        <v>277706174</v>
      </c>
      <c r="E12" s="54">
        <v>269969051</v>
      </c>
      <c r="F12" s="86"/>
    </row>
    <row r="13" spans="2:8" x14ac:dyDescent="0.25">
      <c r="B13" s="56" t="s">
        <v>79</v>
      </c>
      <c r="C13" s="51">
        <v>8</v>
      </c>
      <c r="D13" s="54">
        <v>42865876</v>
      </c>
      <c r="E13" s="54">
        <v>35808372</v>
      </c>
      <c r="F13" s="86"/>
    </row>
    <row r="14" spans="2:8" x14ac:dyDescent="0.25">
      <c r="B14" s="56" t="s">
        <v>80</v>
      </c>
      <c r="C14" s="51">
        <v>10</v>
      </c>
      <c r="D14" s="54">
        <v>11351954</v>
      </c>
      <c r="E14" s="54">
        <v>11267123</v>
      </c>
      <c r="F14" s="86"/>
      <c r="H14" s="92"/>
    </row>
    <row r="15" spans="2:8" x14ac:dyDescent="0.25">
      <c r="B15" s="56" t="s">
        <v>81</v>
      </c>
      <c r="C15" s="51">
        <v>11</v>
      </c>
      <c r="D15" s="54">
        <v>1341008</v>
      </c>
      <c r="E15" s="54">
        <v>952744</v>
      </c>
      <c r="F15" s="86"/>
    </row>
    <row r="16" spans="2:8" x14ac:dyDescent="0.25">
      <c r="B16" s="53" t="s">
        <v>82</v>
      </c>
      <c r="C16" s="51">
        <v>12</v>
      </c>
      <c r="D16" s="54">
        <v>4186769</v>
      </c>
      <c r="E16" s="54">
        <v>3534079</v>
      </c>
      <c r="F16" s="86"/>
    </row>
    <row r="17" spans="2:8" x14ac:dyDescent="0.25">
      <c r="B17" s="53" t="s">
        <v>83</v>
      </c>
      <c r="C17" s="51">
        <v>17</v>
      </c>
      <c r="D17" s="54">
        <v>702438</v>
      </c>
      <c r="E17" s="54">
        <v>530595</v>
      </c>
      <c r="F17" s="86"/>
    </row>
    <row r="18" spans="2:8" ht="15.75" thickBot="1" x14ac:dyDescent="0.3">
      <c r="B18" s="53" t="s">
        <v>26</v>
      </c>
      <c r="C18" s="51">
        <v>13</v>
      </c>
      <c r="D18" s="57">
        <v>2434926</v>
      </c>
      <c r="E18" s="57">
        <v>1668252</v>
      </c>
      <c r="F18" s="86"/>
    </row>
    <row r="19" spans="2:8" ht="15.75" thickBot="1" x14ac:dyDescent="0.3">
      <c r="B19" s="50" t="s">
        <v>84</v>
      </c>
      <c r="C19" s="59"/>
      <c r="D19" s="57">
        <f>SUM(D9:D18)</f>
        <v>347641085</v>
      </c>
      <c r="E19" s="57">
        <f>SUM(E9:E18)</f>
        <v>336348554</v>
      </c>
      <c r="F19" s="86"/>
    </row>
    <row r="20" spans="2:8" x14ac:dyDescent="0.25">
      <c r="B20" s="50" t="s">
        <v>22</v>
      </c>
      <c r="C20" s="59"/>
      <c r="D20" s="50"/>
      <c r="E20" s="50"/>
      <c r="F20" s="86"/>
    </row>
    <row r="21" spans="2:8" x14ac:dyDescent="0.25">
      <c r="B21" s="50" t="s">
        <v>85</v>
      </c>
      <c r="C21" s="51"/>
      <c r="D21" s="50"/>
      <c r="E21" s="50"/>
      <c r="F21" s="86"/>
    </row>
    <row r="22" spans="2:8" x14ac:dyDescent="0.25">
      <c r="B22" s="53" t="s">
        <v>86</v>
      </c>
      <c r="C22" s="51">
        <v>14</v>
      </c>
      <c r="D22" s="54">
        <v>222974093</v>
      </c>
      <c r="E22" s="54">
        <v>221619455</v>
      </c>
      <c r="F22" s="86"/>
    </row>
    <row r="23" spans="2:8" x14ac:dyDescent="0.25">
      <c r="B23" s="53" t="s">
        <v>28</v>
      </c>
      <c r="C23" s="51">
        <v>15</v>
      </c>
      <c r="D23" s="54">
        <v>25840348</v>
      </c>
      <c r="E23" s="54">
        <v>21693260</v>
      </c>
      <c r="F23" s="86"/>
    </row>
    <row r="24" spans="2:8" x14ac:dyDescent="0.25">
      <c r="B24" s="53" t="s">
        <v>87</v>
      </c>
      <c r="C24" s="51">
        <v>6</v>
      </c>
      <c r="D24" s="54">
        <v>0</v>
      </c>
      <c r="E24" s="54">
        <v>0</v>
      </c>
      <c r="F24" s="86"/>
    </row>
    <row r="25" spans="2:8" x14ac:dyDescent="0.25">
      <c r="B25" s="53" t="s">
        <v>88</v>
      </c>
      <c r="C25" s="51">
        <v>11</v>
      </c>
      <c r="D25" s="54">
        <v>1450800</v>
      </c>
      <c r="E25" s="54">
        <v>1058272</v>
      </c>
      <c r="F25" s="86"/>
    </row>
    <row r="26" spans="2:8" x14ac:dyDescent="0.25">
      <c r="B26" s="53" t="s">
        <v>42</v>
      </c>
      <c r="C26" s="51">
        <v>16</v>
      </c>
      <c r="D26" s="54">
        <v>23030309</v>
      </c>
      <c r="E26" s="54">
        <v>22115686</v>
      </c>
      <c r="F26" s="86"/>
    </row>
    <row r="27" spans="2:8" x14ac:dyDescent="0.25">
      <c r="B27" s="53" t="s">
        <v>89</v>
      </c>
      <c r="C27" s="51"/>
      <c r="D27" s="54">
        <v>0</v>
      </c>
      <c r="E27" s="54">
        <v>0</v>
      </c>
      <c r="F27" s="86"/>
      <c r="H27" s="87"/>
    </row>
    <row r="28" spans="2:8" x14ac:dyDescent="0.25">
      <c r="B28" s="53" t="s">
        <v>90</v>
      </c>
      <c r="C28" s="51">
        <v>17</v>
      </c>
      <c r="D28" s="54">
        <v>26020</v>
      </c>
      <c r="E28" s="54">
        <v>89635</v>
      </c>
      <c r="F28" s="86"/>
      <c r="H28" s="87"/>
    </row>
    <row r="29" spans="2:8" ht="15.75" thickBot="1" x14ac:dyDescent="0.3">
      <c r="B29" s="53" t="s">
        <v>29</v>
      </c>
      <c r="C29" s="51">
        <v>13</v>
      </c>
      <c r="D29" s="57">
        <v>8451895</v>
      </c>
      <c r="E29" s="57">
        <v>7058556</v>
      </c>
      <c r="F29" s="86"/>
    </row>
    <row r="30" spans="2:8" ht="15.75" thickBot="1" x14ac:dyDescent="0.3">
      <c r="B30" s="50" t="s">
        <v>91</v>
      </c>
      <c r="C30" s="51"/>
      <c r="D30" s="57">
        <f>SUM(D22:D29)</f>
        <v>281773465</v>
      </c>
      <c r="E30" s="57">
        <f>SUM(E22:E29)</f>
        <v>273634864</v>
      </c>
      <c r="F30" s="86"/>
    </row>
    <row r="31" spans="2:8" x14ac:dyDescent="0.25">
      <c r="B31" s="50" t="s">
        <v>22</v>
      </c>
      <c r="C31" s="51"/>
      <c r="D31" s="50"/>
      <c r="E31" s="50"/>
      <c r="F31" s="86"/>
    </row>
    <row r="32" spans="2:8" x14ac:dyDescent="0.25">
      <c r="B32" s="50" t="s">
        <v>92</v>
      </c>
      <c r="C32" s="51"/>
      <c r="D32" s="50"/>
      <c r="E32" s="50"/>
      <c r="F32" s="86"/>
    </row>
    <row r="33" spans="2:6" x14ac:dyDescent="0.25">
      <c r="B33" s="53" t="s">
        <v>55</v>
      </c>
      <c r="C33" s="51">
        <v>18</v>
      </c>
      <c r="D33" s="54">
        <v>50008939</v>
      </c>
      <c r="E33" s="54">
        <v>50008939</v>
      </c>
      <c r="F33" s="86"/>
    </row>
    <row r="34" spans="2:6" x14ac:dyDescent="0.25">
      <c r="B34" s="53" t="s">
        <v>93</v>
      </c>
      <c r="C34" s="51"/>
      <c r="D34" s="54">
        <v>-57739</v>
      </c>
      <c r="E34" s="54">
        <v>-802010</v>
      </c>
      <c r="F34" s="86"/>
    </row>
    <row r="35" spans="2:6" ht="15.75" thickBot="1" x14ac:dyDescent="0.3">
      <c r="B35" s="53" t="s">
        <v>94</v>
      </c>
      <c r="C35" s="51"/>
      <c r="D35" s="57">
        <v>15916420</v>
      </c>
      <c r="E35" s="57">
        <v>13506761</v>
      </c>
      <c r="F35" s="86"/>
    </row>
    <row r="36" spans="2:6" ht="15.75" thickBot="1" x14ac:dyDescent="0.3">
      <c r="B36" s="50" t="s">
        <v>95</v>
      </c>
      <c r="C36" s="51"/>
      <c r="D36" s="57">
        <f>SUM(D33:D35)</f>
        <v>65867620</v>
      </c>
      <c r="E36" s="57">
        <f>SUM(E33:E35)</f>
        <v>62713690</v>
      </c>
      <c r="F36" s="86"/>
    </row>
    <row r="37" spans="2:6" ht="15.75" thickBot="1" x14ac:dyDescent="0.3">
      <c r="B37" s="50" t="s">
        <v>96</v>
      </c>
      <c r="C37" s="51"/>
      <c r="D37" s="57">
        <f>D30+D36</f>
        <v>347641085</v>
      </c>
      <c r="E37" s="57">
        <f>E30+E36</f>
        <v>336348554</v>
      </c>
    </row>
    <row r="38" spans="2:6" x14ac:dyDescent="0.25">
      <c r="D38" s="86">
        <f>D37-D19</f>
        <v>0</v>
      </c>
      <c r="E38" s="86">
        <f>E37-E19</f>
        <v>0</v>
      </c>
    </row>
    <row r="40" spans="2:6" x14ac:dyDescent="0.25">
      <c r="B40" s="28" t="s">
        <v>50</v>
      </c>
      <c r="E40" s="84" t="s">
        <v>51</v>
      </c>
    </row>
    <row r="41" spans="2:6" x14ac:dyDescent="0.25">
      <c r="B41" s="28"/>
      <c r="E41" s="84"/>
    </row>
    <row r="42" spans="2:6" x14ac:dyDescent="0.25">
      <c r="B42" s="28" t="s">
        <v>52</v>
      </c>
      <c r="E42" s="84" t="s">
        <v>53</v>
      </c>
    </row>
  </sheetData>
  <mergeCells count="2"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zoomScale="85" zoomScaleNormal="85" workbookViewId="0">
      <selection activeCell="B12" sqref="B12"/>
    </sheetView>
  </sheetViews>
  <sheetFormatPr defaultRowHeight="15" outlineLevelCol="1" x14ac:dyDescent="0.25"/>
  <cols>
    <col min="1" max="1" width="7.7109375" style="26" customWidth="1"/>
    <col min="2" max="2" width="64.140625" style="26" customWidth="1"/>
    <col min="3" max="3" width="7.7109375" style="26" customWidth="1"/>
    <col min="4" max="4" width="21.7109375" style="26" customWidth="1" outlineLevel="1"/>
    <col min="5" max="5" width="21.7109375" style="88" customWidth="1" outlineLevel="1"/>
    <col min="6" max="6" width="20.28515625" style="26" hidden="1" customWidth="1"/>
    <col min="7" max="7" width="20.28515625" style="88" hidden="1" customWidth="1"/>
    <col min="8" max="8" width="9.140625" style="26"/>
    <col min="9" max="10" width="13.140625" style="26" bestFit="1" customWidth="1"/>
    <col min="11" max="16384" width="9.140625" style="26"/>
  </cols>
  <sheetData>
    <row r="1" spans="2:7" ht="15.75" x14ac:dyDescent="0.25">
      <c r="B1" s="1" t="s">
        <v>0</v>
      </c>
    </row>
    <row r="2" spans="2:7" ht="15.75" x14ac:dyDescent="0.25">
      <c r="B2" s="1" t="s">
        <v>97</v>
      </c>
    </row>
    <row r="3" spans="2:7" ht="15.75" x14ac:dyDescent="0.25">
      <c r="B3" s="1" t="s">
        <v>2</v>
      </c>
    </row>
    <row r="4" spans="2:7" ht="15.75" x14ac:dyDescent="0.25">
      <c r="B4" s="2" t="s">
        <v>129</v>
      </c>
    </row>
    <row r="5" spans="2:7" ht="14.45" customHeight="1" x14ac:dyDescent="0.25">
      <c r="B5" s="97"/>
      <c r="C5" s="98"/>
      <c r="D5" s="98" t="s">
        <v>3</v>
      </c>
      <c r="E5" s="98"/>
      <c r="F5" s="98" t="s">
        <v>98</v>
      </c>
      <c r="G5" s="98"/>
    </row>
    <row r="6" spans="2:7" ht="24" customHeight="1" x14ac:dyDescent="0.25">
      <c r="B6" s="97"/>
      <c r="C6" s="98"/>
      <c r="D6" s="98" t="s">
        <v>99</v>
      </c>
      <c r="E6" s="98"/>
      <c r="F6" s="98" t="s">
        <v>100</v>
      </c>
      <c r="G6" s="98"/>
    </row>
    <row r="7" spans="2:7" x14ac:dyDescent="0.25">
      <c r="B7" s="97"/>
      <c r="C7" s="98"/>
      <c r="D7" s="98" t="s">
        <v>73</v>
      </c>
      <c r="E7" s="98"/>
      <c r="F7" s="98" t="s">
        <v>73</v>
      </c>
      <c r="G7" s="98"/>
    </row>
    <row r="8" spans="2:7" x14ac:dyDescent="0.25">
      <c r="B8" s="3"/>
      <c r="C8" s="33" t="s">
        <v>5</v>
      </c>
      <c r="D8" s="33" t="s">
        <v>6</v>
      </c>
      <c r="E8" s="33" t="s">
        <v>7</v>
      </c>
      <c r="F8" s="33" t="str">
        <f>E8</f>
        <v>2024 года</v>
      </c>
      <c r="G8" s="60" t="e">
        <f>#REF!</f>
        <v>#REF!</v>
      </c>
    </row>
    <row r="9" spans="2:7" ht="25.5" x14ac:dyDescent="0.25">
      <c r="B9" s="3" t="s">
        <v>101</v>
      </c>
      <c r="C9" s="11"/>
      <c r="D9" s="3"/>
      <c r="E9" s="3"/>
      <c r="F9" s="3"/>
      <c r="G9" s="61"/>
    </row>
    <row r="10" spans="2:7" x14ac:dyDescent="0.25">
      <c r="B10" s="9" t="s">
        <v>76</v>
      </c>
      <c r="C10" s="11"/>
      <c r="D10" s="55">
        <v>229354</v>
      </c>
      <c r="E10" s="55">
        <v>184782</v>
      </c>
      <c r="F10" s="55">
        <v>1051775</v>
      </c>
      <c r="G10" s="62">
        <v>761279</v>
      </c>
    </row>
    <row r="11" spans="2:7" x14ac:dyDescent="0.25">
      <c r="B11" s="9" t="s">
        <v>25</v>
      </c>
      <c r="C11" s="11"/>
      <c r="D11" s="55">
        <v>24688754</v>
      </c>
      <c r="E11" s="55">
        <v>22880069</v>
      </c>
      <c r="F11" s="55">
        <v>82964612</v>
      </c>
      <c r="G11" s="62">
        <v>70082077</v>
      </c>
    </row>
    <row r="12" spans="2:7" x14ac:dyDescent="0.25">
      <c r="B12" s="9" t="s">
        <v>79</v>
      </c>
      <c r="C12" s="11"/>
      <c r="D12" s="55">
        <v>429959</v>
      </c>
      <c r="E12" s="55">
        <v>308749</v>
      </c>
      <c r="F12" s="55">
        <v>894507</v>
      </c>
      <c r="G12" s="62">
        <v>565138</v>
      </c>
    </row>
    <row r="13" spans="2:7" x14ac:dyDescent="0.25">
      <c r="B13" s="9"/>
      <c r="C13" s="11"/>
      <c r="D13" s="54">
        <f>SUM(D10:D12)</f>
        <v>25348067</v>
      </c>
      <c r="E13" s="54">
        <v>23373600</v>
      </c>
      <c r="F13" s="54">
        <f t="shared" ref="F13:G13" si="0">SUM(F10:F12)</f>
        <v>84910894</v>
      </c>
      <c r="G13" s="63">
        <f t="shared" si="0"/>
        <v>71408494</v>
      </c>
    </row>
    <row r="14" spans="2:7" ht="25.5" x14ac:dyDescent="0.25">
      <c r="B14" s="3" t="s">
        <v>102</v>
      </c>
      <c r="C14" s="11"/>
      <c r="D14" s="54"/>
      <c r="E14" s="54"/>
      <c r="F14" s="54"/>
      <c r="G14" s="63"/>
    </row>
    <row r="15" spans="2:7" x14ac:dyDescent="0.25">
      <c r="B15" s="9" t="s">
        <v>86</v>
      </c>
      <c r="C15" s="11"/>
      <c r="D15" s="55">
        <v>-8487354</v>
      </c>
      <c r="E15" s="55">
        <v>-7024982</v>
      </c>
      <c r="F15" s="55">
        <v>-23544687</v>
      </c>
      <c r="G15" s="62">
        <v>-18566594</v>
      </c>
    </row>
    <row r="16" spans="2:7" x14ac:dyDescent="0.25">
      <c r="B16" s="9" t="s">
        <v>42</v>
      </c>
      <c r="C16" s="11"/>
      <c r="D16" s="55">
        <v>-914622</v>
      </c>
      <c r="E16" s="55">
        <v>-1028087</v>
      </c>
      <c r="F16" s="55">
        <v>-3266167</v>
      </c>
      <c r="G16" s="62">
        <v>-1319313</v>
      </c>
    </row>
    <row r="17" spans="2:7" x14ac:dyDescent="0.25">
      <c r="B17" s="9" t="s">
        <v>103</v>
      </c>
      <c r="C17" s="11"/>
      <c r="D17" s="55">
        <v>-926804</v>
      </c>
      <c r="E17" s="55">
        <v>-725675</v>
      </c>
      <c r="F17" s="55">
        <v>-1147685</v>
      </c>
      <c r="G17" s="62">
        <v>-122600</v>
      </c>
    </row>
    <row r="18" spans="2:7" x14ac:dyDescent="0.25">
      <c r="B18" s="9"/>
      <c r="C18" s="11"/>
      <c r="D18" s="54">
        <f>SUM(D15:D17)</f>
        <v>-10328780</v>
      </c>
      <c r="E18" s="54">
        <v>-8778744</v>
      </c>
      <c r="F18" s="54">
        <f t="shared" ref="F18:G18" si="1">SUM(F15:F17)</f>
        <v>-27958539</v>
      </c>
      <c r="G18" s="63">
        <f t="shared" si="1"/>
        <v>-20008507</v>
      </c>
    </row>
    <row r="19" spans="2:7" x14ac:dyDescent="0.25">
      <c r="B19" s="9"/>
      <c r="C19" s="11"/>
      <c r="D19" s="64"/>
      <c r="E19" s="64"/>
      <c r="F19" s="64"/>
      <c r="G19" s="65"/>
    </row>
    <row r="20" spans="2:7" x14ac:dyDescent="0.25">
      <c r="B20" s="9" t="s">
        <v>88</v>
      </c>
      <c r="C20" s="11"/>
      <c r="D20" s="55">
        <v>-56510</v>
      </c>
      <c r="E20" s="55">
        <v>-49447</v>
      </c>
      <c r="F20" s="55">
        <v>-156510</v>
      </c>
      <c r="G20" s="62">
        <v>-125357</v>
      </c>
    </row>
    <row r="21" spans="2:7" ht="15.75" thickBot="1" x14ac:dyDescent="0.3">
      <c r="B21" s="9"/>
      <c r="C21" s="11"/>
      <c r="D21" s="38">
        <f>SUM(D18:D20)</f>
        <v>-10385290</v>
      </c>
      <c r="E21" s="38">
        <v>-8828191</v>
      </c>
      <c r="F21" s="38">
        <f t="shared" ref="F21:G21" si="2">SUM(F18:F20)</f>
        <v>-28115049</v>
      </c>
      <c r="G21" s="66">
        <f t="shared" si="2"/>
        <v>-20133864</v>
      </c>
    </row>
    <row r="22" spans="2:7" x14ac:dyDescent="0.25">
      <c r="B22" s="3" t="s">
        <v>104</v>
      </c>
      <c r="C22" s="11"/>
      <c r="D22" s="54">
        <f>SUM(D21,D13)</f>
        <v>14962777</v>
      </c>
      <c r="E22" s="54">
        <v>14545409</v>
      </c>
      <c r="F22" s="54">
        <f t="shared" ref="F22:G22" si="3">F20+F18+F13</f>
        <v>56795845</v>
      </c>
      <c r="G22" s="63">
        <f t="shared" si="3"/>
        <v>51274630</v>
      </c>
    </row>
    <row r="23" spans="2:7" x14ac:dyDescent="0.25">
      <c r="B23" s="9" t="s">
        <v>22</v>
      </c>
      <c r="C23" s="11"/>
      <c r="D23" s="67"/>
      <c r="E23" s="67"/>
      <c r="F23" s="67"/>
      <c r="G23" s="15"/>
    </row>
    <row r="24" spans="2:7" ht="15.75" thickBot="1" x14ac:dyDescent="0.3">
      <c r="B24" s="53" t="s">
        <v>125</v>
      </c>
      <c r="C24" s="11"/>
      <c r="D24" s="58">
        <v>-1809337</v>
      </c>
      <c r="E24" s="58">
        <v>-2281336</v>
      </c>
      <c r="F24" s="58">
        <v>-7287194</v>
      </c>
      <c r="G24" s="68">
        <v>-5360397</v>
      </c>
    </row>
    <row r="25" spans="2:7" x14ac:dyDescent="0.25">
      <c r="B25" s="3" t="s">
        <v>105</v>
      </c>
      <c r="C25" s="11"/>
      <c r="D25" s="69">
        <f>SUM(D22:D24)</f>
        <v>13153440</v>
      </c>
      <c r="E25" s="69">
        <v>12264073</v>
      </c>
      <c r="F25" s="69">
        <f t="shared" ref="F25:G25" si="4">SUM(F22:F24)</f>
        <v>49508651</v>
      </c>
      <c r="G25" s="70">
        <f t="shared" si="4"/>
        <v>45914233</v>
      </c>
    </row>
    <row r="26" spans="2:7" x14ac:dyDescent="0.25">
      <c r="B26" s="3" t="s">
        <v>22</v>
      </c>
      <c r="C26" s="11"/>
      <c r="D26" s="67"/>
      <c r="E26" s="67"/>
      <c r="F26" s="67"/>
      <c r="G26" s="15"/>
    </row>
    <row r="27" spans="2:7" ht="25.5" x14ac:dyDescent="0.25">
      <c r="B27" s="9" t="s">
        <v>106</v>
      </c>
      <c r="C27" s="11">
        <v>6</v>
      </c>
      <c r="D27" s="55">
        <v>-1728694</v>
      </c>
      <c r="E27" s="55">
        <v>-1325415</v>
      </c>
      <c r="F27" s="55">
        <v>-6711824</v>
      </c>
      <c r="G27" s="62">
        <v>-4779502</v>
      </c>
    </row>
    <row r="28" spans="2:7" x14ac:dyDescent="0.25">
      <c r="B28" s="9" t="s">
        <v>107</v>
      </c>
      <c r="C28" s="11"/>
      <c r="D28" s="55">
        <v>1297118</v>
      </c>
      <c r="E28" s="71">
        <v>475886</v>
      </c>
      <c r="F28" s="71">
        <f t="shared" ref="F28" si="5">SUM(F29:F30)</f>
        <v>1613841</v>
      </c>
      <c r="G28" s="71">
        <v>-1421986</v>
      </c>
    </row>
    <row r="29" spans="2:7" x14ac:dyDescent="0.25">
      <c r="B29" s="9" t="s">
        <v>108</v>
      </c>
      <c r="C29" s="11"/>
      <c r="D29" s="71">
        <v>1333753</v>
      </c>
      <c r="E29" s="71">
        <v>495753</v>
      </c>
      <c r="F29" s="71">
        <v>1636113</v>
      </c>
      <c r="G29" s="71">
        <v>-1321206</v>
      </c>
    </row>
    <row r="30" spans="2:7" x14ac:dyDescent="0.25">
      <c r="B30" s="9" t="s">
        <v>109</v>
      </c>
      <c r="C30" s="11"/>
      <c r="D30" s="71">
        <v>-36634</v>
      </c>
      <c r="E30" s="71">
        <v>-19867</v>
      </c>
      <c r="F30" s="71">
        <v>-22272</v>
      </c>
      <c r="G30" s="71">
        <v>-100780</v>
      </c>
    </row>
    <row r="31" spans="2:7" ht="25.5" x14ac:dyDescent="0.25">
      <c r="B31" s="9" t="s">
        <v>110</v>
      </c>
      <c r="C31" s="11"/>
      <c r="D31" s="71">
        <v>0</v>
      </c>
      <c r="E31" s="55">
        <v>0</v>
      </c>
      <c r="F31" s="71">
        <v>0</v>
      </c>
      <c r="G31" s="71">
        <v>0</v>
      </c>
    </row>
    <row r="32" spans="2:7" x14ac:dyDescent="0.25">
      <c r="B32" s="9" t="s">
        <v>111</v>
      </c>
      <c r="C32" s="11"/>
      <c r="D32" s="71">
        <v>45881</v>
      </c>
      <c r="E32" s="55">
        <v>20131</v>
      </c>
      <c r="F32" s="71">
        <v>79435</v>
      </c>
      <c r="G32" s="71">
        <v>146533</v>
      </c>
    </row>
    <row r="33" spans="2:10" x14ac:dyDescent="0.25">
      <c r="B33" s="43" t="s">
        <v>112</v>
      </c>
      <c r="C33" s="77">
        <v>18</v>
      </c>
      <c r="D33" s="71">
        <v>-7133382</v>
      </c>
      <c r="E33" s="76">
        <f>-5958256+13</f>
        <v>-5958243</v>
      </c>
      <c r="F33" s="71">
        <v>-19098919</v>
      </c>
      <c r="G33" s="71">
        <v>-15898734</v>
      </c>
      <c r="I33" s="91"/>
      <c r="J33" s="91"/>
    </row>
    <row r="34" spans="2:10" x14ac:dyDescent="0.25">
      <c r="B34" s="43" t="s">
        <v>113</v>
      </c>
      <c r="C34" s="77">
        <v>18</v>
      </c>
      <c r="D34" s="71">
        <v>-2670659</v>
      </c>
      <c r="E34" s="76">
        <f>-2281604-13</f>
        <v>-2281617</v>
      </c>
      <c r="F34" s="71">
        <v>-8864212</v>
      </c>
      <c r="G34" s="71">
        <v>-7274993</v>
      </c>
      <c r="I34" s="91"/>
      <c r="J34" s="93"/>
    </row>
    <row r="35" spans="2:10" ht="15.75" thickBot="1" x14ac:dyDescent="0.3">
      <c r="B35" s="9" t="s">
        <v>114</v>
      </c>
      <c r="C35" s="11"/>
      <c r="D35" s="58">
        <v>4187</v>
      </c>
      <c r="E35" s="58">
        <v>0</v>
      </c>
      <c r="F35" s="72">
        <v>-2860</v>
      </c>
      <c r="G35" s="72">
        <v>-51903</v>
      </c>
    </row>
    <row r="36" spans="2:10" x14ac:dyDescent="0.25">
      <c r="B36" s="3" t="s">
        <v>115</v>
      </c>
      <c r="C36" s="11"/>
      <c r="D36" s="54">
        <f>SUM(D35,D34,D33,D32,D28,D27,D25)</f>
        <v>2967891</v>
      </c>
      <c r="E36" s="54">
        <f>SUM(E35,E34,E33,E32,E28,E27,E25)</f>
        <v>3194815</v>
      </c>
      <c r="F36" s="54">
        <f>SUM(F27,F28,F31,F32,F33,F34,F35,F25)</f>
        <v>16524112</v>
      </c>
      <c r="G36" s="63">
        <f>SUM(G27,G28,G31,G32,G33,G34,G35,G25)</f>
        <v>16633648</v>
      </c>
    </row>
    <row r="37" spans="2:10" x14ac:dyDescent="0.25">
      <c r="B37" s="3" t="s">
        <v>22</v>
      </c>
      <c r="C37" s="11"/>
      <c r="D37" s="67"/>
      <c r="E37" s="67"/>
      <c r="F37" s="67"/>
      <c r="G37" s="73"/>
    </row>
    <row r="38" spans="2:10" x14ac:dyDescent="0.25">
      <c r="B38" s="9" t="s">
        <v>116</v>
      </c>
      <c r="C38" s="11">
        <v>14</v>
      </c>
      <c r="D38" s="71">
        <v>-558232</v>
      </c>
      <c r="E38" s="55">
        <v>-608965</v>
      </c>
      <c r="F38" s="71">
        <v>-3456666</v>
      </c>
      <c r="G38" s="71">
        <v>-3570696</v>
      </c>
    </row>
    <row r="39" spans="2:10" ht="15.75" thickBot="1" x14ac:dyDescent="0.3">
      <c r="B39" s="3" t="s">
        <v>63</v>
      </c>
      <c r="C39" s="31"/>
      <c r="D39" s="57">
        <f>SUM(D36:D38)</f>
        <v>2409659</v>
      </c>
      <c r="E39" s="57">
        <f>SUM(E36:E38)</f>
        <v>2585850</v>
      </c>
      <c r="F39" s="57">
        <f t="shared" ref="F39:G39" si="6">SUM(F36:F38)</f>
        <v>13067446</v>
      </c>
      <c r="G39" s="74">
        <f t="shared" si="6"/>
        <v>13062952</v>
      </c>
    </row>
    <row r="40" spans="2:10" x14ac:dyDescent="0.25">
      <c r="B40" s="9" t="s">
        <v>22</v>
      </c>
      <c r="C40" s="31"/>
      <c r="D40" s="75"/>
      <c r="E40" s="75"/>
      <c r="F40" s="75"/>
      <c r="G40" s="15"/>
    </row>
    <row r="41" spans="2:10" x14ac:dyDescent="0.25">
      <c r="B41" s="3" t="s">
        <v>117</v>
      </c>
      <c r="C41" s="31"/>
      <c r="D41" s="75"/>
      <c r="E41" s="75"/>
      <c r="F41" s="75"/>
      <c r="G41" s="15"/>
    </row>
    <row r="42" spans="2:10" ht="25.5" x14ac:dyDescent="0.25">
      <c r="B42" s="16" t="s">
        <v>118</v>
      </c>
      <c r="C42" s="31"/>
      <c r="D42" s="75"/>
      <c r="E42" s="75"/>
      <c r="F42" s="75"/>
      <c r="G42" s="15"/>
    </row>
    <row r="43" spans="2:10" ht="25.5" x14ac:dyDescent="0.25">
      <c r="B43" s="9" t="s">
        <v>119</v>
      </c>
      <c r="C43" s="11"/>
      <c r="D43" s="71">
        <v>761621</v>
      </c>
      <c r="E43" s="55">
        <v>-216962</v>
      </c>
      <c r="F43" s="76">
        <v>159468</v>
      </c>
      <c r="G43" s="71">
        <v>-508719</v>
      </c>
    </row>
    <row r="44" spans="2:10" ht="38.25" x14ac:dyDescent="0.25">
      <c r="B44" s="9" t="s">
        <v>120</v>
      </c>
      <c r="C44" s="11"/>
      <c r="D44" s="71">
        <v>-17347</v>
      </c>
      <c r="E44" s="55">
        <v>63683</v>
      </c>
      <c r="F44" s="76">
        <v>-25128</v>
      </c>
      <c r="G44" s="71">
        <v>119387</v>
      </c>
    </row>
    <row r="45" spans="2:10" s="89" customFormat="1" ht="15.75" thickBot="1" x14ac:dyDescent="0.3">
      <c r="B45" s="43" t="s">
        <v>121</v>
      </c>
      <c r="C45" s="77"/>
      <c r="D45" s="76"/>
      <c r="E45" s="76">
        <v>0</v>
      </c>
      <c r="F45" s="76">
        <v>-62329</v>
      </c>
      <c r="G45" s="71"/>
    </row>
    <row r="46" spans="2:10" ht="26.25" thickBot="1" x14ac:dyDescent="0.3">
      <c r="B46" s="3" t="s">
        <v>122</v>
      </c>
      <c r="C46" s="31"/>
      <c r="D46" s="78">
        <f>SUM(D43:D44)</f>
        <v>744274</v>
      </c>
      <c r="E46" s="78">
        <f>SUM(E43:E44)</f>
        <v>-153279</v>
      </c>
      <c r="F46" s="78">
        <f t="shared" ref="F46:G46" si="7">SUM(F43:F45)</f>
        <v>72011</v>
      </c>
      <c r="G46" s="79">
        <f t="shared" si="7"/>
        <v>-389332</v>
      </c>
    </row>
    <row r="47" spans="2:10" x14ac:dyDescent="0.25">
      <c r="B47" s="3"/>
      <c r="C47" s="31"/>
      <c r="D47" s="54"/>
      <c r="E47" s="54"/>
      <c r="F47" s="54"/>
      <c r="G47" s="63"/>
    </row>
    <row r="48" spans="2:10" x14ac:dyDescent="0.25">
      <c r="B48" s="3" t="s">
        <v>123</v>
      </c>
      <c r="C48" s="3"/>
      <c r="D48" s="80">
        <f>D46</f>
        <v>744274</v>
      </c>
      <c r="E48" s="80">
        <v>-153279</v>
      </c>
      <c r="F48" s="80">
        <f t="shared" ref="F48:G48" si="8">F46</f>
        <v>72011</v>
      </c>
      <c r="G48" s="81">
        <f t="shared" si="8"/>
        <v>-389332</v>
      </c>
    </row>
    <row r="49" spans="2:7" ht="15.75" thickBot="1" x14ac:dyDescent="0.3">
      <c r="B49" s="3" t="s">
        <v>124</v>
      </c>
      <c r="C49" s="31"/>
      <c r="D49" s="82">
        <f>SUM(D39,D46)</f>
        <v>3153933</v>
      </c>
      <c r="E49" s="82">
        <f>SUM(E39,E46)</f>
        <v>2432571</v>
      </c>
      <c r="F49" s="82">
        <f t="shared" ref="F49:G49" si="9">SUM(F48,F39)</f>
        <v>13139457</v>
      </c>
      <c r="G49" s="83">
        <f t="shared" si="9"/>
        <v>12673620</v>
      </c>
    </row>
    <row r="50" spans="2:7" ht="15.75" thickTop="1" x14ac:dyDescent="0.25"/>
    <row r="52" spans="2:7" x14ac:dyDescent="0.25">
      <c r="B52" s="28" t="s">
        <v>50</v>
      </c>
      <c r="C52" s="28"/>
      <c r="D52" s="28"/>
      <c r="E52" s="84" t="s">
        <v>51</v>
      </c>
    </row>
    <row r="53" spans="2:7" x14ac:dyDescent="0.25">
      <c r="B53" s="28"/>
      <c r="C53" s="28"/>
      <c r="D53" s="28"/>
      <c r="E53" s="84"/>
    </row>
    <row r="54" spans="2:7" x14ac:dyDescent="0.25">
      <c r="B54" s="28" t="s">
        <v>52</v>
      </c>
      <c r="C54" s="28"/>
      <c r="D54" s="28"/>
      <c r="E54" s="84" t="s">
        <v>53</v>
      </c>
    </row>
  </sheetData>
  <mergeCells count="8">
    <mergeCell ref="B5:B7"/>
    <mergeCell ref="C5:C7"/>
    <mergeCell ref="D5:E5"/>
    <mergeCell ref="F5:G5"/>
    <mergeCell ref="D6:E6"/>
    <mergeCell ref="F6:G6"/>
    <mergeCell ref="D7:E7"/>
    <mergeCell ref="F7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activeCell="A4" sqref="A4"/>
    </sheetView>
  </sheetViews>
  <sheetFormatPr defaultRowHeight="15" x14ac:dyDescent="0.25"/>
  <cols>
    <col min="1" max="1" width="66.7109375" style="26" customWidth="1"/>
    <col min="2" max="2" width="6.42578125" customWidth="1"/>
    <col min="3" max="4" width="12.85546875" customWidth="1"/>
  </cols>
  <sheetData>
    <row r="1" spans="1:4" ht="15.75" x14ac:dyDescent="0.25">
      <c r="A1" s="1" t="s">
        <v>0</v>
      </c>
    </row>
    <row r="2" spans="1:4" ht="15.75" x14ac:dyDescent="0.25">
      <c r="A2" s="1" t="s">
        <v>1</v>
      </c>
    </row>
    <row r="3" spans="1:4" ht="15.75" x14ac:dyDescent="0.25">
      <c r="A3" s="1" t="s">
        <v>2</v>
      </c>
    </row>
    <row r="4" spans="1:4" ht="15.75" x14ac:dyDescent="0.25">
      <c r="A4" s="2" t="s">
        <v>129</v>
      </c>
    </row>
    <row r="5" spans="1:4" ht="24.75" customHeight="1" x14ac:dyDescent="0.25">
      <c r="A5" s="97"/>
      <c r="B5" s="99"/>
      <c r="C5" s="100" t="s">
        <v>3</v>
      </c>
      <c r="D5" s="100"/>
    </row>
    <row r="6" spans="1:4" ht="24.75" customHeight="1" x14ac:dyDescent="0.25">
      <c r="A6" s="97"/>
      <c r="B6" s="99"/>
      <c r="C6" s="100" t="s">
        <v>4</v>
      </c>
      <c r="D6" s="100"/>
    </row>
    <row r="7" spans="1:4" ht="24.75" customHeight="1" x14ac:dyDescent="0.25">
      <c r="A7" s="3"/>
      <c r="B7" s="4" t="s">
        <v>5</v>
      </c>
      <c r="C7" s="5" t="s">
        <v>6</v>
      </c>
      <c r="D7" s="5" t="s">
        <v>7</v>
      </c>
    </row>
    <row r="8" spans="1:4" x14ac:dyDescent="0.25">
      <c r="A8" s="3" t="s">
        <v>8</v>
      </c>
      <c r="B8" s="6"/>
      <c r="C8" s="7"/>
      <c r="D8" s="8"/>
    </row>
    <row r="9" spans="1:4" x14ac:dyDescent="0.25">
      <c r="A9" s="9" t="s">
        <v>9</v>
      </c>
      <c r="B9" s="6"/>
      <c r="C9" s="10">
        <v>231577</v>
      </c>
      <c r="D9" s="10">
        <v>189255</v>
      </c>
    </row>
    <row r="10" spans="1:4" x14ac:dyDescent="0.25">
      <c r="A10" s="9" t="s">
        <v>10</v>
      </c>
      <c r="B10" s="6"/>
      <c r="C10" s="10">
        <v>24168493</v>
      </c>
      <c r="D10" s="10">
        <v>21301866</v>
      </c>
    </row>
    <row r="11" spans="1:4" x14ac:dyDescent="0.25">
      <c r="A11" s="9" t="s">
        <v>11</v>
      </c>
      <c r="B11" s="6"/>
      <c r="C11" s="10">
        <v>228151</v>
      </c>
      <c r="D11" s="10">
        <v>52406</v>
      </c>
    </row>
    <row r="12" spans="1:4" x14ac:dyDescent="0.25">
      <c r="A12" s="9" t="s">
        <v>12</v>
      </c>
      <c r="B12" s="6"/>
      <c r="C12" s="10">
        <v>19353</v>
      </c>
      <c r="D12" s="10">
        <v>39971</v>
      </c>
    </row>
    <row r="13" spans="1:4" x14ac:dyDescent="0.25">
      <c r="A13" s="9" t="s">
        <v>13</v>
      </c>
      <c r="B13" s="6"/>
      <c r="C13" s="10">
        <v>-7229324</v>
      </c>
      <c r="D13" s="10">
        <v>-6647471</v>
      </c>
    </row>
    <row r="14" spans="1:4" x14ac:dyDescent="0.25">
      <c r="A14" s="9" t="s">
        <v>14</v>
      </c>
      <c r="B14" s="6"/>
      <c r="C14" s="10">
        <v>0</v>
      </c>
      <c r="D14" s="10">
        <v>0</v>
      </c>
    </row>
    <row r="15" spans="1:4" x14ac:dyDescent="0.25">
      <c r="A15" s="9" t="s">
        <v>15</v>
      </c>
      <c r="B15" s="11"/>
      <c r="C15" s="10">
        <v>-921582</v>
      </c>
      <c r="D15" s="10">
        <v>-723036</v>
      </c>
    </row>
    <row r="16" spans="1:4" x14ac:dyDescent="0.25">
      <c r="A16" s="9" t="s">
        <v>16</v>
      </c>
      <c r="B16" s="6"/>
      <c r="C16" s="10">
        <v>-36634</v>
      </c>
      <c r="D16" s="10">
        <v>-19867</v>
      </c>
    </row>
    <row r="17" spans="1:4" x14ac:dyDescent="0.25">
      <c r="A17" s="9" t="s">
        <v>17</v>
      </c>
      <c r="B17" s="6"/>
      <c r="C17" s="10">
        <v>-787661</v>
      </c>
      <c r="D17" s="10">
        <v>-560820</v>
      </c>
    </row>
    <row r="18" spans="1:4" x14ac:dyDescent="0.25">
      <c r="A18" s="9" t="s">
        <v>18</v>
      </c>
      <c r="B18" s="6"/>
      <c r="C18" s="10">
        <v>-5285627</v>
      </c>
      <c r="D18" s="10">
        <v>-4415349</v>
      </c>
    </row>
    <row r="19" spans="1:4" x14ac:dyDescent="0.25">
      <c r="A19" s="9" t="s">
        <v>19</v>
      </c>
      <c r="B19" s="6"/>
      <c r="C19" s="10">
        <v>-1467943</v>
      </c>
      <c r="D19" s="10">
        <v>-1681550</v>
      </c>
    </row>
    <row r="20" spans="1:4" ht="26.25" thickBot="1" x14ac:dyDescent="0.3">
      <c r="A20" s="9" t="s">
        <v>20</v>
      </c>
      <c r="B20" s="6"/>
      <c r="C20" s="12">
        <v>-825398</v>
      </c>
      <c r="D20" s="12">
        <v>-493798</v>
      </c>
    </row>
    <row r="21" spans="1:4" ht="25.5" x14ac:dyDescent="0.25">
      <c r="A21" s="3" t="s">
        <v>21</v>
      </c>
      <c r="B21" s="13"/>
      <c r="C21" s="14">
        <v>8093405</v>
      </c>
      <c r="D21" s="14">
        <v>7041607</v>
      </c>
    </row>
    <row r="22" spans="1:4" x14ac:dyDescent="0.25">
      <c r="A22" s="3" t="s">
        <v>22</v>
      </c>
      <c r="B22" s="6"/>
      <c r="C22" s="15"/>
      <c r="D22" s="15"/>
    </row>
    <row r="23" spans="1:4" x14ac:dyDescent="0.25">
      <c r="A23" s="16" t="s">
        <v>23</v>
      </c>
      <c r="B23" s="6"/>
      <c r="C23" s="15"/>
      <c r="D23" s="15"/>
    </row>
    <row r="24" spans="1:4" x14ac:dyDescent="0.25">
      <c r="A24" s="9" t="s">
        <v>24</v>
      </c>
      <c r="B24" s="6"/>
      <c r="C24" s="10">
        <v>-1190</v>
      </c>
      <c r="D24" s="10">
        <v>-3646</v>
      </c>
    </row>
    <row r="25" spans="1:4" x14ac:dyDescent="0.25">
      <c r="A25" s="9" t="s">
        <v>25</v>
      </c>
      <c r="B25" s="6"/>
      <c r="C25" s="10">
        <v>-9112946</v>
      </c>
      <c r="D25" s="10">
        <v>-8538709</v>
      </c>
    </row>
    <row r="26" spans="1:4" x14ac:dyDescent="0.25">
      <c r="A26" s="9" t="s">
        <v>26</v>
      </c>
      <c r="B26" s="6"/>
      <c r="C26" s="10">
        <v>-45008</v>
      </c>
      <c r="D26" s="10">
        <v>1378600</v>
      </c>
    </row>
    <row r="27" spans="1:4" x14ac:dyDescent="0.25">
      <c r="A27" s="9" t="s">
        <v>22</v>
      </c>
      <c r="B27" s="6"/>
      <c r="C27" s="10"/>
      <c r="D27" s="10"/>
    </row>
    <row r="28" spans="1:4" x14ac:dyDescent="0.25">
      <c r="A28" s="16" t="s">
        <v>27</v>
      </c>
      <c r="B28" s="6"/>
      <c r="C28" s="10"/>
      <c r="D28" s="10"/>
    </row>
    <row r="29" spans="1:4" x14ac:dyDescent="0.25">
      <c r="A29" s="25" t="s">
        <v>28</v>
      </c>
      <c r="B29" s="6"/>
      <c r="C29" s="10">
        <v>4147088</v>
      </c>
      <c r="D29" s="10">
        <v>7119078</v>
      </c>
    </row>
    <row r="30" spans="1:4" ht="15.75" thickBot="1" x14ac:dyDescent="0.3">
      <c r="A30" s="9" t="s">
        <v>29</v>
      </c>
      <c r="B30" s="6"/>
      <c r="C30" s="12">
        <v>-432191</v>
      </c>
      <c r="D30" s="12">
        <v>-1365508</v>
      </c>
    </row>
    <row r="31" spans="1:4" ht="25.5" x14ac:dyDescent="0.25">
      <c r="A31" s="3" t="s">
        <v>30</v>
      </c>
      <c r="B31" s="13"/>
      <c r="C31" s="14">
        <f>SUM(C21:C30)</f>
        <v>2649158</v>
      </c>
      <c r="D31" s="14">
        <v>5631422</v>
      </c>
    </row>
    <row r="32" spans="1:4" x14ac:dyDescent="0.25">
      <c r="A32" s="3" t="s">
        <v>22</v>
      </c>
      <c r="B32" s="6"/>
      <c r="C32" s="10"/>
      <c r="D32" s="10"/>
    </row>
    <row r="33" spans="1:4" ht="15.75" thickBot="1" x14ac:dyDescent="0.3">
      <c r="A33" s="9" t="s">
        <v>31</v>
      </c>
      <c r="B33" s="6"/>
      <c r="C33" s="12">
        <v>-793690</v>
      </c>
      <c r="D33" s="12">
        <v>-890324</v>
      </c>
    </row>
    <row r="34" spans="1:4" ht="26.25" thickBot="1" x14ac:dyDescent="0.3">
      <c r="A34" s="3" t="s">
        <v>32</v>
      </c>
      <c r="B34" s="13"/>
      <c r="C34" s="17">
        <f t="shared" ref="C34" si="0">SUM(C31:C33)</f>
        <v>1855468</v>
      </c>
      <c r="D34" s="17">
        <v>4741098</v>
      </c>
    </row>
    <row r="35" spans="1:4" x14ac:dyDescent="0.25">
      <c r="A35" s="3" t="s">
        <v>22</v>
      </c>
      <c r="B35" s="6"/>
      <c r="C35" s="15"/>
      <c r="D35" s="15"/>
    </row>
    <row r="36" spans="1:4" x14ac:dyDescent="0.25">
      <c r="A36" s="3" t="s">
        <v>33</v>
      </c>
      <c r="B36" s="6"/>
      <c r="C36" s="15"/>
      <c r="D36" s="15"/>
    </row>
    <row r="37" spans="1:4" x14ac:dyDescent="0.25">
      <c r="A37" s="9" t="s">
        <v>34</v>
      </c>
      <c r="B37" s="6"/>
      <c r="C37" s="10">
        <v>-1129214</v>
      </c>
      <c r="D37" s="10">
        <v>-56543</v>
      </c>
    </row>
    <row r="38" spans="1:4" x14ac:dyDescent="0.25">
      <c r="A38" s="9" t="s">
        <v>35</v>
      </c>
      <c r="B38" s="6"/>
      <c r="C38" s="10">
        <v>-748822</v>
      </c>
      <c r="D38" s="10">
        <v>-268733</v>
      </c>
    </row>
    <row r="39" spans="1:4" x14ac:dyDescent="0.25">
      <c r="A39" s="9" t="s">
        <v>36</v>
      </c>
      <c r="B39" s="6"/>
      <c r="C39" s="10">
        <v>-7320291</v>
      </c>
      <c r="D39" s="10">
        <v>-6240992</v>
      </c>
    </row>
    <row r="40" spans="1:4" ht="15.75" thickBot="1" x14ac:dyDescent="0.3">
      <c r="A40" s="9" t="s">
        <v>37</v>
      </c>
      <c r="B40" s="6"/>
      <c r="C40" s="10">
        <v>27459</v>
      </c>
      <c r="D40" s="10">
        <v>1119</v>
      </c>
    </row>
    <row r="41" spans="1:4" ht="15.75" thickBot="1" x14ac:dyDescent="0.3">
      <c r="A41" s="3" t="s">
        <v>38</v>
      </c>
      <c r="B41" s="13"/>
      <c r="C41" s="18">
        <v>-9170868</v>
      </c>
      <c r="D41" s="18">
        <v>-6565149</v>
      </c>
    </row>
    <row r="42" spans="1:4" x14ac:dyDescent="0.25">
      <c r="C42" s="19"/>
      <c r="D42" s="19"/>
    </row>
    <row r="43" spans="1:4" x14ac:dyDescent="0.25">
      <c r="A43" s="3" t="s">
        <v>39</v>
      </c>
      <c r="B43" s="6"/>
      <c r="C43" s="15"/>
      <c r="D43" s="15"/>
    </row>
    <row r="44" spans="1:4" x14ac:dyDescent="0.25">
      <c r="A44" s="9" t="s">
        <v>40</v>
      </c>
      <c r="B44" s="6"/>
      <c r="C44" s="10">
        <v>21424200</v>
      </c>
      <c r="D44" s="10">
        <v>36667050</v>
      </c>
    </row>
    <row r="45" spans="1:4" x14ac:dyDescent="0.25">
      <c r="A45" s="9" t="s">
        <v>41</v>
      </c>
      <c r="B45" s="6"/>
      <c r="C45" s="10">
        <v>-18103360</v>
      </c>
      <c r="D45" s="10">
        <v>-17512516</v>
      </c>
    </row>
    <row r="46" spans="1:4" x14ac:dyDescent="0.25">
      <c r="A46" s="9" t="s">
        <v>42</v>
      </c>
      <c r="B46" s="6"/>
      <c r="C46" s="10">
        <v>0</v>
      </c>
      <c r="D46" s="10">
        <v>0</v>
      </c>
    </row>
    <row r="47" spans="1:4" ht="15.75" thickBot="1" x14ac:dyDescent="0.3">
      <c r="A47" s="9" t="s">
        <v>43</v>
      </c>
      <c r="B47" s="6"/>
      <c r="C47" s="12">
        <v>-210967</v>
      </c>
      <c r="D47" s="12">
        <v>-173114</v>
      </c>
    </row>
    <row r="48" spans="1:4" ht="26.25" thickBot="1" x14ac:dyDescent="0.3">
      <c r="A48" s="3" t="s">
        <v>44</v>
      </c>
      <c r="B48" s="13"/>
      <c r="C48" s="18">
        <v>3109873</v>
      </c>
      <c r="D48" s="18">
        <v>18981420</v>
      </c>
    </row>
    <row r="49" spans="1:4" x14ac:dyDescent="0.25">
      <c r="A49" s="3"/>
      <c r="B49" s="6"/>
      <c r="C49" s="15"/>
      <c r="D49" s="15"/>
    </row>
    <row r="50" spans="1:4" x14ac:dyDescent="0.25">
      <c r="A50" s="9" t="s">
        <v>45</v>
      </c>
      <c r="B50" s="6"/>
      <c r="C50" s="20">
        <v>1626</v>
      </c>
      <c r="D50" s="20">
        <v>-8307</v>
      </c>
    </row>
    <row r="51" spans="1:4" ht="15.75" thickBot="1" x14ac:dyDescent="0.3">
      <c r="A51" s="9" t="s">
        <v>46</v>
      </c>
      <c r="B51" s="6"/>
      <c r="C51" s="12">
        <v>-420431</v>
      </c>
      <c r="D51" s="12">
        <v>-123339</v>
      </c>
    </row>
    <row r="52" spans="1:4" ht="15.75" thickBot="1" x14ac:dyDescent="0.3">
      <c r="A52" s="3" t="s">
        <v>47</v>
      </c>
      <c r="B52" s="13"/>
      <c r="C52" s="21">
        <f>C34+C41+C48+C50+C51</f>
        <v>-4624332</v>
      </c>
      <c r="D52" s="21">
        <v>17025723</v>
      </c>
    </row>
    <row r="53" spans="1:4" x14ac:dyDescent="0.25">
      <c r="A53" s="3" t="s">
        <v>22</v>
      </c>
      <c r="B53" s="6"/>
      <c r="C53" s="15"/>
      <c r="D53" s="15"/>
    </row>
    <row r="54" spans="1:4" ht="15.75" thickBot="1" x14ac:dyDescent="0.3">
      <c r="A54" s="9" t="s">
        <v>48</v>
      </c>
      <c r="B54" s="6"/>
      <c r="C54" s="12">
        <v>10142339</v>
      </c>
      <c r="D54" s="12">
        <v>9700278</v>
      </c>
    </row>
    <row r="55" spans="1:4" ht="15.75" thickBot="1" x14ac:dyDescent="0.3">
      <c r="A55" s="3" t="s">
        <v>49</v>
      </c>
      <c r="B55" s="22">
        <v>5</v>
      </c>
      <c r="C55" s="18">
        <f>SUM(C52:C54)</f>
        <v>5518007</v>
      </c>
      <c r="D55" s="18">
        <v>26726001</v>
      </c>
    </row>
    <row r="56" spans="1:4" x14ac:dyDescent="0.25">
      <c r="C56" s="23">
        <f>C55-'F1'!D9</f>
        <v>0</v>
      </c>
      <c r="D56" s="23">
        <f>D55-'F1'!E9</f>
        <v>16583662</v>
      </c>
    </row>
    <row r="57" spans="1:4" x14ac:dyDescent="0.25">
      <c r="C57" s="23"/>
      <c r="D57" s="23"/>
    </row>
    <row r="58" spans="1:4" x14ac:dyDescent="0.25">
      <c r="A58" s="27"/>
      <c r="B58" s="24"/>
      <c r="C58" s="7"/>
    </row>
    <row r="59" spans="1:4" x14ac:dyDescent="0.25">
      <c r="A59" s="28" t="s">
        <v>50</v>
      </c>
      <c r="B59" s="28"/>
      <c r="D59" s="84" t="s">
        <v>51</v>
      </c>
    </row>
    <row r="60" spans="1:4" x14ac:dyDescent="0.25">
      <c r="A60" s="28"/>
      <c r="B60" s="28"/>
      <c r="D60" s="84"/>
    </row>
    <row r="61" spans="1:4" x14ac:dyDescent="0.25">
      <c r="A61" s="29"/>
      <c r="B61" s="30"/>
      <c r="D61" s="84"/>
    </row>
    <row r="62" spans="1:4" x14ac:dyDescent="0.25">
      <c r="A62" s="28" t="s">
        <v>52</v>
      </c>
      <c r="B62" s="28"/>
      <c r="D62" s="84" t="s">
        <v>53</v>
      </c>
    </row>
    <row r="63" spans="1:4" x14ac:dyDescent="0.25">
      <c r="A63" s="28"/>
      <c r="B63" s="28"/>
      <c r="C63" s="28"/>
    </row>
  </sheetData>
  <mergeCells count="4">
    <mergeCell ref="A5:A6"/>
    <mergeCell ref="B5:B6"/>
    <mergeCell ref="C5:D5"/>
    <mergeCell ref="C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zoomScale="85" zoomScaleNormal="85" workbookViewId="0">
      <selection activeCell="B4" sqref="B4"/>
    </sheetView>
  </sheetViews>
  <sheetFormatPr defaultRowHeight="15" x14ac:dyDescent="0.25"/>
  <cols>
    <col min="2" max="2" width="36.28515625" customWidth="1"/>
    <col min="4" max="10" width="14.28515625" customWidth="1"/>
  </cols>
  <sheetData>
    <row r="1" spans="2:10" ht="15.75" x14ac:dyDescent="0.25">
      <c r="B1" s="1" t="s">
        <v>0</v>
      </c>
    </row>
    <row r="2" spans="2:10" ht="15.75" x14ac:dyDescent="0.25">
      <c r="B2" s="1" t="s">
        <v>54</v>
      </c>
    </row>
    <row r="3" spans="2:10" ht="15.75" x14ac:dyDescent="0.25">
      <c r="B3" s="1" t="s">
        <v>2</v>
      </c>
    </row>
    <row r="4" spans="2:10" ht="15.75" x14ac:dyDescent="0.25">
      <c r="B4" s="2" t="s">
        <v>129</v>
      </c>
    </row>
    <row r="5" spans="2:10" x14ac:dyDescent="0.25">
      <c r="B5" s="3"/>
      <c r="C5" s="31"/>
      <c r="D5" s="32"/>
      <c r="E5" s="32"/>
      <c r="F5" s="32"/>
      <c r="G5" s="32"/>
      <c r="H5" s="32"/>
      <c r="I5" s="32"/>
      <c r="J5" s="32"/>
    </row>
    <row r="6" spans="2:10" x14ac:dyDescent="0.25">
      <c r="B6" s="3"/>
      <c r="C6" s="31"/>
      <c r="D6" s="32"/>
      <c r="E6" s="32"/>
      <c r="F6" s="32"/>
      <c r="G6" s="32"/>
      <c r="H6" s="32"/>
      <c r="I6" s="32"/>
      <c r="J6" s="32"/>
    </row>
    <row r="7" spans="2:10" ht="57.75" customHeight="1" x14ac:dyDescent="0.25">
      <c r="B7" s="97"/>
      <c r="C7" s="98" t="s">
        <v>5</v>
      </c>
      <c r="D7" s="98" t="s">
        <v>127</v>
      </c>
      <c r="E7" s="98" t="s">
        <v>55</v>
      </c>
      <c r="F7" s="98" t="s">
        <v>56</v>
      </c>
      <c r="G7" s="98" t="s">
        <v>57</v>
      </c>
      <c r="H7" s="98" t="s">
        <v>58</v>
      </c>
      <c r="I7" s="33" t="s">
        <v>59</v>
      </c>
      <c r="J7" s="33" t="s">
        <v>60</v>
      </c>
    </row>
    <row r="8" spans="2:10" ht="26.25" customHeight="1" thickBot="1" x14ac:dyDescent="0.3">
      <c r="B8" s="97"/>
      <c r="C8" s="101"/>
      <c r="D8" s="101"/>
      <c r="E8" s="101"/>
      <c r="F8" s="101"/>
      <c r="G8" s="101"/>
      <c r="H8" s="101"/>
      <c r="I8" s="34" t="s">
        <v>61</v>
      </c>
      <c r="J8" s="34" t="s">
        <v>62</v>
      </c>
    </row>
    <row r="9" spans="2:10" x14ac:dyDescent="0.25">
      <c r="B9" s="3" t="s">
        <v>22</v>
      </c>
      <c r="C9" s="11"/>
      <c r="D9" s="35"/>
      <c r="E9" s="35"/>
      <c r="F9" s="35"/>
      <c r="G9" s="35"/>
      <c r="H9" s="35"/>
      <c r="I9" s="35"/>
      <c r="J9" s="35"/>
    </row>
    <row r="10" spans="2:10" ht="15.75" thickBot="1" x14ac:dyDescent="0.3">
      <c r="B10" s="3" t="s">
        <v>69</v>
      </c>
      <c r="C10" s="31"/>
      <c r="D10" s="39"/>
      <c r="E10" s="39">
        <v>50008939</v>
      </c>
      <c r="F10" s="39">
        <v>0</v>
      </c>
      <c r="G10" s="39">
        <v>-237441</v>
      </c>
      <c r="H10" s="39">
        <v>0</v>
      </c>
      <c r="I10" s="39">
        <v>2468794</v>
      </c>
      <c r="J10" s="39">
        <v>52240292</v>
      </c>
    </row>
    <row r="11" spans="2:10" x14ac:dyDescent="0.25">
      <c r="B11" s="3" t="s">
        <v>22</v>
      </c>
      <c r="C11" s="31"/>
      <c r="D11" s="36"/>
      <c r="E11" s="36"/>
      <c r="F11" s="36"/>
      <c r="G11" s="36"/>
      <c r="H11" s="36"/>
      <c r="I11" s="36"/>
      <c r="J11" s="36"/>
    </row>
    <row r="12" spans="2:10" x14ac:dyDescent="0.25">
      <c r="B12" s="9" t="s">
        <v>63</v>
      </c>
      <c r="C12" s="31"/>
      <c r="D12" s="36"/>
      <c r="E12" s="36"/>
      <c r="F12" s="36"/>
      <c r="G12" s="36"/>
      <c r="H12" s="36"/>
      <c r="I12" s="36">
        <v>11037967</v>
      </c>
      <c r="J12" s="36">
        <f>SUM(E12:I12)</f>
        <v>11037967</v>
      </c>
    </row>
    <row r="13" spans="2:10" ht="15.75" thickBot="1" x14ac:dyDescent="0.3">
      <c r="B13" s="9" t="s">
        <v>64</v>
      </c>
      <c r="C13" s="31"/>
      <c r="D13" s="37"/>
      <c r="E13" s="37"/>
      <c r="F13" s="37"/>
      <c r="G13" s="37">
        <v>-564569</v>
      </c>
      <c r="H13" s="37"/>
      <c r="I13" s="37"/>
      <c r="J13" s="37">
        <f>SUM(E13:I13)</f>
        <v>-564569</v>
      </c>
    </row>
    <row r="14" spans="2:10" ht="15.75" thickBot="1" x14ac:dyDescent="0.3">
      <c r="B14" s="3" t="s">
        <v>65</v>
      </c>
      <c r="C14" s="31"/>
      <c r="D14" s="38">
        <f t="shared" ref="D14:I14" si="0">SUM(D12:D13)</f>
        <v>0</v>
      </c>
      <c r="E14" s="38">
        <f t="shared" si="0"/>
        <v>0</v>
      </c>
      <c r="F14" s="38">
        <f t="shared" si="0"/>
        <v>0</v>
      </c>
      <c r="G14" s="38">
        <f t="shared" si="0"/>
        <v>-564569</v>
      </c>
      <c r="H14" s="38">
        <f t="shared" si="0"/>
        <v>0</v>
      </c>
      <c r="I14" s="38">
        <f t="shared" si="0"/>
        <v>11037967</v>
      </c>
      <c r="J14" s="38">
        <f>SUM(J12:J13)</f>
        <v>10473398</v>
      </c>
    </row>
    <row r="15" spans="2:10" x14ac:dyDescent="0.25">
      <c r="B15" s="9" t="s">
        <v>22</v>
      </c>
      <c r="C15" s="31"/>
      <c r="D15" s="35"/>
      <c r="E15" s="35"/>
      <c r="F15" s="35"/>
      <c r="G15" s="35"/>
      <c r="H15" s="35"/>
      <c r="I15" s="35"/>
      <c r="J15" s="36">
        <v>0</v>
      </c>
    </row>
    <row r="16" spans="2:10" x14ac:dyDescent="0.25">
      <c r="B16" s="9"/>
      <c r="C16" s="31"/>
      <c r="D16" s="36"/>
      <c r="E16" s="36"/>
      <c r="F16" s="36"/>
      <c r="G16" s="36"/>
      <c r="H16" s="36"/>
      <c r="I16" s="36"/>
      <c r="J16" s="36"/>
    </row>
    <row r="17" spans="2:10" ht="24" x14ac:dyDescent="0.25">
      <c r="B17" s="46" t="s">
        <v>67</v>
      </c>
      <c r="C17" s="11"/>
      <c r="D17" s="85">
        <v>50008939</v>
      </c>
      <c r="E17" s="85">
        <v>-50008939</v>
      </c>
      <c r="F17" s="36"/>
      <c r="G17" s="36"/>
      <c r="H17" s="36"/>
      <c r="I17" s="36"/>
      <c r="J17" s="36">
        <f>SUM(D17:I17)</f>
        <v>0</v>
      </c>
    </row>
    <row r="18" spans="2:10" ht="15.75" thickBot="1" x14ac:dyDescent="0.3">
      <c r="B18" s="3" t="s">
        <v>68</v>
      </c>
      <c r="C18" s="31"/>
      <c r="D18" s="39">
        <f>SUM(D14,D10,D17)</f>
        <v>50008939</v>
      </c>
      <c r="E18" s="39">
        <f>SUM(E14,E10,E17)</f>
        <v>0</v>
      </c>
      <c r="F18" s="39">
        <f t="shared" ref="F18:I18" si="1">SUM(F14,F10)</f>
        <v>0</v>
      </c>
      <c r="G18" s="39">
        <f t="shared" si="1"/>
        <v>-802010</v>
      </c>
      <c r="H18" s="39">
        <f t="shared" si="1"/>
        <v>0</v>
      </c>
      <c r="I18" s="39">
        <f t="shared" si="1"/>
        <v>13506761</v>
      </c>
      <c r="J18" s="39">
        <f>SUM(J14,J10)</f>
        <v>62713690</v>
      </c>
    </row>
    <row r="19" spans="2:10" x14ac:dyDescent="0.25">
      <c r="B19" s="40" t="s">
        <v>22</v>
      </c>
      <c r="C19" s="41"/>
      <c r="D19" s="42"/>
      <c r="E19" s="42"/>
      <c r="F19" s="42"/>
      <c r="G19" s="42"/>
      <c r="H19" s="42"/>
      <c r="I19" s="90">
        <f>I18-'F1'!E35</f>
        <v>0</v>
      </c>
      <c r="J19" s="90">
        <f>J18-'F1'!E36</f>
        <v>0</v>
      </c>
    </row>
    <row r="20" spans="2:10" x14ac:dyDescent="0.25">
      <c r="B20" s="43" t="s">
        <v>63</v>
      </c>
      <c r="C20" s="41"/>
      <c r="D20" s="44"/>
      <c r="E20" s="44"/>
      <c r="F20" s="44"/>
      <c r="G20" s="44"/>
      <c r="H20" s="44"/>
      <c r="I20" s="36">
        <v>2409659</v>
      </c>
      <c r="J20" s="36">
        <f t="shared" ref="J20:J21" si="2">SUM(E20:I20)</f>
        <v>2409659</v>
      </c>
    </row>
    <row r="21" spans="2:10" ht="14.45" customHeight="1" x14ac:dyDescent="0.25">
      <c r="B21" s="43" t="s">
        <v>64</v>
      </c>
      <c r="C21" s="41"/>
      <c r="D21" s="44"/>
      <c r="E21" s="44"/>
      <c r="F21" s="44"/>
      <c r="G21" s="36">
        <v>744271</v>
      </c>
      <c r="H21" s="44"/>
      <c r="I21" s="44"/>
      <c r="J21" s="36">
        <f t="shared" si="2"/>
        <v>744271</v>
      </c>
    </row>
    <row r="22" spans="2:10" ht="15.75" thickBot="1" x14ac:dyDescent="0.3">
      <c r="B22" s="3" t="s">
        <v>65</v>
      </c>
      <c r="C22" s="11"/>
      <c r="D22" s="38">
        <v>0</v>
      </c>
      <c r="E22" s="38">
        <v>0</v>
      </c>
      <c r="F22" s="38">
        <v>0</v>
      </c>
      <c r="G22" s="38">
        <f>SUM(G18:G21)</f>
        <v>-57739</v>
      </c>
      <c r="H22" s="38">
        <f>SUM(H18:H21)</f>
        <v>0</v>
      </c>
      <c r="I22" s="38">
        <f>SUM(I18:I21)</f>
        <v>15916420</v>
      </c>
      <c r="J22" s="38">
        <f>SUM(J18:J21)</f>
        <v>65867620</v>
      </c>
    </row>
    <row r="23" spans="2:10" x14ac:dyDescent="0.25">
      <c r="B23" s="9" t="s">
        <v>22</v>
      </c>
      <c r="C23" s="11"/>
      <c r="D23" s="35"/>
      <c r="E23" s="35"/>
      <c r="F23" s="35"/>
      <c r="G23" s="35"/>
      <c r="H23" s="35"/>
      <c r="I23" s="35"/>
      <c r="J23" s="35"/>
    </row>
    <row r="24" spans="2:10" x14ac:dyDescent="0.25">
      <c r="B24" s="9" t="s">
        <v>66</v>
      </c>
      <c r="C24" s="11">
        <v>15</v>
      </c>
      <c r="D24" s="36"/>
      <c r="E24" s="36"/>
      <c r="F24" s="35"/>
      <c r="G24" s="35"/>
      <c r="H24" s="35"/>
      <c r="I24" s="45" t="s">
        <v>71</v>
      </c>
      <c r="J24" s="36">
        <v>0</v>
      </c>
    </row>
    <row r="25" spans="2:10" ht="15.75" thickBot="1" x14ac:dyDescent="0.3">
      <c r="B25" s="3" t="s">
        <v>70</v>
      </c>
      <c r="C25" s="31"/>
      <c r="D25" s="38">
        <f t="shared" ref="D25:J25" si="3">SUM(D18,D21,D20)</f>
        <v>50008939</v>
      </c>
      <c r="E25" s="38">
        <f t="shared" si="3"/>
        <v>0</v>
      </c>
      <c r="F25" s="38">
        <f t="shared" si="3"/>
        <v>0</v>
      </c>
      <c r="G25" s="38">
        <f t="shared" si="3"/>
        <v>-57739</v>
      </c>
      <c r="H25" s="38">
        <f t="shared" si="3"/>
        <v>0</v>
      </c>
      <c r="I25" s="38">
        <f t="shared" si="3"/>
        <v>15916420</v>
      </c>
      <c r="J25" s="38">
        <f t="shared" si="3"/>
        <v>65867620</v>
      </c>
    </row>
    <row r="29" spans="2:10" x14ac:dyDescent="0.25">
      <c r="B29" s="28" t="s">
        <v>50</v>
      </c>
      <c r="C29" s="28"/>
      <c r="D29" s="28"/>
      <c r="E29" s="84" t="s">
        <v>51</v>
      </c>
    </row>
    <row r="30" spans="2:10" x14ac:dyDescent="0.25">
      <c r="B30" s="28"/>
      <c r="C30" s="28"/>
      <c r="D30" s="28"/>
      <c r="E30" s="84"/>
    </row>
    <row r="31" spans="2:10" x14ac:dyDescent="0.25">
      <c r="B31" s="28"/>
      <c r="C31" s="28"/>
      <c r="D31" s="28"/>
      <c r="E31" s="84"/>
    </row>
    <row r="32" spans="2:10" x14ac:dyDescent="0.25">
      <c r="B32" s="28" t="s">
        <v>52</v>
      </c>
      <c r="C32" s="28"/>
      <c r="D32" s="28"/>
      <c r="E32" s="84" t="s">
        <v>53</v>
      </c>
    </row>
  </sheetData>
  <mergeCells count="7">
    <mergeCell ref="H7:H8"/>
    <mergeCell ref="D7:D8"/>
    <mergeCell ref="B7:B8"/>
    <mergeCell ref="C7:C8"/>
    <mergeCell ref="E7:E8"/>
    <mergeCell ref="F7:F8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F3</vt:lpstr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 Евгений Юрьевич</dc:creator>
  <cp:lastModifiedBy>Черных Евгений Юрьевич</cp:lastModifiedBy>
  <dcterms:created xsi:type="dcterms:W3CDTF">2025-04-23T13:36:52Z</dcterms:created>
  <dcterms:modified xsi:type="dcterms:W3CDTF">2025-05-13T07:07:32Z</dcterms:modified>
</cp:coreProperties>
</file>