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geniyc1712\Documents\FS\FS 2025\Отчетность 2 квартал 2025\"/>
    </mc:Choice>
  </mc:AlternateContent>
  <bookViews>
    <workbookView xWindow="0" yWindow="0" windowWidth="28740" windowHeight="12120"/>
  </bookViews>
  <sheets>
    <sheet name="F1" sheetId="3" r:id="rId1"/>
    <sheet name="F2" sheetId="4" r:id="rId2"/>
    <sheet name="F3" sheetId="1" r:id="rId3"/>
    <sheet name="F4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D26" i="2" l="1"/>
  <c r="C21" i="1"/>
  <c r="D49" i="1"/>
  <c r="D41" i="1"/>
  <c r="D21" i="1"/>
  <c r="C41" i="1" l="1"/>
  <c r="C49" i="1"/>
  <c r="D31" i="1"/>
  <c r="D34" i="1" s="1"/>
  <c r="D53" i="1" s="1"/>
  <c r="D56" i="1" s="1"/>
  <c r="G14" i="4" l="1"/>
  <c r="D14" i="4" l="1"/>
  <c r="E14" i="4"/>
  <c r="E19" i="4"/>
  <c r="E22" i="4" s="1"/>
  <c r="E23" i="4" s="1"/>
  <c r="E26" i="4" s="1"/>
  <c r="E37" i="4" s="1"/>
  <c r="F14" i="4" l="1"/>
  <c r="I19" i="2"/>
  <c r="E47" i="4"/>
  <c r="E49" i="4" s="1"/>
  <c r="E40" i="4"/>
  <c r="E50" i="4" l="1"/>
  <c r="E34" i="3"/>
  <c r="J19" i="2" s="1"/>
  <c r="D18" i="2" l="1"/>
  <c r="E18" i="2"/>
  <c r="C31" i="1"/>
  <c r="D47" i="4"/>
  <c r="D49" i="4" s="1"/>
  <c r="D19" i="4"/>
  <c r="D22" i="4" s="1"/>
  <c r="D34" i="3"/>
  <c r="D28" i="3"/>
  <c r="E28" i="3"/>
  <c r="E35" i="3" s="1"/>
  <c r="E19" i="3"/>
  <c r="G47" i="4"/>
  <c r="G49" i="4" s="1"/>
  <c r="F47" i="4"/>
  <c r="F49" i="4" s="1"/>
  <c r="G21" i="2" s="1"/>
  <c r="G19" i="4"/>
  <c r="G22" i="4" s="1"/>
  <c r="F19" i="4"/>
  <c r="F22" i="4" s="1"/>
  <c r="C34" i="1" l="1"/>
  <c r="D35" i="3"/>
  <c r="E36" i="3"/>
  <c r="D23" i="4"/>
  <c r="D19" i="3"/>
  <c r="F23" i="4"/>
  <c r="F26" i="4" s="1"/>
  <c r="F37" i="4" s="1"/>
  <c r="F40" i="4" s="1"/>
  <c r="G23" i="4"/>
  <c r="G26" i="4" s="1"/>
  <c r="G37" i="4" s="1"/>
  <c r="G40" i="4" s="1"/>
  <c r="G50" i="4" s="1"/>
  <c r="F50" i="4" l="1"/>
  <c r="I20" i="2"/>
  <c r="C53" i="1"/>
  <c r="D26" i="4"/>
  <c r="D37" i="4" s="1"/>
  <c r="D40" i="4" s="1"/>
  <c r="D50" i="4" s="1"/>
  <c r="D36" i="3"/>
  <c r="J21" i="2"/>
  <c r="J20" i="2"/>
  <c r="J17" i="2"/>
  <c r="D14" i="2"/>
  <c r="D25" i="2" s="1"/>
  <c r="I14" i="2"/>
  <c r="I18" i="2" s="1"/>
  <c r="I22" i="2" s="1"/>
  <c r="H14" i="2"/>
  <c r="H18" i="2" s="1"/>
  <c r="G14" i="2"/>
  <c r="G18" i="2" s="1"/>
  <c r="F14" i="2"/>
  <c r="F18" i="2" s="1"/>
  <c r="F25" i="2" s="1"/>
  <c r="E14" i="2"/>
  <c r="E25" i="2" s="1"/>
  <c r="J13" i="2"/>
  <c r="J12" i="2"/>
  <c r="C56" i="1" l="1"/>
  <c r="H22" i="2"/>
  <c r="H25" i="2"/>
  <c r="G22" i="2"/>
  <c r="G25" i="2"/>
  <c r="G26" i="2" s="1"/>
  <c r="I25" i="2"/>
  <c r="I26" i="2" s="1"/>
  <c r="J14" i="2"/>
  <c r="J18" i="2" s="1"/>
  <c r="C57" i="1" l="1"/>
  <c r="J22" i="2"/>
  <c r="J25" i="2"/>
  <c r="J26" i="2" s="1"/>
</calcChain>
</file>

<file path=xl/sharedStrings.xml><?xml version="1.0" encoding="utf-8"?>
<sst xmlns="http://schemas.openxmlformats.org/spreadsheetml/2006/main" count="192" uniqueCount="129">
  <si>
    <t>Акционерное общество «Микрофинансовая организация «KMF (КМФ)»</t>
  </si>
  <si>
    <t>ПРОМЕЖУТОЧНЫЙ СОКРАЩЁННЫЙ ОТЧЁТ О ДВИЖЕНИИ ДЕНЕЖНЫХ СРЕДСТВ</t>
  </si>
  <si>
    <t>За три месяца,</t>
  </si>
  <si>
    <t>Прим.</t>
  </si>
  <si>
    <t>2025 года</t>
  </si>
  <si>
    <t>2024 года</t>
  </si>
  <si>
    <t>Денежные потоки от операционной деятельности</t>
  </si>
  <si>
    <t>Проценты, полученные по денежным средствам и их эквивалентам</t>
  </si>
  <si>
    <t xml:space="preserve">Проценты, полученные по кредитам клиентам </t>
  </si>
  <si>
    <t>Проценты, полученные по инвестиционным ценным бумагам</t>
  </si>
  <si>
    <t>Прочие доходы полученные</t>
  </si>
  <si>
    <t>Проценты, уплаченные по средствам кредитных организаций</t>
  </si>
  <si>
    <t>Проценты, уплаченные по выпущенным долговым ценным бумагам</t>
  </si>
  <si>
    <t>Проценты, уплаченные по договорам «репо»</t>
  </si>
  <si>
    <t>Чистые реализованные убытки по операциям с иностранной валютой</t>
  </si>
  <si>
    <t>Чистые реализованные убытки по производным финансовым инструментам</t>
  </si>
  <si>
    <t>Расходы на персонал уплаченные</t>
  </si>
  <si>
    <t>Прочие операционные расходы уплаченные</t>
  </si>
  <si>
    <t>Налоги, кроме корпоративного подоходного налога и социальных отчислений, уплаченные</t>
  </si>
  <si>
    <t>Денежные потоки от операционной деятельности до изменений в операционных активах и обязательствах</t>
  </si>
  <si>
    <t xml:space="preserve"> </t>
  </si>
  <si>
    <t>Чистое (увеличение)/уменьшение в операционных активах</t>
  </si>
  <si>
    <t xml:space="preserve">Средства в кредитных организациях </t>
  </si>
  <si>
    <t>Кредиты клиентам</t>
  </si>
  <si>
    <t>Прочие активы</t>
  </si>
  <si>
    <t>Чистое уменьшение в операционных обязательствах</t>
  </si>
  <si>
    <t>Кредиторская задолженность по договорам «РЕПО»</t>
  </si>
  <si>
    <t>Прочие обязательства</t>
  </si>
  <si>
    <t>Чистые денежные потоки от операционной деятельности до корпоративного подоходного налога</t>
  </si>
  <si>
    <t>Корпоративный подоходный налог уплаченный</t>
  </si>
  <si>
    <t>Чистое поступление/(расходование) денежных средств от/(в)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</si>
  <si>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</si>
  <si>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</si>
  <si>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</si>
  <si>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инвестиционных ценных бумаг</t>
  </si>
  <si>
    <t xml:space="preserve">Поступления от продажи основных средств </t>
  </si>
  <si>
    <t>Чистое расходование денежных средств в инвестиционной деятельности</t>
  </si>
  <si>
    <t>Денежные потоки от финансовой деятельности</t>
  </si>
  <si>
    <t>Поступление средств от кредитных организаций</t>
  </si>
  <si>
    <t>Погашение средств кредитных организаций</t>
  </si>
  <si>
    <t>Выпущенные долговые ценные бумаги</t>
  </si>
  <si>
    <t>Погашение обязательств по договорам аренды</t>
  </si>
  <si>
    <t>Чистое (расходование)/поступление денежных средств (в)/от финансовой деятельности</t>
  </si>
  <si>
    <t>Влияние ожидаемых кредитных убытков на денежные средства и их эквиваленты</t>
  </si>
  <si>
    <t>Влияние изменений обменных курсов на денежные средства и их эквиваленты</t>
  </si>
  <si>
    <t>Чистое (уменьшение)/увеличение денежных средств и их эквивалентов</t>
  </si>
  <si>
    <t>Денежные средства и их эквиваленты, на 1 января</t>
  </si>
  <si>
    <t>Заместитель Председателя Правления</t>
  </si>
  <si>
    <t>Югай О.В.</t>
  </si>
  <si>
    <t>Главный бухгалтер</t>
  </si>
  <si>
    <t>Черных Е.Ю.</t>
  </si>
  <si>
    <t xml:space="preserve">ПРОМЕЖУТОЧНЫЙ СОКРАЩЁННЫЙ ОТЧЁТ ОБ ИЗМЕНЕНИЯХ В КАПИТАЛЕ </t>
  </si>
  <si>
    <t>Уставный капитал</t>
  </si>
  <si>
    <t>Резервный капитал</t>
  </si>
  <si>
    <t>Резерв справед-ливой стоимости</t>
  </si>
  <si>
    <t>Резерв пере-оценки</t>
  </si>
  <si>
    <t>Нераспре-</t>
  </si>
  <si>
    <t>Итого</t>
  </si>
  <si>
    <t>делённая прибыль</t>
  </si>
  <si>
    <t>капитал</t>
  </si>
  <si>
    <t>Прибыль за период</t>
  </si>
  <si>
    <t>Прочий совокупный доход за период</t>
  </si>
  <si>
    <t>Итого совокупный доход за период</t>
  </si>
  <si>
    <t>Дивиденды к выплате</t>
  </si>
  <si>
    <t>Перевод из уставного капитала в акционерный капитал</t>
  </si>
  <si>
    <t>На 31 декабря 2024 года</t>
  </si>
  <si>
    <t>На 1 января 2024 года</t>
  </si>
  <si>
    <t>-</t>
  </si>
  <si>
    <t>ПРОМЕЖУТОЧНЫЙ СОКРАЩЁННЫЙ ОТЧЁТ О ФИНАНСОВОМ ПОЛОЖЕНИИ</t>
  </si>
  <si>
    <t>(неаудировано)</t>
  </si>
  <si>
    <t>(аудировано)</t>
  </si>
  <si>
    <t>Активы</t>
  </si>
  <si>
    <t>Денежные средства и их эквиваленты</t>
  </si>
  <si>
    <t>Средства в кредитных организациях</t>
  </si>
  <si>
    <t>Производные финансовые активы</t>
  </si>
  <si>
    <t>Инвестиционные ценные бумаги</t>
  </si>
  <si>
    <t>Основные средства</t>
  </si>
  <si>
    <t>Активы в форме права пользования</t>
  </si>
  <si>
    <t>Нематериальные активы</t>
  </si>
  <si>
    <t>Активы по текущему корпоративному подоходному налогу</t>
  </si>
  <si>
    <t>Итого активы</t>
  </si>
  <si>
    <t>Обязательства</t>
  </si>
  <si>
    <t>Средства кредитных организаций</t>
  </si>
  <si>
    <t>Обязательства по договорам аренды</t>
  </si>
  <si>
    <t>Обязательства по отложенному корпоративному подоходному налогу</t>
  </si>
  <si>
    <t>Итого обязательства</t>
  </si>
  <si>
    <t>Капитал</t>
  </si>
  <si>
    <t>Резерв справедливой стоимости</t>
  </si>
  <si>
    <t>Нераспределённая прибыль</t>
  </si>
  <si>
    <t>Итого капитал</t>
  </si>
  <si>
    <t>Итого капитал и обязательства</t>
  </si>
  <si>
    <t xml:space="preserve">ПРОМЕЖУТОЧНЫЙ СОКРАЩЁННЫЙ ОТЧЁТ О СОВОКУПНОМ ДОХОДЕ </t>
  </si>
  <si>
    <t>Процентная выручка, рассчитанная с использованием эффективной процентной ставки</t>
  </si>
  <si>
    <t>Процентные расходы, рассчитанные с использованием эффективной процентной ставки</t>
  </si>
  <si>
    <t>Договоры «репо»</t>
  </si>
  <si>
    <t>Чистый процентный доход</t>
  </si>
  <si>
    <t>Чистый процентный доход после расходов по кредитным убыткам</t>
  </si>
  <si>
    <t>Чистые доходы/(убытки) по операциям с финансовыми инструментами, оцениваемыми по справедливой стоимости через прибыль или убыток</t>
  </si>
  <si>
    <t>Чистые (убытки)/доходы по операциям с иностранной валютой:</t>
  </si>
  <si>
    <t>- переоценка валютных статей</t>
  </si>
  <si>
    <t>- торговые операции</t>
  </si>
  <si>
    <t>Прочие доходы</t>
  </si>
  <si>
    <t>Расходы на персонал</t>
  </si>
  <si>
    <t>Прочие операционные расходы</t>
  </si>
  <si>
    <t>Прочие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</si>
  <si>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</si>
  <si>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</si>
  <si>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Прочий совокупный доход</t>
  </si>
  <si>
    <t>Прочий совокупный доход, подлежащий реклассификации в состав прибыли или убытка в последующих периодах</t>
  </si>
  <si>
    <t>Чистое изменение справедливой стоимости долговых инструментов, оцениваемых по справедливой стоимости через прочий совокупный доход</t>
  </si>
  <si>
    <t>Изменение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</si>
  <si>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Изменение резерва переоценки инвестиционной недвижимости</t>
  </si>
  <si>
    <t>Чистый прочий совокупный доход, подлежащий реклассификации в состав прибыли или убытка в последующих периодах</t>
  </si>
  <si>
    <t>Прочий совокупный доход за отчетный период, за вычетом налогов</t>
  </si>
  <si>
    <t>Итого совокупный доход за отчетный период</t>
  </si>
  <si>
    <t xml:space="preserve">Расходы по кредитным убыткам </t>
  </si>
  <si>
    <t>Акционерный капитал</t>
  </si>
  <si>
    <t>31 декабря 2024 года</t>
  </si>
  <si>
    <r>
      <t>(в тысячах тенге</t>
    </r>
    <r>
      <rPr>
        <i/>
        <sz val="12"/>
        <color rgb="FF000000"/>
        <rFont val="Garamond"/>
        <family val="1"/>
        <charset val="204"/>
      </rPr>
      <t>)</t>
    </r>
  </si>
  <si>
    <t>на 30 июня 2025 года</t>
  </si>
  <si>
    <t>за шесть месяцев, завершившихся 30 июня 2025 года</t>
  </si>
  <si>
    <t>30 июня 2025 года</t>
  </si>
  <si>
    <t>Доходы по операциям «обратное РЕПО»</t>
  </si>
  <si>
    <t>Чистые прибыли в результате прекращения признания финансовых активов, оцениваемых по справедливой стоимости через прочий совокупный доход</t>
  </si>
  <si>
    <t>За шесть месяцев,</t>
  </si>
  <si>
    <t xml:space="preserve">завершившихся 30 июня </t>
  </si>
  <si>
    <t>завершившихся 30 июня
(неаудировано)</t>
  </si>
  <si>
    <t>Денежные средства и их эквиваленты, на 30 июня</t>
  </si>
  <si>
    <t>Погашение долговых ценных бумаг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</si>
</sst>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.##0.00_);_(* \(#.##0.00\);_(* &quot;-&quot;??_);_(@_)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Garamond"/>
      <family val="1"/>
      <charset val="204"/>
    </font>
    <font>
      <i/>
      <sz val="12"/>
      <color theme="1"/>
      <name val="Garamond"/>
      <family val="1"/>
      <charset val="204"/>
    </font>
    <font>
      <i/>
      <sz val="12"/>
      <color rgb="FF000000"/>
      <name val="Garamond"/>
      <family val="1"/>
      <charset val="204"/>
    </font>
    <font>
      <b/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b/>
      <i/>
      <sz val="9"/>
      <color theme="1"/>
      <name val="Garamond"/>
      <family val="1"/>
      <charset val="204"/>
    </font>
    <font>
      <b/>
      <i/>
      <sz val="10"/>
      <name val="Garamond"/>
      <family val="1"/>
      <charset val="204"/>
    </font>
    <font>
      <sz val="10"/>
      <color rgb="FF008000"/>
      <name val="Garamond"/>
      <family val="1"/>
      <charset val="204"/>
    </font>
    <font>
      <b/>
      <sz val="10"/>
      <name val="Garamond"/>
      <family val="1"/>
      <charset val="204"/>
    </font>
    <font>
      <sz val="10"/>
      <color theme="1"/>
      <name val="Garamond"/>
      <family val="1"/>
      <charset val="204"/>
    </font>
    <font>
      <sz val="10"/>
      <color theme="1"/>
      <name val="Arial"/>
      <family val="2"/>
    </font>
    <font>
      <sz val="10"/>
      <name val="Garamond"/>
      <family val="1"/>
      <charset val="204"/>
    </font>
    <font>
      <b/>
      <sz val="10"/>
      <color rgb="FF008000"/>
      <name val="Garamond"/>
      <family val="1"/>
      <charset val="204"/>
    </font>
    <font>
      <i/>
      <sz val="10"/>
      <color theme="1"/>
      <name val="Garamond"/>
      <family val="1"/>
      <charset val="204"/>
    </font>
    <font>
      <sz val="1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0"/>
      <color rgb="FFC00000"/>
      <name val="Garamond"/>
      <family val="1"/>
      <charset val="204"/>
    </font>
    <font>
      <sz val="9"/>
      <color theme="1"/>
      <name val="Garamond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2" fillId="0" borderId="0" applyFont="0" applyFill="0" applyBorder="0" applyAlignment="0" applyProtection="0"/>
    <xf numFmtId="0" fontId="17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</cellStyleXfs>
  <cellXfs count="10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5" fontId="13" fillId="0" borderId="0" xfId="1" applyNumberFormat="1" applyFont="1" applyFill="1" applyAlignment="1">
      <alignment vertical="center"/>
    </xf>
    <xf numFmtId="0" fontId="11" fillId="0" borderId="0" xfId="0" applyFont="1" applyAlignment="1">
      <alignment horizontal="center" vertical="center" wrapText="1"/>
    </xf>
    <xf numFmtId="165" fontId="13" fillId="0" borderId="1" xfId="1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165" fontId="10" fillId="0" borderId="0" xfId="1" applyNumberFormat="1" applyFont="1" applyFill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165" fontId="10" fillId="0" borderId="1" xfId="0" applyNumberFormat="1" applyFont="1" applyBorder="1" applyAlignment="1">
      <alignment horizontal="right" vertical="center"/>
    </xf>
    <xf numFmtId="165" fontId="10" fillId="0" borderId="2" xfId="1" applyNumberFormat="1" applyFont="1" applyFill="1" applyBorder="1" applyAlignment="1">
      <alignment vertical="center"/>
    </xf>
    <xf numFmtId="0" fontId="16" fillId="0" borderId="0" xfId="0" applyFont="1" applyAlignment="1">
      <alignment horizontal="right" vertical="center" wrapText="1"/>
    </xf>
    <xf numFmtId="165" fontId="10" fillId="0" borderId="1" xfId="1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165" fontId="0" fillId="0" borderId="0" xfId="0" applyNumberFormat="1"/>
    <xf numFmtId="0" fontId="16" fillId="0" borderId="0" xfId="2" applyFont="1" applyFill="1" applyBorder="1" applyAlignment="1">
      <alignment horizontal="left" vertical="top"/>
    </xf>
    <xf numFmtId="0" fontId="11" fillId="0" borderId="0" xfId="0" applyFont="1"/>
    <xf numFmtId="0" fontId="18" fillId="0" borderId="0" xfId="0" applyFont="1"/>
    <xf numFmtId="0" fontId="18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left" vertical="top"/>
    </xf>
    <xf numFmtId="0" fontId="10" fillId="0" borderId="0" xfId="2" applyFont="1" applyFill="1" applyBorder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165" fontId="11" fillId="0" borderId="0" xfId="1" applyNumberFormat="1" applyFont="1" applyFill="1" applyAlignment="1">
      <alignment vertical="center"/>
    </xf>
    <xf numFmtId="165" fontId="11" fillId="0" borderId="1" xfId="1" applyNumberFormat="1" applyFont="1" applyFill="1" applyBorder="1" applyAlignment="1">
      <alignment vertical="center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/>
    <xf numFmtId="0" fontId="11" fillId="0" borderId="0" xfId="0" applyFont="1" applyFill="1" applyAlignment="1">
      <alignment vertical="center" wrapText="1"/>
    </xf>
    <xf numFmtId="0" fontId="1" fillId="0" borderId="0" xfId="0" applyFont="1" applyFill="1"/>
    <xf numFmtId="165" fontId="20" fillId="0" borderId="0" xfId="1" applyNumberFormat="1" applyFont="1" applyFill="1" applyAlignment="1">
      <alignment vertical="center"/>
    </xf>
    <xf numFmtId="0" fontId="2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11" fillId="0" borderId="0" xfId="0" applyFont="1" applyFill="1" applyAlignment="1">
      <alignment vertical="center"/>
    </xf>
    <xf numFmtId="165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5" fontId="13" fillId="0" borderId="0" xfId="0" applyNumberFormat="1" applyFont="1" applyFill="1" applyAlignment="1">
      <alignment vertical="center"/>
    </xf>
    <xf numFmtId="165" fontId="13" fillId="0" borderId="1" xfId="0" applyNumberFormat="1" applyFont="1" applyFill="1" applyBorder="1" applyAlignment="1">
      <alignment vertical="center"/>
    </xf>
    <xf numFmtId="165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right"/>
    </xf>
    <xf numFmtId="165" fontId="11" fillId="0" borderId="0" xfId="0" applyNumberFormat="1" applyFont="1" applyFill="1" applyBorder="1" applyAlignment="1">
      <alignment horizontal="right" vertical="center" wrapText="1"/>
    </xf>
    <xf numFmtId="165" fontId="18" fillId="0" borderId="0" xfId="0" applyNumberFormat="1" applyFont="1"/>
    <xf numFmtId="0" fontId="23" fillId="0" borderId="0" xfId="0" applyFont="1"/>
    <xf numFmtId="0" fontId="18" fillId="0" borderId="0" xfId="0" applyFont="1" applyFill="1"/>
    <xf numFmtId="165" fontId="22" fillId="0" borderId="0" xfId="0" applyNumberFormat="1" applyFont="1" applyFill="1" applyBorder="1"/>
    <xf numFmtId="0" fontId="5" fillId="0" borderId="0" xfId="0" applyFont="1" applyAlignment="1">
      <alignment vertical="center" wrapText="1"/>
    </xf>
    <xf numFmtId="165" fontId="23" fillId="0" borderId="0" xfId="0" applyNumberFormat="1" applyFont="1"/>
    <xf numFmtId="0" fontId="6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65" fontId="5" fillId="0" borderId="0" xfId="0" applyNumberFormat="1" applyFont="1" applyFill="1" applyAlignment="1">
      <alignment vertical="center"/>
    </xf>
    <xf numFmtId="165" fontId="10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165" fontId="10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right" vertical="center" wrapText="1"/>
    </xf>
    <xf numFmtId="165" fontId="11" fillId="0" borderId="1" xfId="0" applyNumberFormat="1" applyFont="1" applyFill="1" applyBorder="1" applyAlignment="1">
      <alignment vertical="center"/>
    </xf>
    <xf numFmtId="165" fontId="5" fillId="0" borderId="0" xfId="3" applyNumberFormat="1" applyFont="1" applyFill="1" applyBorder="1" applyAlignment="1"/>
    <xf numFmtId="165" fontId="10" fillId="0" borderId="0" xfId="3" applyNumberFormat="1" applyFont="1" applyFill="1" applyBorder="1" applyAlignment="1"/>
    <xf numFmtId="0" fontId="13" fillId="0" borderId="0" xfId="0" applyFont="1" applyFill="1" applyAlignment="1">
      <alignment horizontal="right" vertical="center" wrapText="1"/>
    </xf>
    <xf numFmtId="165" fontId="5" fillId="0" borderId="1" xfId="0" applyNumberFormat="1" applyFont="1" applyFill="1" applyBorder="1" applyAlignment="1">
      <alignment vertical="center"/>
    </xf>
    <xf numFmtId="165" fontId="10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 wrapText="1"/>
    </xf>
    <xf numFmtId="165" fontId="5" fillId="0" borderId="2" xfId="0" applyNumberFormat="1" applyFont="1" applyFill="1" applyBorder="1" applyAlignment="1">
      <alignment vertical="center"/>
    </xf>
    <xf numFmtId="165" fontId="10" fillId="0" borderId="2" xfId="0" applyNumberFormat="1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165" fontId="10" fillId="0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/>
  </cellXfs>
  <cellStyles count="6">
    <cellStyle name="Comma 3" xfId="1"/>
    <cellStyle name="Comma 3 2" xfId="3"/>
    <cellStyle name="Normal 10 4" xfId="5"/>
    <cellStyle name="Normal 2" xfId="4"/>
    <cellStyle name="Normal 2 25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2"/>
  <sheetViews>
    <sheetView tabSelected="1" zoomScale="85" zoomScaleNormal="85" workbookViewId="0">
      <selection activeCell="F27" sqref="F27"/>
    </sheetView>
  </sheetViews>
  <sheetFormatPr defaultRowHeight="15" x14ac:dyDescent="0.25"/>
  <cols>
    <col min="1" max="1" width="7.140625" style="25" customWidth="1"/>
    <col min="2" max="2" width="56.28515625" style="25" bestFit="1" customWidth="1"/>
    <col min="3" max="3" width="6.42578125" style="25" customWidth="1"/>
    <col min="4" max="5" width="22.28515625" style="25" customWidth="1"/>
    <col min="6" max="6" width="12.28515625" style="25" bestFit="1" customWidth="1"/>
    <col min="7" max="7" width="11.140625" style="25" customWidth="1"/>
    <col min="8" max="9" width="9.140625" style="25"/>
    <col min="10" max="10" width="49.85546875" style="25" customWidth="1"/>
    <col min="11" max="16384" width="9.140625" style="25"/>
  </cols>
  <sheetData>
    <row r="1" spans="2:6" ht="15.75" x14ac:dyDescent="0.25">
      <c r="B1" s="1" t="s">
        <v>0</v>
      </c>
    </row>
    <row r="2" spans="2:6" ht="15.75" x14ac:dyDescent="0.25">
      <c r="B2" s="1" t="s">
        <v>68</v>
      </c>
    </row>
    <row r="3" spans="2:6" ht="15.75" x14ac:dyDescent="0.25">
      <c r="B3" s="46" t="s">
        <v>119</v>
      </c>
    </row>
    <row r="4" spans="2:6" ht="15.75" x14ac:dyDescent="0.25">
      <c r="B4" s="2" t="s">
        <v>118</v>
      </c>
    </row>
    <row r="6" spans="2:6" x14ac:dyDescent="0.25">
      <c r="B6" s="93"/>
      <c r="C6" s="94" t="s">
        <v>3</v>
      </c>
      <c r="D6" s="47" t="s">
        <v>121</v>
      </c>
      <c r="E6" s="47" t="s">
        <v>117</v>
      </c>
    </row>
    <row r="7" spans="2:6" ht="15.75" thickBot="1" x14ac:dyDescent="0.3">
      <c r="B7" s="93"/>
      <c r="C7" s="95"/>
      <c r="D7" s="48" t="s">
        <v>69</v>
      </c>
      <c r="E7" s="48" t="s">
        <v>70</v>
      </c>
    </row>
    <row r="8" spans="2:6" x14ac:dyDescent="0.25">
      <c r="B8" s="49" t="s">
        <v>71</v>
      </c>
      <c r="C8" s="50"/>
      <c r="D8" s="51"/>
      <c r="E8" s="51"/>
    </row>
    <row r="9" spans="2:6" x14ac:dyDescent="0.25">
      <c r="B9" s="52" t="s">
        <v>72</v>
      </c>
      <c r="C9" s="50">
        <v>5</v>
      </c>
      <c r="D9" s="53">
        <v>10392374</v>
      </c>
      <c r="E9" s="53">
        <v>10142339</v>
      </c>
      <c r="F9" s="65"/>
    </row>
    <row r="10" spans="2:6" x14ac:dyDescent="0.25">
      <c r="B10" s="52" t="s">
        <v>73</v>
      </c>
      <c r="C10" s="50"/>
      <c r="D10" s="53">
        <v>35937</v>
      </c>
      <c r="E10" s="53">
        <v>36208</v>
      </c>
      <c r="F10" s="65"/>
    </row>
    <row r="11" spans="2:6" x14ac:dyDescent="0.25">
      <c r="B11" s="55" t="s">
        <v>74</v>
      </c>
      <c r="C11" s="50">
        <v>6</v>
      </c>
      <c r="D11" s="53">
        <v>1397781</v>
      </c>
      <c r="E11" s="53">
        <v>2439791</v>
      </c>
      <c r="F11" s="65"/>
    </row>
    <row r="12" spans="2:6" x14ac:dyDescent="0.25">
      <c r="B12" s="55" t="s">
        <v>23</v>
      </c>
      <c r="C12" s="50">
        <v>7</v>
      </c>
      <c r="D12" s="53">
        <v>295118926</v>
      </c>
      <c r="E12" s="53">
        <v>269969051</v>
      </c>
      <c r="F12" s="65"/>
    </row>
    <row r="13" spans="2:6" x14ac:dyDescent="0.25">
      <c r="B13" s="55" t="s">
        <v>75</v>
      </c>
      <c r="C13" s="50">
        <v>8</v>
      </c>
      <c r="D13" s="53">
        <v>56530503</v>
      </c>
      <c r="E13" s="53">
        <v>35808372</v>
      </c>
      <c r="F13" s="65"/>
    </row>
    <row r="14" spans="2:6" x14ac:dyDescent="0.25">
      <c r="B14" s="55" t="s">
        <v>76</v>
      </c>
      <c r="C14" s="50">
        <v>9</v>
      </c>
      <c r="D14" s="53">
        <v>11833305</v>
      </c>
      <c r="E14" s="53">
        <v>11267123</v>
      </c>
      <c r="F14" s="65"/>
    </row>
    <row r="15" spans="2:6" x14ac:dyDescent="0.25">
      <c r="B15" s="55" t="s">
        <v>77</v>
      </c>
      <c r="C15" s="50"/>
      <c r="D15" s="53">
        <v>1339653</v>
      </c>
      <c r="E15" s="53">
        <v>952744</v>
      </c>
      <c r="F15" s="65"/>
    </row>
    <row r="16" spans="2:6" x14ac:dyDescent="0.25">
      <c r="B16" s="52" t="s">
        <v>78</v>
      </c>
      <c r="C16" s="50"/>
      <c r="D16" s="53">
        <v>4925885</v>
      </c>
      <c r="E16" s="53">
        <v>3534079</v>
      </c>
      <c r="F16" s="65"/>
    </row>
    <row r="17" spans="2:7" x14ac:dyDescent="0.25">
      <c r="B17" s="52" t="s">
        <v>79</v>
      </c>
      <c r="C17" s="50">
        <v>14</v>
      </c>
      <c r="D17" s="53">
        <v>484558</v>
      </c>
      <c r="E17" s="53">
        <v>530595</v>
      </c>
      <c r="F17" s="65"/>
    </row>
    <row r="18" spans="2:7" ht="15.75" thickBot="1" x14ac:dyDescent="0.3">
      <c r="B18" s="52" t="s">
        <v>24</v>
      </c>
      <c r="C18" s="50">
        <v>10</v>
      </c>
      <c r="D18" s="56">
        <v>2095070</v>
      </c>
      <c r="E18" s="56">
        <v>1668252</v>
      </c>
      <c r="F18" s="65"/>
    </row>
    <row r="19" spans="2:7" ht="15.75" thickBot="1" x14ac:dyDescent="0.3">
      <c r="B19" s="49" t="s">
        <v>80</v>
      </c>
      <c r="C19" s="57"/>
      <c r="D19" s="56">
        <f>SUM(D9:D18)</f>
        <v>384153992</v>
      </c>
      <c r="E19" s="56">
        <f>SUM(E9:E18)</f>
        <v>336348554</v>
      </c>
      <c r="F19" s="65"/>
    </row>
    <row r="20" spans="2:7" x14ac:dyDescent="0.25">
      <c r="B20" s="49" t="s">
        <v>20</v>
      </c>
      <c r="C20" s="57"/>
      <c r="D20" s="49"/>
      <c r="E20" s="49"/>
      <c r="F20" s="65"/>
    </row>
    <row r="21" spans="2:7" x14ac:dyDescent="0.25">
      <c r="B21" s="49" t="s">
        <v>81</v>
      </c>
      <c r="C21" s="50"/>
      <c r="D21" s="49"/>
      <c r="E21" s="49"/>
      <c r="F21" s="65"/>
    </row>
    <row r="22" spans="2:7" x14ac:dyDescent="0.25">
      <c r="B22" s="52" t="s">
        <v>82</v>
      </c>
      <c r="C22" s="50">
        <v>11</v>
      </c>
      <c r="D22" s="53">
        <v>248552981</v>
      </c>
      <c r="E22" s="53">
        <v>221619455</v>
      </c>
      <c r="F22" s="65"/>
    </row>
    <row r="23" spans="2:7" x14ac:dyDescent="0.25">
      <c r="B23" s="52" t="s">
        <v>26</v>
      </c>
      <c r="C23" s="50">
        <v>12</v>
      </c>
      <c r="D23" s="53">
        <v>38736549</v>
      </c>
      <c r="E23" s="53">
        <v>21693260</v>
      </c>
      <c r="F23" s="65"/>
    </row>
    <row r="24" spans="2:7" x14ac:dyDescent="0.25">
      <c r="B24" s="52" t="s">
        <v>83</v>
      </c>
      <c r="C24" s="50"/>
      <c r="D24" s="53">
        <v>1455702</v>
      </c>
      <c r="E24" s="53">
        <v>1058272</v>
      </c>
      <c r="F24" s="65"/>
    </row>
    <row r="25" spans="2:7" x14ac:dyDescent="0.25">
      <c r="B25" s="52" t="s">
        <v>40</v>
      </c>
      <c r="C25" s="50">
        <v>13</v>
      </c>
      <c r="D25" s="53">
        <v>20311460</v>
      </c>
      <c r="E25" s="53">
        <v>22115686</v>
      </c>
      <c r="F25" s="65"/>
    </row>
    <row r="26" spans="2:7" x14ac:dyDescent="0.25">
      <c r="B26" s="52" t="s">
        <v>84</v>
      </c>
      <c r="C26" s="50"/>
      <c r="D26" s="53">
        <v>105205</v>
      </c>
      <c r="E26" s="53">
        <v>89635</v>
      </c>
      <c r="F26" s="65"/>
    </row>
    <row r="27" spans="2:7" ht="15.75" thickBot="1" x14ac:dyDescent="0.3">
      <c r="B27" s="52" t="s">
        <v>27</v>
      </c>
      <c r="C27" s="50">
        <v>10</v>
      </c>
      <c r="D27" s="56">
        <v>7070070</v>
      </c>
      <c r="E27" s="56">
        <v>7058556</v>
      </c>
      <c r="F27" s="65"/>
    </row>
    <row r="28" spans="2:7" ht="15.75" thickBot="1" x14ac:dyDescent="0.3">
      <c r="B28" s="49" t="s">
        <v>85</v>
      </c>
      <c r="C28" s="50"/>
      <c r="D28" s="56">
        <f>SUM(D22:D27)</f>
        <v>316231967</v>
      </c>
      <c r="E28" s="56">
        <f>SUM(E22:E27)</f>
        <v>273634864</v>
      </c>
      <c r="F28" s="65"/>
    </row>
    <row r="29" spans="2:7" x14ac:dyDescent="0.25">
      <c r="B29" s="49" t="s">
        <v>20</v>
      </c>
      <c r="C29" s="50"/>
      <c r="D29" s="49"/>
      <c r="E29" s="49"/>
      <c r="F29" s="65"/>
    </row>
    <row r="30" spans="2:7" x14ac:dyDescent="0.25">
      <c r="B30" s="49" t="s">
        <v>86</v>
      </c>
      <c r="C30" s="50"/>
      <c r="D30" s="49"/>
      <c r="E30" s="49"/>
      <c r="F30" s="65"/>
    </row>
    <row r="31" spans="2:7" x14ac:dyDescent="0.25">
      <c r="B31" s="52" t="s">
        <v>52</v>
      </c>
      <c r="C31" s="50">
        <v>15</v>
      </c>
      <c r="D31" s="53">
        <v>50008939</v>
      </c>
      <c r="E31" s="53">
        <v>50008939</v>
      </c>
      <c r="F31" s="65"/>
    </row>
    <row r="32" spans="2:7" x14ac:dyDescent="0.25">
      <c r="B32" s="52" t="s">
        <v>87</v>
      </c>
      <c r="C32" s="50"/>
      <c r="D32" s="53">
        <v>-293472</v>
      </c>
      <c r="E32" s="53">
        <v>-802010</v>
      </c>
      <c r="F32" s="65"/>
      <c r="G32" s="65"/>
    </row>
    <row r="33" spans="2:6" ht="15.75" thickBot="1" x14ac:dyDescent="0.3">
      <c r="B33" s="52" t="s">
        <v>88</v>
      </c>
      <c r="C33" s="50"/>
      <c r="D33" s="56">
        <v>18206558</v>
      </c>
      <c r="E33" s="56">
        <v>13506761</v>
      </c>
      <c r="F33" s="65"/>
    </row>
    <row r="34" spans="2:6" ht="15.75" thickBot="1" x14ac:dyDescent="0.3">
      <c r="B34" s="49" t="s">
        <v>89</v>
      </c>
      <c r="C34" s="50"/>
      <c r="D34" s="56">
        <f>SUM(D31:D33)</f>
        <v>67922025</v>
      </c>
      <c r="E34" s="56">
        <f>SUM(E31:E33)</f>
        <v>62713690</v>
      </c>
      <c r="F34" s="65"/>
    </row>
    <row r="35" spans="2:6" ht="15.75" thickBot="1" x14ac:dyDescent="0.3">
      <c r="B35" s="49" t="s">
        <v>90</v>
      </c>
      <c r="C35" s="50"/>
      <c r="D35" s="56">
        <f>D28+D34</f>
        <v>384153992</v>
      </c>
      <c r="E35" s="56">
        <f>E28+E34</f>
        <v>336348554</v>
      </c>
    </row>
    <row r="36" spans="2:6" x14ac:dyDescent="0.25">
      <c r="D36" s="65">
        <f>D35-D19</f>
        <v>0</v>
      </c>
      <c r="E36" s="65">
        <f>E35-E19</f>
        <v>0</v>
      </c>
    </row>
    <row r="37" spans="2:6" x14ac:dyDescent="0.25">
      <c r="D37" s="65"/>
      <c r="E37" s="65"/>
    </row>
    <row r="39" spans="2:6" x14ac:dyDescent="0.25">
      <c r="B39" s="27" t="s">
        <v>47</v>
      </c>
      <c r="E39" s="63" t="s">
        <v>48</v>
      </c>
    </row>
    <row r="40" spans="2:6" x14ac:dyDescent="0.25">
      <c r="B40" s="27"/>
      <c r="E40" s="63"/>
    </row>
    <row r="41" spans="2:6" x14ac:dyDescent="0.25">
      <c r="B41" s="27"/>
      <c r="E41" s="63"/>
    </row>
    <row r="42" spans="2:6" x14ac:dyDescent="0.25">
      <c r="B42" s="27" t="s">
        <v>49</v>
      </c>
      <c r="E42" s="63" t="s">
        <v>50</v>
      </c>
    </row>
  </sheetData>
  <mergeCells count="2">
    <mergeCell ref="B6:B7"/>
    <mergeCell ref="C6:C7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7"/>
  <sheetViews>
    <sheetView topLeftCell="A16" zoomScale="70" zoomScaleNormal="70" workbookViewId="0">
      <selection activeCell="D44" sqref="D44"/>
    </sheetView>
  </sheetViews>
  <sheetFormatPr defaultRowHeight="15" outlineLevelCol="1" x14ac:dyDescent="0.25"/>
  <cols>
    <col min="1" max="1" width="7.7109375" style="25" customWidth="1"/>
    <col min="2" max="2" width="64.140625" style="25" customWidth="1"/>
    <col min="3" max="3" width="7.7109375" style="25" customWidth="1"/>
    <col min="4" max="4" width="21.7109375" style="25" customWidth="1" outlineLevel="1"/>
    <col min="5" max="5" width="21.7109375" style="66" customWidth="1" outlineLevel="1"/>
    <col min="6" max="6" width="20" style="25" customWidth="1"/>
    <col min="7" max="7" width="20" style="66" customWidth="1"/>
    <col min="8" max="16384" width="9.140625" style="25"/>
  </cols>
  <sheetData>
    <row r="1" spans="2:7" ht="15.75" x14ac:dyDescent="0.25">
      <c r="B1" s="1" t="s">
        <v>0</v>
      </c>
    </row>
    <row r="2" spans="2:7" ht="15.75" x14ac:dyDescent="0.25">
      <c r="B2" s="1" t="s">
        <v>91</v>
      </c>
    </row>
    <row r="3" spans="2:7" ht="15.75" x14ac:dyDescent="0.25">
      <c r="B3" s="1" t="s">
        <v>120</v>
      </c>
    </row>
    <row r="4" spans="2:7" ht="15.75" x14ac:dyDescent="0.25">
      <c r="B4" s="2" t="s">
        <v>118</v>
      </c>
    </row>
    <row r="5" spans="2:7" ht="14.45" customHeight="1" x14ac:dyDescent="0.25">
      <c r="B5" s="96"/>
      <c r="C5" s="97"/>
      <c r="D5" s="97" t="s">
        <v>2</v>
      </c>
      <c r="E5" s="97"/>
      <c r="F5" s="97" t="s">
        <v>124</v>
      </c>
      <c r="G5" s="97"/>
    </row>
    <row r="6" spans="2:7" ht="24" customHeight="1" x14ac:dyDescent="0.25">
      <c r="B6" s="96"/>
      <c r="C6" s="97"/>
      <c r="D6" s="97" t="s">
        <v>125</v>
      </c>
      <c r="E6" s="97"/>
      <c r="F6" s="97" t="s">
        <v>125</v>
      </c>
      <c r="G6" s="97"/>
    </row>
    <row r="7" spans="2:7" x14ac:dyDescent="0.25">
      <c r="B7" s="96"/>
      <c r="C7" s="97"/>
      <c r="D7" s="97" t="s">
        <v>69</v>
      </c>
      <c r="E7" s="97"/>
      <c r="F7" s="97" t="s">
        <v>69</v>
      </c>
      <c r="G7" s="97"/>
    </row>
    <row r="8" spans="2:7" x14ac:dyDescent="0.25">
      <c r="B8" s="3"/>
      <c r="C8" s="32" t="s">
        <v>3</v>
      </c>
      <c r="D8" s="32" t="s">
        <v>4</v>
      </c>
      <c r="E8" s="32" t="s">
        <v>5</v>
      </c>
      <c r="F8" s="71" t="s">
        <v>4</v>
      </c>
      <c r="G8" s="71" t="s">
        <v>5</v>
      </c>
    </row>
    <row r="9" spans="2:7" ht="25.5" x14ac:dyDescent="0.25">
      <c r="B9" s="3" t="s">
        <v>92</v>
      </c>
      <c r="C9" s="11"/>
      <c r="D9" s="3"/>
      <c r="E9" s="3"/>
      <c r="F9" s="39"/>
      <c r="G9" s="72"/>
    </row>
    <row r="10" spans="2:7" x14ac:dyDescent="0.25">
      <c r="B10" s="9" t="s">
        <v>72</v>
      </c>
      <c r="C10" s="11"/>
      <c r="D10" s="54">
        <v>293335</v>
      </c>
      <c r="E10" s="54">
        <v>207578</v>
      </c>
      <c r="F10" s="61">
        <v>472803</v>
      </c>
      <c r="G10" s="59">
        <v>357303</v>
      </c>
    </row>
    <row r="11" spans="2:7" x14ac:dyDescent="0.25">
      <c r="B11" s="9" t="s">
        <v>23</v>
      </c>
      <c r="C11" s="11"/>
      <c r="D11" s="54">
        <v>25897493</v>
      </c>
      <c r="E11" s="54">
        <v>24019845</v>
      </c>
      <c r="F11" s="61">
        <v>50586247</v>
      </c>
      <c r="G11" s="59">
        <v>46899914</v>
      </c>
    </row>
    <row r="12" spans="2:7" x14ac:dyDescent="0.25">
      <c r="B12" s="9" t="s">
        <v>75</v>
      </c>
      <c r="C12" s="11"/>
      <c r="D12" s="54">
        <v>558660</v>
      </c>
      <c r="E12" s="54">
        <v>337521</v>
      </c>
      <c r="F12" s="61">
        <v>988619</v>
      </c>
      <c r="G12" s="59">
        <v>646270</v>
      </c>
    </row>
    <row r="13" spans="2:7" x14ac:dyDescent="0.25">
      <c r="B13" s="52" t="s">
        <v>122</v>
      </c>
      <c r="C13" s="11"/>
      <c r="D13" s="54">
        <v>6104</v>
      </c>
      <c r="E13" s="54">
        <v>108757</v>
      </c>
      <c r="F13" s="61">
        <v>55990</v>
      </c>
      <c r="G13" s="59">
        <v>143814</v>
      </c>
    </row>
    <row r="14" spans="2:7" x14ac:dyDescent="0.25">
      <c r="B14" s="9"/>
      <c r="C14" s="11"/>
      <c r="D14" s="53">
        <f>SUM(D10:D13)</f>
        <v>26755592</v>
      </c>
      <c r="E14" s="53">
        <f>SUM(E10:E13)</f>
        <v>24673701</v>
      </c>
      <c r="F14" s="73">
        <f>SUM(F10:F13)</f>
        <v>52103659</v>
      </c>
      <c r="G14" s="73">
        <f>SUM(G10:G13)</f>
        <v>48047301</v>
      </c>
    </row>
    <row r="15" spans="2:7" ht="25.5" x14ac:dyDescent="0.25">
      <c r="B15" s="3" t="s">
        <v>93</v>
      </c>
      <c r="C15" s="11"/>
      <c r="D15" s="53"/>
      <c r="E15" s="53"/>
      <c r="F15" s="73"/>
      <c r="G15" s="74"/>
    </row>
    <row r="16" spans="2:7" x14ac:dyDescent="0.25">
      <c r="B16" s="9" t="s">
        <v>82</v>
      </c>
      <c r="C16" s="11"/>
      <c r="D16" s="54">
        <v>-9177754</v>
      </c>
      <c r="E16" s="54">
        <v>-8091771</v>
      </c>
      <c r="F16" s="61">
        <v>-17665108</v>
      </c>
      <c r="G16" s="59">
        <v>-15116753</v>
      </c>
    </row>
    <row r="17" spans="2:7" x14ac:dyDescent="0.25">
      <c r="B17" s="9" t="s">
        <v>40</v>
      </c>
      <c r="C17" s="11"/>
      <c r="D17" s="54">
        <v>-939408</v>
      </c>
      <c r="E17" s="54">
        <v>-1111286</v>
      </c>
      <c r="F17" s="61">
        <v>-1854030</v>
      </c>
      <c r="G17" s="59">
        <v>-2139373</v>
      </c>
    </row>
    <row r="18" spans="2:7" x14ac:dyDescent="0.25">
      <c r="B18" s="9" t="s">
        <v>94</v>
      </c>
      <c r="C18" s="11"/>
      <c r="D18" s="54">
        <v>-1373406</v>
      </c>
      <c r="E18" s="54">
        <v>-760009</v>
      </c>
      <c r="F18" s="61">
        <v>-2300210</v>
      </c>
      <c r="G18" s="59">
        <v>-1485684</v>
      </c>
    </row>
    <row r="19" spans="2:7" x14ac:dyDescent="0.25">
      <c r="B19" s="9"/>
      <c r="C19" s="11"/>
      <c r="D19" s="53">
        <f>SUM(D16:D18)</f>
        <v>-11490568</v>
      </c>
      <c r="E19" s="53">
        <f>SUM(E16:E18)</f>
        <v>-9963066</v>
      </c>
      <c r="F19" s="73">
        <f t="shared" ref="F19:G19" si="0">SUM(F16:F18)</f>
        <v>-21819348</v>
      </c>
      <c r="G19" s="74">
        <f t="shared" si="0"/>
        <v>-18741810</v>
      </c>
    </row>
    <row r="20" spans="2:7" x14ac:dyDescent="0.25">
      <c r="B20" s="9"/>
      <c r="C20" s="11"/>
      <c r="D20" s="58"/>
      <c r="E20" s="58"/>
      <c r="F20" s="75"/>
      <c r="G20" s="76"/>
    </row>
    <row r="21" spans="2:7" x14ac:dyDescent="0.25">
      <c r="B21" s="9" t="s">
        <v>83</v>
      </c>
      <c r="C21" s="11"/>
      <c r="D21" s="54">
        <v>-60159</v>
      </c>
      <c r="E21" s="54">
        <v>-50003</v>
      </c>
      <c r="F21" s="61">
        <v>-116669</v>
      </c>
      <c r="G21" s="59">
        <v>-99450</v>
      </c>
    </row>
    <row r="22" spans="2:7" ht="15.75" thickBot="1" x14ac:dyDescent="0.3">
      <c r="B22" s="9"/>
      <c r="C22" s="11"/>
      <c r="D22" s="38">
        <f>SUM(D19:D21)</f>
        <v>-11550727</v>
      </c>
      <c r="E22" s="38">
        <f>SUM(E19:E21)</f>
        <v>-10013069</v>
      </c>
      <c r="F22" s="38">
        <f t="shared" ref="F22:G22" si="1">SUM(F19:F21)</f>
        <v>-21936017</v>
      </c>
      <c r="G22" s="77">
        <f t="shared" si="1"/>
        <v>-18841260</v>
      </c>
    </row>
    <row r="23" spans="2:7" x14ac:dyDescent="0.25">
      <c r="B23" s="3" t="s">
        <v>95</v>
      </c>
      <c r="C23" s="11"/>
      <c r="D23" s="73">
        <f>SUM(D22,D14)</f>
        <v>15204865</v>
      </c>
      <c r="E23" s="73">
        <f>SUM(E22,E14)</f>
        <v>14660632</v>
      </c>
      <c r="F23" s="73">
        <f t="shared" ref="F23:G23" si="2">F21+F19+F14</f>
        <v>30167642</v>
      </c>
      <c r="G23" s="74">
        <f t="shared" si="2"/>
        <v>29206041</v>
      </c>
    </row>
    <row r="24" spans="2:7" x14ac:dyDescent="0.25">
      <c r="B24" s="9" t="s">
        <v>20</v>
      </c>
      <c r="C24" s="11"/>
      <c r="D24" s="78"/>
      <c r="E24" s="78"/>
      <c r="F24" s="78"/>
      <c r="G24" s="79"/>
    </row>
    <row r="25" spans="2:7" ht="15.75" thickBot="1" x14ac:dyDescent="0.3">
      <c r="B25" s="52" t="s">
        <v>115</v>
      </c>
      <c r="C25" s="11"/>
      <c r="D25" s="60">
        <v>-1908603</v>
      </c>
      <c r="E25" s="60">
        <v>-1771365</v>
      </c>
      <c r="F25" s="60">
        <v>-3717940</v>
      </c>
      <c r="G25" s="80">
        <v>-4052701</v>
      </c>
    </row>
    <row r="26" spans="2:7" x14ac:dyDescent="0.25">
      <c r="B26" s="3" t="s">
        <v>96</v>
      </c>
      <c r="C26" s="11"/>
      <c r="D26" s="81">
        <f>SUM(D23:D25)</f>
        <v>13296262</v>
      </c>
      <c r="E26" s="81">
        <f>SUM(E23:E25)</f>
        <v>12889267</v>
      </c>
      <c r="F26" s="81">
        <f t="shared" ref="F26:G26" si="3">SUM(F23:F25)</f>
        <v>26449702</v>
      </c>
      <c r="G26" s="82">
        <f t="shared" si="3"/>
        <v>25153340</v>
      </c>
    </row>
    <row r="27" spans="2:7" x14ac:dyDescent="0.25">
      <c r="B27" s="3" t="s">
        <v>20</v>
      </c>
      <c r="C27" s="11"/>
      <c r="D27" s="78"/>
      <c r="E27" s="78"/>
      <c r="F27" s="78"/>
      <c r="G27" s="79"/>
    </row>
    <row r="28" spans="2:7" ht="25.5" x14ac:dyDescent="0.25">
      <c r="B28" s="9" t="s">
        <v>97</v>
      </c>
      <c r="C28" s="11">
        <v>6</v>
      </c>
      <c r="D28" s="61">
        <v>6239</v>
      </c>
      <c r="E28" s="61">
        <v>788846</v>
      </c>
      <c r="F28" s="61">
        <v>-1722455</v>
      </c>
      <c r="G28" s="59">
        <v>-536569</v>
      </c>
    </row>
    <row r="29" spans="2:7" x14ac:dyDescent="0.25">
      <c r="B29" s="9" t="s">
        <v>98</v>
      </c>
      <c r="C29" s="11"/>
      <c r="D29" s="59">
        <v>-633001</v>
      </c>
      <c r="E29" s="59">
        <v>-829205</v>
      </c>
      <c r="F29" s="59">
        <v>664117</v>
      </c>
      <c r="G29" s="59">
        <v>-353319</v>
      </c>
    </row>
    <row r="30" spans="2:7" x14ac:dyDescent="0.25">
      <c r="B30" s="9" t="s">
        <v>99</v>
      </c>
      <c r="C30" s="11"/>
      <c r="D30" s="59">
        <v>-626281</v>
      </c>
      <c r="E30" s="59">
        <v>-861957.364460001</v>
      </c>
      <c r="F30" s="59">
        <v>707471</v>
      </c>
      <c r="G30" s="59">
        <v>-366204.364460001</v>
      </c>
    </row>
    <row r="31" spans="2:7" x14ac:dyDescent="0.25">
      <c r="B31" s="9" t="s">
        <v>100</v>
      </c>
      <c r="C31" s="11"/>
      <c r="D31" s="59">
        <v>-6720</v>
      </c>
      <c r="E31" s="59">
        <v>32752.590479999999</v>
      </c>
      <c r="F31" s="59">
        <v>-43354</v>
      </c>
      <c r="G31" s="59">
        <v>12885.590480000001</v>
      </c>
    </row>
    <row r="32" spans="2:7" ht="25.5" x14ac:dyDescent="0.25">
      <c r="B32" s="9" t="s">
        <v>123</v>
      </c>
      <c r="C32" s="11"/>
      <c r="D32" s="59">
        <v>0</v>
      </c>
      <c r="E32" s="59">
        <v>143406</v>
      </c>
      <c r="F32" s="59">
        <v>0</v>
      </c>
      <c r="G32" s="59">
        <v>143406</v>
      </c>
    </row>
    <row r="33" spans="2:12" x14ac:dyDescent="0.25">
      <c r="B33" s="9" t="s">
        <v>101</v>
      </c>
      <c r="C33" s="11"/>
      <c r="D33" s="61">
        <v>62216</v>
      </c>
      <c r="E33" s="61">
        <v>101405</v>
      </c>
      <c r="F33" s="61">
        <v>108097</v>
      </c>
      <c r="G33" s="59">
        <v>121536</v>
      </c>
    </row>
    <row r="34" spans="2:12" x14ac:dyDescent="0.25">
      <c r="B34" s="42" t="s">
        <v>102</v>
      </c>
      <c r="C34" s="62">
        <v>18</v>
      </c>
      <c r="D34" s="61">
        <v>-7278806</v>
      </c>
      <c r="E34" s="61">
        <v>-6334215</v>
      </c>
      <c r="F34" s="61">
        <v>-14412188</v>
      </c>
      <c r="G34" s="59">
        <v>-12292471</v>
      </c>
    </row>
    <row r="35" spans="2:12" x14ac:dyDescent="0.25">
      <c r="B35" s="42" t="s">
        <v>103</v>
      </c>
      <c r="C35" s="62">
        <v>18</v>
      </c>
      <c r="D35" s="61">
        <v>-2617326</v>
      </c>
      <c r="E35" s="61">
        <v>-2518634</v>
      </c>
      <c r="F35" s="61">
        <v>-5287985</v>
      </c>
      <c r="G35" s="59">
        <v>-4800238</v>
      </c>
    </row>
    <row r="36" spans="2:12" ht="15.75" thickBot="1" x14ac:dyDescent="0.3">
      <c r="B36" s="9" t="s">
        <v>104</v>
      </c>
      <c r="C36" s="11"/>
      <c r="D36" s="60">
        <v>-19237</v>
      </c>
      <c r="E36" s="60">
        <v>-77489</v>
      </c>
      <c r="F36" s="60">
        <v>-15050</v>
      </c>
      <c r="G36" s="80">
        <v>-77489</v>
      </c>
    </row>
    <row r="37" spans="2:12" x14ac:dyDescent="0.25">
      <c r="B37" s="3" t="s">
        <v>105</v>
      </c>
      <c r="C37" s="11"/>
      <c r="D37" s="73">
        <f>SUM(D36,D35,D34,D33,D29,D28,D26)</f>
        <v>2816347</v>
      </c>
      <c r="E37" s="73">
        <f>SUM(E36,E35,E34,E33,E29,E28,E26,E32)</f>
        <v>4163381</v>
      </c>
      <c r="F37" s="73">
        <f>SUM(F28,F29,F32,F33,F34,F35,F36,F26)</f>
        <v>5784238</v>
      </c>
      <c r="G37" s="74">
        <f>SUM(G28,G29,G32,G33,G34,G35,G36,G26)</f>
        <v>7358196</v>
      </c>
    </row>
    <row r="38" spans="2:12" x14ac:dyDescent="0.25">
      <c r="B38" s="3" t="s">
        <v>20</v>
      </c>
      <c r="C38" s="11"/>
      <c r="D38" s="78"/>
      <c r="E38" s="78"/>
      <c r="F38" s="78"/>
      <c r="G38" s="83"/>
    </row>
    <row r="39" spans="2:12" x14ac:dyDescent="0.25">
      <c r="B39" s="9" t="s">
        <v>106</v>
      </c>
      <c r="C39" s="11">
        <v>14</v>
      </c>
      <c r="D39" s="61">
        <v>-526209</v>
      </c>
      <c r="E39" s="61">
        <v>-732409</v>
      </c>
      <c r="F39" s="61">
        <v>-1084441</v>
      </c>
      <c r="G39" s="59">
        <v>-1341374</v>
      </c>
    </row>
    <row r="40" spans="2:12" ht="15.75" thickBot="1" x14ac:dyDescent="0.3">
      <c r="B40" s="3" t="s">
        <v>60</v>
      </c>
      <c r="C40" s="30"/>
      <c r="D40" s="84">
        <f>SUM(D37:D39)</f>
        <v>2290138</v>
      </c>
      <c r="E40" s="84">
        <f>SUM(E37:E39)</f>
        <v>3430972</v>
      </c>
      <c r="F40" s="84">
        <f t="shared" ref="F40:G40" si="4">SUM(F37:F39)</f>
        <v>4699797</v>
      </c>
      <c r="G40" s="85">
        <f t="shared" si="4"/>
        <v>6016822</v>
      </c>
    </row>
    <row r="41" spans="2:12" x14ac:dyDescent="0.25">
      <c r="B41" s="9" t="s">
        <v>20</v>
      </c>
      <c r="C41" s="30"/>
      <c r="D41" s="86"/>
      <c r="E41" s="86"/>
      <c r="F41" s="86"/>
      <c r="G41" s="79"/>
    </row>
    <row r="42" spans="2:12" x14ac:dyDescent="0.25">
      <c r="B42" s="3" t="s">
        <v>107</v>
      </c>
      <c r="C42" s="30"/>
      <c r="D42" s="86"/>
      <c r="E42" s="86"/>
      <c r="F42" s="86"/>
      <c r="G42" s="79"/>
    </row>
    <row r="43" spans="2:12" ht="25.5" x14ac:dyDescent="0.25">
      <c r="B43" s="16" t="s">
        <v>108</v>
      </c>
      <c r="C43" s="30"/>
      <c r="D43" s="86"/>
      <c r="E43" s="86"/>
      <c r="F43" s="86"/>
      <c r="G43" s="79"/>
    </row>
    <row r="44" spans="2:12" ht="25.5" x14ac:dyDescent="0.25">
      <c r="B44" s="9" t="s">
        <v>109</v>
      </c>
      <c r="C44" s="11"/>
      <c r="D44" s="61">
        <v>-323701</v>
      </c>
      <c r="E44" s="61">
        <v>216962</v>
      </c>
      <c r="F44" s="61">
        <v>437920</v>
      </c>
      <c r="G44" s="59">
        <v>0</v>
      </c>
    </row>
    <row r="45" spans="2:12" s="67" customFormat="1" ht="38.25" x14ac:dyDescent="0.25">
      <c r="B45" s="9" t="s">
        <v>110</v>
      </c>
      <c r="C45" s="11"/>
      <c r="D45" s="61">
        <v>87965</v>
      </c>
      <c r="E45" s="61">
        <v>-31454</v>
      </c>
      <c r="F45" s="61">
        <v>70618</v>
      </c>
      <c r="G45" s="59">
        <v>32229</v>
      </c>
      <c r="L45" s="25"/>
    </row>
    <row r="46" spans="2:12" ht="15.75" thickBot="1" x14ac:dyDescent="0.3">
      <c r="B46" s="42" t="s">
        <v>111</v>
      </c>
      <c r="C46" s="62"/>
      <c r="D46" s="61"/>
      <c r="E46" s="61">
        <v>0</v>
      </c>
      <c r="F46" s="61">
        <v>0</v>
      </c>
      <c r="G46" s="59"/>
    </row>
    <row r="47" spans="2:12" ht="26.25" thickBot="1" x14ac:dyDescent="0.3">
      <c r="B47" s="3" t="s">
        <v>112</v>
      </c>
      <c r="C47" s="30"/>
      <c r="D47" s="87">
        <f>SUM(D44:D45)</f>
        <v>-235736</v>
      </c>
      <c r="E47" s="87">
        <f>SUM(E44:E45)</f>
        <v>185508</v>
      </c>
      <c r="F47" s="87">
        <f t="shared" ref="F47:G47" si="5">SUM(F44:F46)</f>
        <v>508538</v>
      </c>
      <c r="G47" s="88">
        <f t="shared" si="5"/>
        <v>32229</v>
      </c>
    </row>
    <row r="48" spans="2:12" x14ac:dyDescent="0.25">
      <c r="B48" s="3"/>
      <c r="C48" s="30"/>
      <c r="D48" s="73"/>
      <c r="E48" s="73"/>
      <c r="F48" s="73"/>
      <c r="G48" s="74"/>
    </row>
    <row r="49" spans="2:7" x14ac:dyDescent="0.25">
      <c r="B49" s="3" t="s">
        <v>113</v>
      </c>
      <c r="C49" s="3"/>
      <c r="D49" s="89">
        <f>D47</f>
        <v>-235736</v>
      </c>
      <c r="E49" s="89">
        <f>E47</f>
        <v>185508</v>
      </c>
      <c r="F49" s="89">
        <f t="shared" ref="F49:G49" si="6">F47</f>
        <v>508538</v>
      </c>
      <c r="G49" s="90">
        <f t="shared" si="6"/>
        <v>32229</v>
      </c>
    </row>
    <row r="50" spans="2:7" ht="15.75" thickBot="1" x14ac:dyDescent="0.3">
      <c r="B50" s="3" t="s">
        <v>114</v>
      </c>
      <c r="C50" s="30"/>
      <c r="D50" s="91">
        <f>SUM(D40,D47)</f>
        <v>2054402</v>
      </c>
      <c r="E50" s="91">
        <f>SUM(E40,E47)</f>
        <v>3616480</v>
      </c>
      <c r="F50" s="91">
        <f t="shared" ref="F50:G50" si="7">SUM(F49,F40)</f>
        <v>5208335</v>
      </c>
      <c r="G50" s="92">
        <f t="shared" si="7"/>
        <v>6049051</v>
      </c>
    </row>
    <row r="51" spans="2:7" ht="15.75" thickTop="1" x14ac:dyDescent="0.25">
      <c r="D51" s="65"/>
      <c r="E51" s="70"/>
      <c r="G51" s="70"/>
    </row>
    <row r="52" spans="2:7" x14ac:dyDescent="0.25">
      <c r="D52" s="65"/>
    </row>
    <row r="53" spans="2:7" x14ac:dyDescent="0.25">
      <c r="D53" s="65"/>
    </row>
    <row r="54" spans="2:7" x14ac:dyDescent="0.25">
      <c r="B54" s="27" t="s">
        <v>47</v>
      </c>
      <c r="C54" s="27"/>
      <c r="D54" s="27"/>
      <c r="E54" s="63" t="s">
        <v>48</v>
      </c>
    </row>
    <row r="55" spans="2:7" x14ac:dyDescent="0.25">
      <c r="B55" s="27"/>
      <c r="C55" s="27"/>
      <c r="D55" s="27"/>
      <c r="E55" s="63"/>
    </row>
    <row r="56" spans="2:7" x14ac:dyDescent="0.25">
      <c r="B56" s="27"/>
      <c r="C56" s="27"/>
      <c r="D56" s="27"/>
      <c r="E56" s="63"/>
    </row>
    <row r="57" spans="2:7" x14ac:dyDescent="0.25">
      <c r="B57" s="27" t="s">
        <v>49</v>
      </c>
      <c r="C57" s="27"/>
      <c r="D57" s="27"/>
      <c r="E57" s="63" t="s">
        <v>50</v>
      </c>
    </row>
  </sheetData>
  <mergeCells count="8">
    <mergeCell ref="B5:B7"/>
    <mergeCell ref="C5:C7"/>
    <mergeCell ref="D5:E5"/>
    <mergeCell ref="F5:G5"/>
    <mergeCell ref="D6:E6"/>
    <mergeCell ref="F6:G6"/>
    <mergeCell ref="D7:E7"/>
    <mergeCell ref="F7:G7"/>
  </mergeCells>
  <pageMargins left="0.31496062992125984" right="0.31496062992125984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topLeftCell="A28" workbookViewId="0">
      <selection activeCell="A36" sqref="A36"/>
    </sheetView>
  </sheetViews>
  <sheetFormatPr defaultRowHeight="15" x14ac:dyDescent="0.25"/>
  <cols>
    <col min="1" max="1" width="71.85546875" style="25" customWidth="1"/>
    <col min="2" max="2" width="6.42578125" customWidth="1"/>
    <col min="3" max="4" width="12.85546875" customWidth="1"/>
  </cols>
  <sheetData>
    <row r="1" spans="1:4" ht="15.75" x14ac:dyDescent="0.25">
      <c r="A1" s="1" t="s">
        <v>0</v>
      </c>
    </row>
    <row r="2" spans="1:4" ht="15.75" x14ac:dyDescent="0.25">
      <c r="A2" s="1" t="s">
        <v>1</v>
      </c>
    </row>
    <row r="3" spans="1:4" ht="15.75" x14ac:dyDescent="0.25">
      <c r="A3" s="1" t="s">
        <v>120</v>
      </c>
    </row>
    <row r="4" spans="1:4" ht="15.75" x14ac:dyDescent="0.25">
      <c r="A4" s="2" t="s">
        <v>118</v>
      </c>
    </row>
    <row r="5" spans="1:4" x14ac:dyDescent="0.25">
      <c r="A5" s="96"/>
      <c r="B5" s="98"/>
      <c r="C5" s="99" t="s">
        <v>124</v>
      </c>
      <c r="D5" s="99"/>
    </row>
    <row r="6" spans="1:4" ht="29.25" customHeight="1" x14ac:dyDescent="0.25">
      <c r="A6" s="96"/>
      <c r="B6" s="98"/>
      <c r="C6" s="99" t="s">
        <v>126</v>
      </c>
      <c r="D6" s="99"/>
    </row>
    <row r="7" spans="1:4" ht="25.5" x14ac:dyDescent="0.25">
      <c r="A7" s="3"/>
      <c r="B7" s="4" t="s">
        <v>3</v>
      </c>
      <c r="C7" s="5" t="s">
        <v>4</v>
      </c>
      <c r="D7" s="5" t="s">
        <v>5</v>
      </c>
    </row>
    <row r="8" spans="1:4" x14ac:dyDescent="0.25">
      <c r="A8" s="3" t="s">
        <v>6</v>
      </c>
      <c r="B8" s="6"/>
      <c r="C8" s="7"/>
      <c r="D8" s="8"/>
    </row>
    <row r="9" spans="1:4" x14ac:dyDescent="0.25">
      <c r="A9" s="9" t="s">
        <v>7</v>
      </c>
      <c r="B9" s="6"/>
      <c r="C9" s="10">
        <v>531016</v>
      </c>
      <c r="D9" s="10">
        <v>504327</v>
      </c>
    </row>
    <row r="10" spans="1:4" x14ac:dyDescent="0.25">
      <c r="A10" s="9" t="s">
        <v>8</v>
      </c>
      <c r="B10" s="6"/>
      <c r="C10" s="10">
        <v>49576810</v>
      </c>
      <c r="D10" s="10">
        <v>43328900</v>
      </c>
    </row>
    <row r="11" spans="1:4" x14ac:dyDescent="0.25">
      <c r="A11" s="9" t="s">
        <v>9</v>
      </c>
      <c r="B11" s="6"/>
      <c r="C11" s="10">
        <v>676119</v>
      </c>
      <c r="D11" s="10">
        <v>576197</v>
      </c>
    </row>
    <row r="12" spans="1:4" x14ac:dyDescent="0.25">
      <c r="A12" s="9" t="s">
        <v>10</v>
      </c>
      <c r="B12" s="6"/>
      <c r="C12" s="10">
        <v>40797</v>
      </c>
      <c r="D12" s="10">
        <v>-2033</v>
      </c>
    </row>
    <row r="13" spans="1:4" x14ac:dyDescent="0.25">
      <c r="A13" s="9" t="s">
        <v>11</v>
      </c>
      <c r="B13" s="6"/>
      <c r="C13" s="10">
        <v>-17082345</v>
      </c>
      <c r="D13" s="10">
        <v>-13539307</v>
      </c>
    </row>
    <row r="14" spans="1:4" s="102" customFormat="1" x14ac:dyDescent="0.25">
      <c r="A14" s="42" t="s">
        <v>12</v>
      </c>
      <c r="B14" s="101"/>
      <c r="C14" s="10">
        <v>-3545071</v>
      </c>
      <c r="D14" s="10">
        <v>-4040519</v>
      </c>
    </row>
    <row r="15" spans="1:4" x14ac:dyDescent="0.25">
      <c r="A15" s="9" t="s">
        <v>13</v>
      </c>
      <c r="B15" s="11"/>
      <c r="C15" s="10">
        <v>-2294988</v>
      </c>
      <c r="D15" s="10">
        <v>-1485099</v>
      </c>
    </row>
    <row r="16" spans="1:4" x14ac:dyDescent="0.25">
      <c r="A16" s="9" t="s">
        <v>14</v>
      </c>
      <c r="B16" s="6"/>
      <c r="C16" s="10">
        <v>-43354</v>
      </c>
      <c r="D16" s="10">
        <v>12886</v>
      </c>
    </row>
    <row r="17" spans="1:4" x14ac:dyDescent="0.25">
      <c r="A17" s="9" t="s">
        <v>15</v>
      </c>
      <c r="B17" s="6"/>
      <c r="C17" s="10">
        <v>-680445</v>
      </c>
      <c r="D17" s="10">
        <v>-1204956</v>
      </c>
    </row>
    <row r="18" spans="1:4" x14ac:dyDescent="0.25">
      <c r="A18" s="9" t="s">
        <v>16</v>
      </c>
      <c r="B18" s="6"/>
      <c r="C18" s="10">
        <v>-12607651</v>
      </c>
      <c r="D18" s="10">
        <v>-10051384</v>
      </c>
    </row>
    <row r="19" spans="1:4" x14ac:dyDescent="0.25">
      <c r="A19" s="9" t="s">
        <v>17</v>
      </c>
      <c r="B19" s="6"/>
      <c r="C19" s="10">
        <v>-3509022</v>
      </c>
      <c r="D19" s="10">
        <v>-4028063</v>
      </c>
    </row>
    <row r="20" spans="1:4" ht="26.25" thickBot="1" x14ac:dyDescent="0.3">
      <c r="A20" s="9" t="s">
        <v>18</v>
      </c>
      <c r="B20" s="6"/>
      <c r="C20" s="12">
        <v>-2142761</v>
      </c>
      <c r="D20" s="12">
        <v>-2198793</v>
      </c>
    </row>
    <row r="21" spans="1:4" ht="25.5" x14ac:dyDescent="0.25">
      <c r="A21" s="3" t="s">
        <v>19</v>
      </c>
      <c r="B21" s="13"/>
      <c r="C21" s="14">
        <f>SUM(C9:C20)</f>
        <v>8919105</v>
      </c>
      <c r="D21" s="14">
        <f>SUM(D9:D20)</f>
        <v>7872156</v>
      </c>
    </row>
    <row r="22" spans="1:4" x14ac:dyDescent="0.25">
      <c r="A22" s="3" t="s">
        <v>20</v>
      </c>
      <c r="B22" s="6"/>
      <c r="C22" s="15"/>
      <c r="D22" s="15"/>
    </row>
    <row r="23" spans="1:4" x14ac:dyDescent="0.25">
      <c r="A23" s="16" t="s">
        <v>21</v>
      </c>
      <c r="B23" s="6"/>
      <c r="C23" s="15"/>
      <c r="D23" s="15"/>
    </row>
    <row r="24" spans="1:4" x14ac:dyDescent="0.25">
      <c r="A24" s="9" t="s">
        <v>22</v>
      </c>
      <c r="B24" s="6"/>
      <c r="C24" s="10">
        <v>-1952</v>
      </c>
      <c r="D24" s="10">
        <v>-3123</v>
      </c>
    </row>
    <row r="25" spans="1:4" x14ac:dyDescent="0.25">
      <c r="A25" s="9" t="s">
        <v>23</v>
      </c>
      <c r="B25" s="6"/>
      <c r="C25" s="10">
        <v>-27823082</v>
      </c>
      <c r="D25" s="10">
        <v>-16343144</v>
      </c>
    </row>
    <row r="26" spans="1:4" x14ac:dyDescent="0.25">
      <c r="A26" s="9" t="s">
        <v>24</v>
      </c>
      <c r="B26" s="6"/>
      <c r="C26" s="10">
        <v>-168843</v>
      </c>
      <c r="D26" s="10">
        <v>165525</v>
      </c>
    </row>
    <row r="27" spans="1:4" x14ac:dyDescent="0.25">
      <c r="A27" s="9" t="s">
        <v>20</v>
      </c>
      <c r="B27" s="6"/>
      <c r="C27" s="10">
        <v>0</v>
      </c>
      <c r="D27" s="10"/>
    </row>
    <row r="28" spans="1:4" x14ac:dyDescent="0.25">
      <c r="A28" s="16" t="s">
        <v>25</v>
      </c>
      <c r="B28" s="6"/>
      <c r="C28" s="10">
        <v>0</v>
      </c>
      <c r="D28" s="10"/>
    </row>
    <row r="29" spans="1:4" x14ac:dyDescent="0.25">
      <c r="A29" s="24" t="s">
        <v>26</v>
      </c>
      <c r="B29" s="6"/>
      <c r="C29" s="10">
        <v>17043289</v>
      </c>
      <c r="D29" s="10">
        <v>0</v>
      </c>
    </row>
    <row r="30" spans="1:4" ht="15.75" thickBot="1" x14ac:dyDescent="0.3">
      <c r="A30" s="9" t="s">
        <v>27</v>
      </c>
      <c r="B30" s="6"/>
      <c r="C30" s="12">
        <v>-794551</v>
      </c>
      <c r="D30" s="12">
        <v>-1855470</v>
      </c>
    </row>
    <row r="31" spans="1:4" ht="25.5" x14ac:dyDescent="0.25">
      <c r="A31" s="3" t="s">
        <v>28</v>
      </c>
      <c r="B31" s="13"/>
      <c r="C31" s="14">
        <f>SUM(C21:C30)</f>
        <v>-2826034</v>
      </c>
      <c r="D31" s="14">
        <f>SUM(D21:D30)</f>
        <v>-10164056</v>
      </c>
    </row>
    <row r="32" spans="1:4" x14ac:dyDescent="0.25">
      <c r="A32" s="3" t="s">
        <v>20</v>
      </c>
      <c r="B32" s="6"/>
      <c r="C32" s="10"/>
      <c r="D32" s="10"/>
    </row>
    <row r="33" spans="1:4" ht="15.75" thickBot="1" x14ac:dyDescent="0.3">
      <c r="A33" s="9" t="s">
        <v>29</v>
      </c>
      <c r="B33" s="6"/>
      <c r="C33" s="12">
        <v>-1022834</v>
      </c>
      <c r="D33" s="12">
        <v>-1717087</v>
      </c>
    </row>
    <row r="34" spans="1:4" ht="26.25" thickBot="1" x14ac:dyDescent="0.3">
      <c r="A34" s="3" t="s">
        <v>30</v>
      </c>
      <c r="B34" s="13"/>
      <c r="C34" s="17">
        <f t="shared" ref="C34:D34" si="0">SUM(C31:C33)</f>
        <v>-3848868</v>
      </c>
      <c r="D34" s="17">
        <f t="shared" si="0"/>
        <v>-11881143</v>
      </c>
    </row>
    <row r="35" spans="1:4" x14ac:dyDescent="0.25">
      <c r="A35" s="3" t="s">
        <v>20</v>
      </c>
      <c r="B35" s="6"/>
      <c r="C35" s="15"/>
      <c r="D35" s="15"/>
    </row>
    <row r="36" spans="1:4" x14ac:dyDescent="0.25">
      <c r="A36" s="3" t="s">
        <v>31</v>
      </c>
      <c r="B36" s="6"/>
      <c r="C36" s="15"/>
      <c r="D36" s="15"/>
    </row>
    <row r="37" spans="1:4" x14ac:dyDescent="0.25">
      <c r="A37" s="9" t="s">
        <v>32</v>
      </c>
      <c r="B37" s="6"/>
      <c r="C37" s="10">
        <v>-1298481</v>
      </c>
      <c r="D37" s="10">
        <v>-444509</v>
      </c>
    </row>
    <row r="38" spans="1:4" x14ac:dyDescent="0.25">
      <c r="A38" s="9" t="s">
        <v>33</v>
      </c>
      <c r="B38" s="6"/>
      <c r="C38" s="10">
        <v>-1595372</v>
      </c>
      <c r="D38" s="10">
        <v>-490779</v>
      </c>
    </row>
    <row r="39" spans="1:4" x14ac:dyDescent="0.25">
      <c r="A39" s="9" t="s">
        <v>34</v>
      </c>
      <c r="B39" s="6"/>
      <c r="C39" s="10">
        <v>-19753177</v>
      </c>
      <c r="D39" s="10">
        <v>-4340434</v>
      </c>
    </row>
    <row r="40" spans="1:4" ht="15.75" thickBot="1" x14ac:dyDescent="0.3">
      <c r="A40" s="9" t="s">
        <v>35</v>
      </c>
      <c r="B40" s="6"/>
      <c r="C40" s="10">
        <v>28845</v>
      </c>
      <c r="D40" s="10">
        <v>1877</v>
      </c>
    </row>
    <row r="41" spans="1:4" ht="15.75" thickBot="1" x14ac:dyDescent="0.3">
      <c r="A41" s="3" t="s">
        <v>36</v>
      </c>
      <c r="B41" s="13"/>
      <c r="C41" s="18">
        <f>SUM(C37:C40)</f>
        <v>-22618185</v>
      </c>
      <c r="D41" s="18">
        <f>SUM(D37:D40)</f>
        <v>-5273845</v>
      </c>
    </row>
    <row r="42" spans="1:4" x14ac:dyDescent="0.25">
      <c r="C42" s="19"/>
      <c r="D42" s="19"/>
    </row>
    <row r="43" spans="1:4" x14ac:dyDescent="0.25">
      <c r="A43" s="3" t="s">
        <v>37</v>
      </c>
      <c r="B43" s="6"/>
      <c r="C43" s="15"/>
      <c r="D43" s="15"/>
    </row>
    <row r="44" spans="1:4" x14ac:dyDescent="0.25">
      <c r="A44" s="9" t="s">
        <v>38</v>
      </c>
      <c r="B44" s="6"/>
      <c r="C44" s="10">
        <v>113896320</v>
      </c>
      <c r="D44" s="10">
        <v>53538570</v>
      </c>
    </row>
    <row r="45" spans="1:4" x14ac:dyDescent="0.25">
      <c r="A45" s="9" t="s">
        <v>39</v>
      </c>
      <c r="B45" s="6"/>
      <c r="C45" s="10">
        <v>-86172718</v>
      </c>
      <c r="D45" s="10">
        <v>-34333702</v>
      </c>
    </row>
    <row r="46" spans="1:4" x14ac:dyDescent="0.25">
      <c r="A46" s="9" t="s">
        <v>40</v>
      </c>
      <c r="B46" s="6"/>
      <c r="C46" s="10">
        <f>-113186+20000000</f>
        <v>19886814</v>
      </c>
      <c r="D46" s="10">
        <v>0</v>
      </c>
    </row>
    <row r="47" spans="1:4" x14ac:dyDescent="0.25">
      <c r="A47" s="9" t="s">
        <v>128</v>
      </c>
      <c r="B47" s="6"/>
      <c r="C47" s="10">
        <v>-20000000</v>
      </c>
      <c r="D47" s="10">
        <v>0</v>
      </c>
    </row>
    <row r="48" spans="1:4" ht="15.75" thickBot="1" x14ac:dyDescent="0.3">
      <c r="A48" s="9" t="s">
        <v>41</v>
      </c>
      <c r="B48" s="6"/>
      <c r="C48" s="10">
        <v>-428940</v>
      </c>
      <c r="D48" s="10">
        <v>-354232</v>
      </c>
    </row>
    <row r="49" spans="1:4" ht="26.25" thickBot="1" x14ac:dyDescent="0.3">
      <c r="A49" s="3" t="s">
        <v>42</v>
      </c>
      <c r="B49" s="13"/>
      <c r="C49" s="18">
        <f>SUM(C44:C48)</f>
        <v>27181476</v>
      </c>
      <c r="D49" s="18">
        <f>SUM(D44:D48)</f>
        <v>18850636</v>
      </c>
    </row>
    <row r="50" spans="1:4" x14ac:dyDescent="0.25">
      <c r="A50" s="3"/>
      <c r="B50" s="6"/>
      <c r="C50" s="15"/>
      <c r="D50" s="15"/>
    </row>
    <row r="51" spans="1:4" x14ac:dyDescent="0.25">
      <c r="A51" s="9" t="s">
        <v>43</v>
      </c>
      <c r="B51" s="6"/>
      <c r="C51" s="10">
        <v>695</v>
      </c>
      <c r="D51" s="10">
        <v>-1312</v>
      </c>
    </row>
    <row r="52" spans="1:4" ht="15.75" thickBot="1" x14ac:dyDescent="0.3">
      <c r="A52" s="9" t="s">
        <v>44</v>
      </c>
      <c r="B52" s="6"/>
      <c r="C52" s="12">
        <v>-465083</v>
      </c>
      <c r="D52" s="12">
        <v>-32425</v>
      </c>
    </row>
    <row r="53" spans="1:4" ht="15.75" thickBot="1" x14ac:dyDescent="0.3">
      <c r="A53" s="3" t="s">
        <v>45</v>
      </c>
      <c r="B53" s="13"/>
      <c r="C53" s="20">
        <f>C34+C41+C49+C51+C52</f>
        <v>250035</v>
      </c>
      <c r="D53" s="20">
        <f>D34+D41+D49+D51+D52</f>
        <v>1661911</v>
      </c>
    </row>
    <row r="54" spans="1:4" x14ac:dyDescent="0.25">
      <c r="A54" s="3" t="s">
        <v>20</v>
      </c>
      <c r="B54" s="6"/>
      <c r="C54" s="15"/>
      <c r="D54" s="15"/>
    </row>
    <row r="55" spans="1:4" ht="15.75" thickBot="1" x14ac:dyDescent="0.3">
      <c r="A55" s="9" t="s">
        <v>46</v>
      </c>
      <c r="B55" s="6"/>
      <c r="C55" s="12">
        <v>10142339</v>
      </c>
      <c r="D55" s="12">
        <v>9700278</v>
      </c>
    </row>
    <row r="56" spans="1:4" ht="15.75" thickBot="1" x14ac:dyDescent="0.3">
      <c r="A56" s="3" t="s">
        <v>127</v>
      </c>
      <c r="B56" s="21">
        <v>5</v>
      </c>
      <c r="C56" s="18">
        <f>SUM(C53:C55)</f>
        <v>10392374</v>
      </c>
      <c r="D56" s="18">
        <f>SUM(D53:D55)</f>
        <v>11362189</v>
      </c>
    </row>
    <row r="57" spans="1:4" x14ac:dyDescent="0.25">
      <c r="C57" s="22">
        <f>C56-'F1'!D9</f>
        <v>0</v>
      </c>
      <c r="D57" s="22"/>
    </row>
    <row r="58" spans="1:4" x14ac:dyDescent="0.25">
      <c r="C58" s="22"/>
      <c r="D58" s="22"/>
    </row>
    <row r="59" spans="1:4" x14ac:dyDescent="0.25">
      <c r="A59" s="26"/>
      <c r="B59" s="23"/>
      <c r="C59" s="7"/>
    </row>
    <row r="60" spans="1:4" x14ac:dyDescent="0.25">
      <c r="A60" s="27" t="s">
        <v>47</v>
      </c>
      <c r="B60" s="27"/>
      <c r="D60" s="63" t="s">
        <v>48</v>
      </c>
    </row>
    <row r="61" spans="1:4" x14ac:dyDescent="0.25">
      <c r="A61" s="27"/>
      <c r="B61" s="27"/>
      <c r="D61" s="63"/>
    </row>
    <row r="62" spans="1:4" x14ac:dyDescent="0.25">
      <c r="A62" s="28"/>
      <c r="B62" s="29"/>
      <c r="D62" s="63"/>
    </row>
    <row r="63" spans="1:4" x14ac:dyDescent="0.25">
      <c r="A63" s="27" t="s">
        <v>49</v>
      </c>
      <c r="B63" s="27"/>
      <c r="D63" s="63" t="s">
        <v>50</v>
      </c>
    </row>
    <row r="64" spans="1:4" x14ac:dyDescent="0.25">
      <c r="A64" s="27"/>
      <c r="B64" s="27"/>
      <c r="C64" s="27"/>
    </row>
  </sheetData>
  <mergeCells count="4">
    <mergeCell ref="A5:A6"/>
    <mergeCell ref="B5:B6"/>
    <mergeCell ref="C5:D5"/>
    <mergeCell ref="C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2"/>
  <sheetViews>
    <sheetView zoomScale="85" zoomScaleNormal="85" workbookViewId="0">
      <selection activeCell="B24" sqref="B24"/>
    </sheetView>
  </sheetViews>
  <sheetFormatPr defaultRowHeight="15" x14ac:dyDescent="0.25"/>
  <cols>
    <col min="2" max="2" width="36.28515625" customWidth="1"/>
    <col min="4" max="10" width="14.28515625" customWidth="1"/>
  </cols>
  <sheetData>
    <row r="1" spans="2:10" ht="15.75" x14ac:dyDescent="0.25">
      <c r="B1" s="1" t="s">
        <v>0</v>
      </c>
    </row>
    <row r="2" spans="2:10" ht="15.75" x14ac:dyDescent="0.25">
      <c r="B2" s="1" t="s">
        <v>51</v>
      </c>
    </row>
    <row r="3" spans="2:10" ht="15.75" x14ac:dyDescent="0.25">
      <c r="B3" s="1" t="s">
        <v>120</v>
      </c>
    </row>
    <row r="4" spans="2:10" ht="15.75" x14ac:dyDescent="0.25">
      <c r="B4" s="2" t="s">
        <v>118</v>
      </c>
    </row>
    <row r="5" spans="2:10" x14ac:dyDescent="0.25">
      <c r="B5" s="3"/>
      <c r="C5" s="30"/>
      <c r="D5" s="31"/>
      <c r="E5" s="31"/>
      <c r="F5" s="31"/>
      <c r="G5" s="31"/>
      <c r="H5" s="31"/>
      <c r="I5" s="31"/>
      <c r="J5" s="31"/>
    </row>
    <row r="6" spans="2:10" x14ac:dyDescent="0.25">
      <c r="B6" s="3"/>
      <c r="C6" s="30"/>
      <c r="D6" s="31"/>
      <c r="E6" s="31"/>
      <c r="F6" s="31"/>
      <c r="G6" s="31"/>
      <c r="H6" s="31"/>
      <c r="I6" s="31"/>
      <c r="J6" s="31"/>
    </row>
    <row r="7" spans="2:10" ht="57.75" customHeight="1" x14ac:dyDescent="0.25">
      <c r="B7" s="96"/>
      <c r="C7" s="97" t="s">
        <v>3</v>
      </c>
      <c r="D7" s="97" t="s">
        <v>116</v>
      </c>
      <c r="E7" s="97" t="s">
        <v>52</v>
      </c>
      <c r="F7" s="97" t="s">
        <v>53</v>
      </c>
      <c r="G7" s="97" t="s">
        <v>54</v>
      </c>
      <c r="H7" s="97" t="s">
        <v>55</v>
      </c>
      <c r="I7" s="32" t="s">
        <v>56</v>
      </c>
      <c r="J7" s="32" t="s">
        <v>57</v>
      </c>
    </row>
    <row r="8" spans="2:10" ht="26.25" customHeight="1" thickBot="1" x14ac:dyDescent="0.3">
      <c r="B8" s="96"/>
      <c r="C8" s="100"/>
      <c r="D8" s="100"/>
      <c r="E8" s="100"/>
      <c r="F8" s="100"/>
      <c r="G8" s="100"/>
      <c r="H8" s="100"/>
      <c r="I8" s="33" t="s">
        <v>58</v>
      </c>
      <c r="J8" s="33" t="s">
        <v>59</v>
      </c>
    </row>
    <row r="9" spans="2:10" x14ac:dyDescent="0.25">
      <c r="B9" s="3" t="s">
        <v>20</v>
      </c>
      <c r="C9" s="11"/>
      <c r="D9" s="34"/>
      <c r="E9" s="34"/>
      <c r="F9" s="34"/>
      <c r="G9" s="34"/>
      <c r="H9" s="34"/>
      <c r="I9" s="34"/>
      <c r="J9" s="34"/>
    </row>
    <row r="10" spans="2:10" ht="15.75" thickBot="1" x14ac:dyDescent="0.3">
      <c r="B10" s="3" t="s">
        <v>66</v>
      </c>
      <c r="C10" s="30"/>
      <c r="D10" s="38"/>
      <c r="E10" s="38">
        <v>50008939</v>
      </c>
      <c r="F10" s="38">
        <v>0</v>
      </c>
      <c r="G10" s="38">
        <v>-237441</v>
      </c>
      <c r="H10" s="38">
        <v>0</v>
      </c>
      <c r="I10" s="38">
        <v>2468794</v>
      </c>
      <c r="J10" s="38">
        <v>52240292</v>
      </c>
    </row>
    <row r="11" spans="2:10" x14ac:dyDescent="0.25">
      <c r="B11" s="3" t="s">
        <v>20</v>
      </c>
      <c r="C11" s="30"/>
      <c r="D11" s="35"/>
      <c r="E11" s="35"/>
      <c r="F11" s="35"/>
      <c r="G11" s="35"/>
      <c r="H11" s="35"/>
      <c r="I11" s="35"/>
      <c r="J11" s="35"/>
    </row>
    <row r="12" spans="2:10" x14ac:dyDescent="0.25">
      <c r="B12" s="9" t="s">
        <v>60</v>
      </c>
      <c r="C12" s="30"/>
      <c r="D12" s="35"/>
      <c r="E12" s="35"/>
      <c r="F12" s="35"/>
      <c r="G12" s="35"/>
      <c r="H12" s="35"/>
      <c r="I12" s="35">
        <v>11037967</v>
      </c>
      <c r="J12" s="35">
        <f>SUM(E12:I12)</f>
        <v>11037967</v>
      </c>
    </row>
    <row r="13" spans="2:10" ht="15.75" thickBot="1" x14ac:dyDescent="0.3">
      <c r="B13" s="9" t="s">
        <v>61</v>
      </c>
      <c r="C13" s="30"/>
      <c r="D13" s="36"/>
      <c r="E13" s="36"/>
      <c r="F13" s="36"/>
      <c r="G13" s="36">
        <v>-564569</v>
      </c>
      <c r="H13" s="36"/>
      <c r="I13" s="36"/>
      <c r="J13" s="36">
        <f>SUM(E13:I13)</f>
        <v>-564569</v>
      </c>
    </row>
    <row r="14" spans="2:10" ht="15.75" thickBot="1" x14ac:dyDescent="0.3">
      <c r="B14" s="3" t="s">
        <v>62</v>
      </c>
      <c r="C14" s="30"/>
      <c r="D14" s="37">
        <f t="shared" ref="D14:I14" si="0">SUM(D12:D13)</f>
        <v>0</v>
      </c>
      <c r="E14" s="37">
        <f t="shared" si="0"/>
        <v>0</v>
      </c>
      <c r="F14" s="37">
        <f t="shared" si="0"/>
        <v>0</v>
      </c>
      <c r="G14" s="37">
        <f t="shared" si="0"/>
        <v>-564569</v>
      </c>
      <c r="H14" s="37">
        <f t="shared" si="0"/>
        <v>0</v>
      </c>
      <c r="I14" s="37">
        <f t="shared" si="0"/>
        <v>11037967</v>
      </c>
      <c r="J14" s="37">
        <f>SUM(J12:J13)</f>
        <v>10473398</v>
      </c>
    </row>
    <row r="15" spans="2:10" x14ac:dyDescent="0.25">
      <c r="B15" s="9" t="s">
        <v>20</v>
      </c>
      <c r="C15" s="30"/>
      <c r="D15" s="34"/>
      <c r="E15" s="34"/>
      <c r="F15" s="34"/>
      <c r="G15" s="34"/>
      <c r="H15" s="34"/>
      <c r="I15" s="34"/>
      <c r="J15" s="35">
        <v>0</v>
      </c>
    </row>
    <row r="16" spans="2:10" x14ac:dyDescent="0.25">
      <c r="B16" s="9"/>
      <c r="C16" s="30"/>
      <c r="D16" s="35"/>
      <c r="E16" s="35"/>
      <c r="F16" s="35"/>
      <c r="G16" s="35"/>
      <c r="H16" s="35"/>
      <c r="I16" s="35"/>
      <c r="J16" s="35"/>
    </row>
    <row r="17" spans="2:10" ht="24" x14ac:dyDescent="0.25">
      <c r="B17" s="45" t="s">
        <v>64</v>
      </c>
      <c r="C17" s="11"/>
      <c r="D17" s="64">
        <v>50008939</v>
      </c>
      <c r="E17" s="64">
        <v>-50008939</v>
      </c>
      <c r="F17" s="35"/>
      <c r="G17" s="35"/>
      <c r="H17" s="35"/>
      <c r="I17" s="35"/>
      <c r="J17" s="35">
        <f>SUM(D17:I17)</f>
        <v>0</v>
      </c>
    </row>
    <row r="18" spans="2:10" ht="15.75" thickBot="1" x14ac:dyDescent="0.3">
      <c r="B18" s="3" t="s">
        <v>65</v>
      </c>
      <c r="C18" s="30"/>
      <c r="D18" s="38">
        <f>SUM(D14,D10,D17)</f>
        <v>50008939</v>
      </c>
      <c r="E18" s="38">
        <f>SUM(E14,E10,E17)</f>
        <v>0</v>
      </c>
      <c r="F18" s="38">
        <f t="shared" ref="F18:I18" si="1">SUM(F14,F10)</f>
        <v>0</v>
      </c>
      <c r="G18" s="38">
        <f t="shared" si="1"/>
        <v>-802010</v>
      </c>
      <c r="H18" s="38">
        <f t="shared" si="1"/>
        <v>0</v>
      </c>
      <c r="I18" s="38">
        <f t="shared" si="1"/>
        <v>13506761</v>
      </c>
      <c r="J18" s="38">
        <f>SUM(J14,J10)</f>
        <v>62713690</v>
      </c>
    </row>
    <row r="19" spans="2:10" x14ac:dyDescent="0.25">
      <c r="B19" s="39" t="s">
        <v>20</v>
      </c>
      <c r="C19" s="40"/>
      <c r="D19" s="41"/>
      <c r="E19" s="41"/>
      <c r="F19" s="41"/>
      <c r="G19" s="41"/>
      <c r="H19" s="41"/>
      <c r="I19" s="68">
        <f>I18-'F1'!E33</f>
        <v>0</v>
      </c>
      <c r="J19" s="68">
        <f>J18-'F1'!E34</f>
        <v>0</v>
      </c>
    </row>
    <row r="20" spans="2:10" x14ac:dyDescent="0.25">
      <c r="B20" s="42" t="s">
        <v>60</v>
      </c>
      <c r="C20" s="40"/>
      <c r="D20" s="43"/>
      <c r="E20" s="43"/>
      <c r="F20" s="43"/>
      <c r="G20" s="43"/>
      <c r="H20" s="43"/>
      <c r="I20" s="35">
        <f>'F2'!F40</f>
        <v>4699797</v>
      </c>
      <c r="J20" s="35">
        <f t="shared" ref="J20:J21" si="2">SUM(E20:I20)</f>
        <v>4699797</v>
      </c>
    </row>
    <row r="21" spans="2:10" ht="14.45" customHeight="1" x14ac:dyDescent="0.25">
      <c r="B21" s="42" t="s">
        <v>61</v>
      </c>
      <c r="C21" s="40"/>
      <c r="D21" s="43"/>
      <c r="E21" s="43"/>
      <c r="F21" s="43"/>
      <c r="G21" s="35">
        <f>'F2'!F49</f>
        <v>508538</v>
      </c>
      <c r="H21" s="43"/>
      <c r="I21" s="43"/>
      <c r="J21" s="35">
        <f t="shared" si="2"/>
        <v>508538</v>
      </c>
    </row>
    <row r="22" spans="2:10" ht="15.75" thickBot="1" x14ac:dyDescent="0.3">
      <c r="B22" s="3" t="s">
        <v>62</v>
      </c>
      <c r="C22" s="11"/>
      <c r="D22" s="37">
        <v>0</v>
      </c>
      <c r="E22" s="37">
        <v>0</v>
      </c>
      <c r="F22" s="37">
        <v>0</v>
      </c>
      <c r="G22" s="37">
        <f>SUM(G18:G21)</f>
        <v>-293472</v>
      </c>
      <c r="H22" s="37">
        <f>SUM(H18:H21)</f>
        <v>0</v>
      </c>
      <c r="I22" s="37">
        <f>SUM(I18:I21)</f>
        <v>18206558</v>
      </c>
      <c r="J22" s="37">
        <f>SUM(J18:J21)</f>
        <v>67922025</v>
      </c>
    </row>
    <row r="23" spans="2:10" x14ac:dyDescent="0.25">
      <c r="B23" s="9" t="s">
        <v>20</v>
      </c>
      <c r="C23" s="11"/>
      <c r="D23" s="34"/>
      <c r="E23" s="34"/>
      <c r="F23" s="34"/>
      <c r="G23" s="34"/>
      <c r="H23" s="34"/>
      <c r="I23" s="34"/>
      <c r="J23" s="34"/>
    </row>
    <row r="24" spans="2:10" x14ac:dyDescent="0.25">
      <c r="B24" s="9" t="s">
        <v>63</v>
      </c>
      <c r="C24" s="11">
        <v>15</v>
      </c>
      <c r="D24" s="35"/>
      <c r="E24" s="35"/>
      <c r="F24" s="34"/>
      <c r="G24" s="34"/>
      <c r="H24" s="34"/>
      <c r="I24" s="44" t="s">
        <v>67</v>
      </c>
      <c r="J24" s="35">
        <v>0</v>
      </c>
    </row>
    <row r="25" spans="2:10" ht="15.75" thickBot="1" x14ac:dyDescent="0.3">
      <c r="B25" s="69" t="s">
        <v>119</v>
      </c>
      <c r="C25" s="30"/>
      <c r="D25" s="37">
        <f t="shared" ref="D25:J25" si="3">SUM(D18,D21,D20)</f>
        <v>50008939</v>
      </c>
      <c r="E25" s="37">
        <f t="shared" si="3"/>
        <v>0</v>
      </c>
      <c r="F25" s="37">
        <f t="shared" si="3"/>
        <v>0</v>
      </c>
      <c r="G25" s="37">
        <f t="shared" si="3"/>
        <v>-293472</v>
      </c>
      <c r="H25" s="37">
        <f t="shared" si="3"/>
        <v>0</v>
      </c>
      <c r="I25" s="37">
        <f t="shared" si="3"/>
        <v>18206558</v>
      </c>
      <c r="J25" s="37">
        <f t="shared" si="3"/>
        <v>67922025</v>
      </c>
    </row>
    <row r="26" spans="2:10" x14ac:dyDescent="0.25">
      <c r="D26" s="22">
        <f>D25-'F1'!D31</f>
        <v>0</v>
      </c>
      <c r="G26" s="22">
        <f>G25-'F1'!D32</f>
        <v>0</v>
      </c>
      <c r="I26" s="22">
        <f>I25-'F1'!D33</f>
        <v>0</v>
      </c>
      <c r="J26" s="22">
        <f>J25-'F1'!D34</f>
        <v>0</v>
      </c>
    </row>
    <row r="29" spans="2:10" x14ac:dyDescent="0.25">
      <c r="B29" s="27" t="s">
        <v>47</v>
      </c>
      <c r="C29" s="27"/>
      <c r="D29" s="27"/>
      <c r="E29" s="63" t="s">
        <v>48</v>
      </c>
    </row>
    <row r="30" spans="2:10" x14ac:dyDescent="0.25">
      <c r="B30" s="27"/>
      <c r="C30" s="27"/>
      <c r="D30" s="27"/>
      <c r="E30" s="63"/>
    </row>
    <row r="31" spans="2:10" x14ac:dyDescent="0.25">
      <c r="B31" s="27"/>
      <c r="C31" s="27"/>
      <c r="D31" s="27"/>
      <c r="E31" s="63"/>
    </row>
    <row r="32" spans="2:10" x14ac:dyDescent="0.25">
      <c r="B32" s="27" t="s">
        <v>49</v>
      </c>
      <c r="C32" s="27"/>
      <c r="D32" s="27"/>
      <c r="E32" s="63" t="s">
        <v>50</v>
      </c>
    </row>
  </sheetData>
  <mergeCells count="7">
    <mergeCell ref="H7:H8"/>
    <mergeCell ref="D7:D8"/>
    <mergeCell ref="B7:B8"/>
    <mergeCell ref="C7:C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F1</vt:lpstr>
      <vt:lpstr>F2</vt:lpstr>
      <vt:lpstr>F3</vt:lpstr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 Евгений Юрьевич</dc:creator>
  <cp:lastModifiedBy>Черных Евгений Юрьевич</cp:lastModifiedBy>
  <cp:lastPrinted>2025-07-22T13:01:38Z</cp:lastPrinted>
  <dcterms:created xsi:type="dcterms:W3CDTF">2025-04-23T13:36:52Z</dcterms:created>
  <dcterms:modified xsi:type="dcterms:W3CDTF">2025-07-22T13:39:46Z</dcterms:modified>
</cp:coreProperties>
</file>