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senk0608\Desktop\WORK\I. Отчеты\4. Отчет в Депозитарий\2023\3 кв.2023\"/>
    </mc:Choice>
  </mc:AlternateContent>
  <bookViews>
    <workbookView xWindow="0" yWindow="0" windowWidth="23256" windowHeight="12432"/>
  </bookViews>
  <sheets>
    <sheet name="F1" sheetId="1" r:id="rId1"/>
    <sheet name="F2" sheetId="2" r:id="rId2"/>
    <sheet name="F3 без разделения ДС" sheetId="6" state="hidden" r:id="rId3"/>
    <sheet name="F3" sheetId="4" r:id="rId4"/>
    <sheet name="F4" sheetId="3" r:id="rId5"/>
  </sheets>
  <definedNames>
    <definedName name="_Hlk33035900" localSheetId="3">'F3'!$B$51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G28" i="2" l="1"/>
  <c r="F28" i="2"/>
  <c r="E28" i="2"/>
  <c r="D28" i="2"/>
  <c r="F45" i="2" l="1"/>
  <c r="D45" i="2" l="1"/>
  <c r="D47" i="2" s="1"/>
  <c r="E45" i="2"/>
  <c r="E47" i="2" s="1"/>
  <c r="E13" i="2" l="1"/>
  <c r="E18" i="2"/>
  <c r="E22" i="2" s="1"/>
  <c r="E25" i="2" s="1"/>
  <c r="D49" i="4"/>
  <c r="D40" i="4"/>
  <c r="D21" i="4"/>
  <c r="D30" i="4" s="1"/>
  <c r="D33" i="4" s="1"/>
  <c r="E36" i="2" l="1"/>
  <c r="E39" i="2" s="1"/>
  <c r="E48" i="2" s="1"/>
  <c r="E21" i="2"/>
  <c r="D53" i="4"/>
  <c r="D56" i="4" s="1"/>
  <c r="H17" i="3" l="1"/>
  <c r="E49" i="4"/>
  <c r="E40" i="4"/>
  <c r="G8" i="2" l="1"/>
  <c r="F8" i="2"/>
  <c r="D13" i="2" l="1"/>
  <c r="D18" i="2"/>
  <c r="D21" i="2" s="1"/>
  <c r="D22" i="2" l="1"/>
  <c r="D25" i="2" s="1"/>
  <c r="D36" i="2" s="1"/>
  <c r="D39" i="2" s="1"/>
  <c r="D48" i="2" s="1"/>
  <c r="G45" i="2" l="1"/>
  <c r="G47" i="2" s="1"/>
  <c r="F47" i="2"/>
  <c r="G21" i="2"/>
  <c r="F18" i="2"/>
  <c r="F21" i="2" s="1"/>
  <c r="G13" i="2"/>
  <c r="F13" i="2"/>
  <c r="F22" i="2" l="1"/>
  <c r="F25" i="2" s="1"/>
  <c r="F36" i="2" s="1"/>
  <c r="F39" i="2" s="1"/>
  <c r="G22" i="2"/>
  <c r="G25" i="2" s="1"/>
  <c r="G36" i="2" s="1"/>
  <c r="G39" i="2" s="1"/>
  <c r="G48" i="2" s="1"/>
  <c r="F48" i="2" l="1"/>
  <c r="H25" i="3"/>
  <c r="E21" i="4"/>
  <c r="E30" i="4" s="1"/>
  <c r="E33" i="4" s="1"/>
  <c r="E53" i="4" s="1"/>
  <c r="E56" i="4" s="1"/>
  <c r="I30" i="3" l="1"/>
  <c r="E49" i="6" l="1"/>
  <c r="E41" i="6"/>
  <c r="E22" i="6"/>
  <c r="E31" i="6" s="1"/>
  <c r="E34" i="6" s="1"/>
  <c r="E53" i="6" s="1"/>
  <c r="E56" i="6" s="1"/>
  <c r="I26" i="3" l="1"/>
  <c r="I29" i="3"/>
  <c r="H27" i="3"/>
  <c r="G27" i="3"/>
  <c r="E27" i="3"/>
  <c r="D27" i="3"/>
  <c r="I25" i="3"/>
  <c r="H18" i="3"/>
  <c r="G18" i="3"/>
  <c r="F18" i="3"/>
  <c r="E18" i="3"/>
  <c r="D18" i="3"/>
  <c r="I17" i="3"/>
  <c r="I16" i="3"/>
  <c r="I13" i="3"/>
  <c r="I12" i="3"/>
  <c r="I14" i="3"/>
  <c r="H14" i="3"/>
  <c r="G14" i="3"/>
  <c r="F14" i="3"/>
  <c r="E14" i="3"/>
  <c r="D14" i="3"/>
  <c r="I18" i="3" l="1"/>
  <c r="I27" i="3"/>
  <c r="F27" i="3"/>
  <c r="E40" i="1" l="1"/>
  <c r="E21" i="1"/>
  <c r="E32" i="1"/>
  <c r="E41" i="1" l="1"/>
  <c r="D21" i="1" l="1"/>
  <c r="H23" i="3" l="1"/>
  <c r="H31" i="3" s="1"/>
  <c r="H35" i="3" s="1"/>
  <c r="G23" i="3"/>
  <c r="G31" i="3" s="1"/>
  <c r="F23" i="3"/>
  <c r="F31" i="3" s="1"/>
  <c r="E23" i="3"/>
  <c r="E31" i="3" s="1"/>
  <c r="D23" i="3"/>
  <c r="D31" i="3" s="1"/>
  <c r="I23" i="3"/>
  <c r="I31" i="3" s="1"/>
  <c r="I35" i="3" s="1"/>
  <c r="E42" i="1"/>
  <c r="D32" i="1"/>
  <c r="D41" i="1" l="1"/>
  <c r="D42" i="1" l="1"/>
</calcChain>
</file>

<file path=xl/sharedStrings.xml><?xml version="1.0" encoding="utf-8"?>
<sst xmlns="http://schemas.openxmlformats.org/spreadsheetml/2006/main" count="257" uniqueCount="133">
  <si>
    <t>Прим.</t>
  </si>
  <si>
    <t>31 декабря</t>
  </si>
  <si>
    <t>Активы</t>
  </si>
  <si>
    <t>Денежные средства и их эквиваленты</t>
  </si>
  <si>
    <t>Средства в кредитных организациях</t>
  </si>
  <si>
    <t>Производные финансовые активы</t>
  </si>
  <si>
    <t>Кредиты клиентам</t>
  </si>
  <si>
    <t>Инвестиционные ценные бумаги</t>
  </si>
  <si>
    <t>Инвестиционная недвижимость</t>
  </si>
  <si>
    <t>Основные средства</t>
  </si>
  <si>
    <t>Активы в форме права пользования</t>
  </si>
  <si>
    <t>Нематериальные активы</t>
  </si>
  <si>
    <t>Активы по текущему корпоративному подоходному налогу</t>
  </si>
  <si>
    <t>Активы по отложенному корпоративному подоходному налогу</t>
  </si>
  <si>
    <t>Прочие активы</t>
  </si>
  <si>
    <t>Итого активы</t>
  </si>
  <si>
    <t xml:space="preserve"> </t>
  </si>
  <si>
    <t>Обязательства</t>
  </si>
  <si>
    <t>Средства кредитных организаций</t>
  </si>
  <si>
    <t>Производные финансовые обязательства</t>
  </si>
  <si>
    <t>Обязательства по договорам аренды</t>
  </si>
  <si>
    <t>Прочие обязательства</t>
  </si>
  <si>
    <t>Итого обязательства</t>
  </si>
  <si>
    <t>Капитал</t>
  </si>
  <si>
    <t>Уставный капитал</t>
  </si>
  <si>
    <t>Резервный капитал</t>
  </si>
  <si>
    <t>Резерв справедливой стоимости</t>
  </si>
  <si>
    <t>Нераспределённая прибыль</t>
  </si>
  <si>
    <t>Итого капитал</t>
  </si>
  <si>
    <t>Итого капитал и обязательства</t>
  </si>
  <si>
    <t>За три месяца,</t>
  </si>
  <si>
    <t>(неаудировано)</t>
  </si>
  <si>
    <t>2022 года</t>
  </si>
  <si>
    <t>Процентная выручка, рассчитанная с использованием эффективной процентной ставки</t>
  </si>
  <si>
    <t>Процентные расходы, рассчитанные с использованием эффективной процентной ставки</t>
  </si>
  <si>
    <t>Выпущенные долговые ценные бумаги</t>
  </si>
  <si>
    <t>Договоры «репо»</t>
  </si>
  <si>
    <t>Чистый процентный доход</t>
  </si>
  <si>
    <t>Расходы по кредитным убыткам</t>
  </si>
  <si>
    <t>Чистый процентный доход после расходов по кредитным убыткам</t>
  </si>
  <si>
    <t>Чистые доходы/(убытки) по операциям с финансовыми инструментами, оцениваемыми по справедливой стоимости через прибыль или убыток</t>
  </si>
  <si>
    <t>Чистые (убытки)/доходы по операциям с иностранной валютой:</t>
  </si>
  <si>
    <t>- переоценка валютных статей</t>
  </si>
  <si>
    <t>- торговые операции</t>
  </si>
  <si>
    <t>Чистый доход в результате первоначального признания финансовых инструментов, оцениваемых по амортизированной стоимости</t>
  </si>
  <si>
    <t>Прочие доходы</t>
  </si>
  <si>
    <t>Расходы на персонал</t>
  </si>
  <si>
    <t>Прочие операционные расходы</t>
  </si>
  <si>
    <t>Прочие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</si>
  <si>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</si>
  <si>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</si>
  <si>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период</t>
  </si>
  <si>
    <t>Прочий совокупный доход</t>
  </si>
  <si>
    <t>Прочий совокупный доход, подлежащий реклассификации в состав прибыли или убытка в последующих периодах</t>
  </si>
  <si>
    <t>Чистое изменение справедливой стоимости долговых инструментов, оцениваемых по справедливой стоимости через прочий совокупный доход</t>
  </si>
  <si>
    <t>Изменение оценочного резерва под ожидаемые кредитные убытки по долговым инструментам, оцениваемым по справедливой стоимости через прочий совокупный доход</t>
  </si>
  <si>
    <t>Чистый прочий совокупный доход, подлежащий реклассификации в состав прибыли или убытка в последующих периодах</t>
  </si>
  <si>
    <t>Прочий совокупный доход за отчетный период, за вычетом налогов</t>
  </si>
  <si>
    <t>Итого совокупный доход за отчетный период</t>
  </si>
  <si>
    <t>Резерв справед-ливой стоимости</t>
  </si>
  <si>
    <t>Резерв пере-оценки</t>
  </si>
  <si>
    <t>Нераспре-</t>
  </si>
  <si>
    <t>делённая прибыль</t>
  </si>
  <si>
    <t>Итого</t>
  </si>
  <si>
    <t>капитал</t>
  </si>
  <si>
    <t>Прочий совокупный доход за период</t>
  </si>
  <si>
    <t>Дивиденды объявленные</t>
  </si>
  <si>
    <t xml:space="preserve">Перевод в резервный капитал </t>
  </si>
  <si>
    <t>Денежные потоки от операционной деятельности</t>
  </si>
  <si>
    <t>Проценты, полученные по денежным средствам и их эквивалентам</t>
  </si>
  <si>
    <t xml:space="preserve">Проценты, полученные по кредитам клиентам </t>
  </si>
  <si>
    <t>Проценты, полученные по инвестиционным ценным бумагам</t>
  </si>
  <si>
    <t>Прочие доходы полученные</t>
  </si>
  <si>
    <t>Проценты, уплаченные по средствам кредитных организаций</t>
  </si>
  <si>
    <t>Проценты, уплаченные по договорам «репо»</t>
  </si>
  <si>
    <t>Чистые реализованные убытки по операциям с иностранной валютой</t>
  </si>
  <si>
    <t>Чистые реализованные убытки по производным финансовым инструментам</t>
  </si>
  <si>
    <t>Расходы на персонал уплаченные</t>
  </si>
  <si>
    <t>Прочие операционные расходы уплаченные</t>
  </si>
  <si>
    <t>Налоги, кроме корпоративного подоходного налога и социальных отчислений, уплаченные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</si>
  <si>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</si>
  <si>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в операционных активах</t>
  </si>
  <si>
    <t xml:space="preserve">Средства в кредитных организациях </t>
  </si>
  <si>
    <t>Чистое уменьшение в операционных обязательствах</t>
  </si>
  <si>
    <t>Чистые денежные потоки от операционной деятельности до корпоративного подоходного налога</t>
  </si>
  <si>
    <t>Корпоративный подоходный налог уплаченный</t>
  </si>
  <si>
    <t>Чистое поступление/(расходование) денежных средств от/(в)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</si>
  <si>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</si>
  <si>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</si>
  <si>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</si>
  <si>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Приобретение инвестиционных ценных бумаг</t>
  </si>
  <si>
    <t xml:space="preserve">Поступления от продажи основных средств </t>
  </si>
  <si>
    <t>Чистое расходование денежных средств в инвестиционной деятельности</t>
  </si>
  <si>
    <t>Денежные потоки от финансовой деятельности</t>
  </si>
  <si>
    <t>Поступление средств от кредитных организаций</t>
  </si>
  <si>
    <t>Погашение средств кредитных организаций</t>
  </si>
  <si>
    <t>Дивиденды выплаченные</t>
  </si>
  <si>
    <t>Погашение обязательств по договорам аренды</t>
  </si>
  <si>
    <t>Чистое (расходование)/поступление денежных средств (в)/от финансовой деятельности</t>
  </si>
  <si>
    <t>Влияние ожидаемых кредитных убытков на денежные средства и их эквиваленты</t>
  </si>
  <si>
    <t>Влияние изменений обменных курсов на денежные средства и их эквиваленты</t>
  </si>
  <si>
    <t>Чистое (уменьшение)/увеличение денежных средств и их эквивалентов</t>
  </si>
  <si>
    <t>Денежные средства и их эквиваленты, на 1 января</t>
  </si>
  <si>
    <r>
      <t xml:space="preserve">Итого совокупный доход за </t>
    </r>
    <r>
      <rPr>
        <sz val="10"/>
        <color theme="1"/>
        <rFont val="Garamond"/>
        <family val="1"/>
        <charset val="204"/>
      </rPr>
      <t>период</t>
    </r>
  </si>
  <si>
    <t>Товарищество с ограниченной ответственностью «Микрофинансовая организация «KMF (КМФ)»</t>
  </si>
  <si>
    <t>ПРОМЕЖУТОЧНЫЙ СОКРАЩЁННЫЙ ОТЧЁТ О ФИНАНСОВОМ ПОЛОЖЕНИИ</t>
  </si>
  <si>
    <r>
      <t>(В тысячах тенге</t>
    </r>
    <r>
      <rPr>
        <i/>
        <sz val="12"/>
        <color rgb="FF000000"/>
        <rFont val="Garamond"/>
        <family val="1"/>
        <charset val="204"/>
      </rPr>
      <t>)</t>
    </r>
  </si>
  <si>
    <t xml:space="preserve">ПРОМЕЖУТОЧНЫЙ СОКРАЩЁННЫЙ ОТЧЁТ О СОВОКУПНОМ ДОХОДЕ </t>
  </si>
  <si>
    <t xml:space="preserve">ПРОМЕЖУТОЧНЫЙ СОКРАЩЁННЫЙ ОТЧЁТ ОБ ИЗМЕНЕНИЯХ В КАПИТАЛЕ </t>
  </si>
  <si>
    <t>ПРОМЕЖУТОЧНЫЙ СОКРАЩЁННЫЙ ОТЧЁТ О ДВИЖЕНИИ ДЕНЕЖНЫХ СРЕДСТВ</t>
  </si>
  <si>
    <t>Операции «РЕПО» с ценными бумагами</t>
  </si>
  <si>
    <t>-</t>
  </si>
  <si>
    <t>2023 года (неаудировано)</t>
  </si>
  <si>
    <t>Резерв переоценки инвестиционной недвижимости</t>
  </si>
  <si>
    <t>завершившихся 31 марта</t>
  </si>
  <si>
    <t>2023 года</t>
  </si>
  <si>
    <t>за три месяца, завершившихся 31 марта 2023 года</t>
  </si>
  <si>
    <t>Проценты, уплаченные по выпущенным долговым ценным бумагам</t>
  </si>
  <si>
    <t>На 1 января 2022 года</t>
  </si>
  <si>
    <t>На 31 декабря 2022 года</t>
  </si>
  <si>
    <t>На 1 января 2023 года</t>
  </si>
  <si>
    <t>Денежные средства и их эквиваленты, на 31 марта</t>
  </si>
  <si>
    <t>Обязательства по текущему корпоративному подоходному налогу</t>
  </si>
  <si>
    <t>Выплаты вознаграждения по выпущенным ценным бумагам</t>
  </si>
  <si>
    <t>30 сентября</t>
  </si>
  <si>
    <t>Обязательства по отложенному корпоративному подоходному налогу</t>
  </si>
  <si>
    <t>на 30 сентября 2023 года</t>
  </si>
  <si>
    <t>за девять месяцев, завершившихся 30 сентября 2023 года</t>
  </si>
  <si>
    <t>За девять месяцев,</t>
  </si>
  <si>
    <t>завершившихся 30 сентября</t>
  </si>
  <si>
    <t>На 30 сентября 2023 года  (не аудировано)</t>
  </si>
  <si>
    <t>Денежные средства и их эквиваленты, на 30 сентября</t>
  </si>
  <si>
    <t>завершившихся 30 сентября
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</si>
</sst>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_-* #,##0\ _₽_-;\-* #,##0\ _₽_-;_-* &quot;-&quot;??\ _₽_-;_-@_-"/>
    <numFmt numFmtId="166" formatCode="_(* #,##0_);_(* \(#,##0\);_(* &quot;-&quot;??_);_(@_)"/>
    <numFmt numFmtId="167" formatCode="_(* #,##0.00_);_(* \(#,##0.00\);_(* &quot;-&quot;??_);_(@_)"/>
    <numFmt numFmtId="168" formatCode="_(* #.##0.00_);_(* \(#.##0.00\);_(* &quot;-&quot;??_);_(@_)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b/>
      <i/>
      <sz val="9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sz val="9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b/>
      <sz val="10"/>
      <color rgb="FF008000"/>
      <name val="Garamond"/>
      <family val="1"/>
      <charset val="204"/>
    </font>
    <font>
      <i/>
      <sz val="10"/>
      <color theme="1"/>
      <name val="Garamond"/>
      <family val="1"/>
      <charset val="204"/>
    </font>
    <font>
      <b/>
      <sz val="12"/>
      <color theme="1"/>
      <name val="Garamond"/>
      <family val="1"/>
      <charset val="204"/>
    </font>
    <font>
      <i/>
      <sz val="12"/>
      <color theme="1"/>
      <name val="Garamond"/>
      <family val="1"/>
      <charset val="204"/>
    </font>
    <font>
      <i/>
      <sz val="12"/>
      <color rgb="FF000000"/>
      <name val="Garamond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name val="Garamond"/>
      <family val="1"/>
      <charset val="204"/>
    </font>
    <font>
      <b/>
      <i/>
      <sz val="10"/>
      <name val="Garamond"/>
      <family val="1"/>
      <charset val="204"/>
    </font>
    <font>
      <b/>
      <sz val="10"/>
      <name val="Garamond"/>
      <family val="1"/>
      <charset val="204"/>
    </font>
    <font>
      <sz val="10"/>
      <name val="Calibri"/>
      <family val="2"/>
      <charset val="204"/>
      <scheme val="minor"/>
    </font>
    <font>
      <sz val="10"/>
      <color rgb="FF0000FF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3" fillId="0" borderId="0" applyFont="0" applyFill="0" applyBorder="0" applyAlignment="0" applyProtection="0"/>
    <xf numFmtId="168" fontId="14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166" fontId="5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66" fontId="15" fillId="0" borderId="0" xfId="0" applyNumberFormat="1" applyFont="1" applyFill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2" fillId="0" borderId="3" xfId="0" applyNumberFormat="1" applyFont="1" applyBorder="1" applyAlignment="1">
      <alignment vertical="center"/>
    </xf>
    <xf numFmtId="166" fontId="2" fillId="0" borderId="2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vertical="center"/>
    </xf>
    <xf numFmtId="166" fontId="2" fillId="0" borderId="0" xfId="2" applyNumberFormat="1" applyFont="1" applyBorder="1" applyAlignment="1"/>
    <xf numFmtId="166" fontId="15" fillId="0" borderId="1" xfId="0" applyNumberFormat="1" applyFont="1" applyFill="1" applyBorder="1" applyAlignment="1">
      <alignment vertical="center"/>
    </xf>
    <xf numFmtId="166" fontId="0" fillId="0" borderId="0" xfId="0" applyNumberFormat="1"/>
    <xf numFmtId="0" fontId="13" fillId="0" borderId="0" xfId="0" applyFont="1"/>
    <xf numFmtId="166" fontId="5" fillId="0" borderId="0" xfId="2" applyNumberFormat="1" applyFont="1" applyFill="1" applyAlignment="1">
      <alignment vertical="center"/>
    </xf>
    <xf numFmtId="166" fontId="5" fillId="0" borderId="1" xfId="2" applyNumberFormat="1" applyFont="1" applyFill="1" applyBorder="1" applyAlignment="1">
      <alignment vertical="center"/>
    </xf>
    <xf numFmtId="165" fontId="13" fillId="0" borderId="0" xfId="1" applyNumberFormat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166" fontId="15" fillId="0" borderId="0" xfId="2" applyNumberFormat="1" applyFont="1" applyFill="1" applyAlignment="1">
      <alignment vertical="center"/>
    </xf>
    <xf numFmtId="166" fontId="15" fillId="0" borderId="1" xfId="2" applyNumberFormat="1" applyFont="1" applyFill="1" applyBorder="1" applyAlignment="1">
      <alignment vertical="center"/>
    </xf>
    <xf numFmtId="166" fontId="17" fillId="0" borderId="0" xfId="2" applyNumberFormat="1" applyFont="1" applyFill="1" applyAlignment="1">
      <alignment vertical="center"/>
    </xf>
    <xf numFmtId="0" fontId="17" fillId="0" borderId="0" xfId="0" applyFont="1" applyAlignment="1">
      <alignment horizontal="right" vertical="center" wrapText="1"/>
    </xf>
    <xf numFmtId="166" fontId="17" fillId="0" borderId="1" xfId="0" applyNumberFormat="1" applyFont="1" applyBorder="1" applyAlignment="1">
      <alignment horizontal="right" vertical="center" wrapText="1"/>
    </xf>
    <xf numFmtId="166" fontId="17" fillId="0" borderId="3" xfId="2" applyNumberFormat="1" applyFont="1" applyFill="1" applyBorder="1" applyAlignment="1">
      <alignment vertical="center"/>
    </xf>
    <xf numFmtId="0" fontId="18" fillId="0" borderId="0" xfId="0" applyFont="1" applyAlignment="1">
      <alignment horizontal="right" vertical="center" wrapText="1"/>
    </xf>
    <xf numFmtId="166" fontId="15" fillId="0" borderId="0" xfId="2" applyNumberFormat="1" applyFont="1" applyFill="1" applyBorder="1" applyAlignment="1">
      <alignment vertical="center"/>
    </xf>
    <xf numFmtId="166" fontId="17" fillId="0" borderId="1" xfId="2" applyNumberFormat="1" applyFont="1" applyFill="1" applyBorder="1" applyAlignment="1">
      <alignment vertical="center"/>
    </xf>
    <xf numFmtId="166" fontId="15" fillId="0" borderId="0" xfId="2" applyNumberFormat="1" applyFont="1" applyFill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66" fontId="2" fillId="0" borderId="4" xfId="0" applyNumberFormat="1" applyFont="1" applyBorder="1" applyAlignment="1">
      <alignment vertical="center"/>
    </xf>
    <xf numFmtId="166" fontId="15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167" fontId="17" fillId="0" borderId="0" xfId="0" applyNumberFormat="1" applyFont="1" applyAlignment="1">
      <alignment vertical="center"/>
    </xf>
    <xf numFmtId="166" fontId="15" fillId="0" borderId="1" xfId="0" applyNumberFormat="1" applyFont="1" applyBorder="1" applyAlignment="1">
      <alignment vertical="center"/>
    </xf>
    <xf numFmtId="166" fontId="17" fillId="0" borderId="0" xfId="2" applyNumberFormat="1" applyFont="1" applyBorder="1" applyAlignment="1"/>
    <xf numFmtId="166" fontId="17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horizontal="right" vertical="center"/>
    </xf>
    <xf numFmtId="166" fontId="2" fillId="0" borderId="3" xfId="2" applyNumberFormat="1" applyFont="1" applyFill="1" applyBorder="1" applyAlignment="1">
      <alignment vertical="center"/>
    </xf>
    <xf numFmtId="166" fontId="2" fillId="0" borderId="1" xfId="2" applyNumberFormat="1" applyFont="1" applyFill="1" applyBorder="1" applyAlignment="1">
      <alignment vertical="center"/>
    </xf>
    <xf numFmtId="0" fontId="19" fillId="0" borderId="0" xfId="0" applyFont="1" applyAlignment="1">
      <alignment vertical="center" wrapText="1"/>
    </xf>
    <xf numFmtId="166" fontId="17" fillId="0" borderId="3" xfId="0" applyNumberFormat="1" applyFont="1" applyBorder="1" applyAlignment="1">
      <alignment vertical="center"/>
    </xf>
    <xf numFmtId="166" fontId="17" fillId="0" borderId="4" xfId="0" applyNumberFormat="1" applyFont="1" applyBorder="1" applyAlignment="1">
      <alignment vertical="center"/>
    </xf>
    <xf numFmtId="166" fontId="17" fillId="0" borderId="2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Comma 3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2"/>
  <sheetViews>
    <sheetView tabSelected="1" zoomScale="85" zoomScaleNormal="85" workbookViewId="0">
      <selection activeCell="B8" sqref="B8"/>
    </sheetView>
  </sheetViews>
  <sheetFormatPr defaultRowHeight="14.4" x14ac:dyDescent="0.3"/>
  <cols>
    <col min="2" max="2" width="56.33203125" bestFit="1" customWidth="1"/>
    <col min="4" max="5" width="22.33203125" customWidth="1"/>
  </cols>
  <sheetData>
    <row r="1" spans="2:5" ht="15.6" x14ac:dyDescent="0.3">
      <c r="B1" s="22" t="s">
        <v>104</v>
      </c>
    </row>
    <row r="2" spans="2:5" ht="31.2" x14ac:dyDescent="0.3">
      <c r="B2" s="23" t="s">
        <v>105</v>
      </c>
    </row>
    <row r="3" spans="2:5" ht="15.6" x14ac:dyDescent="0.3">
      <c r="B3" s="23" t="s">
        <v>126</v>
      </c>
    </row>
    <row r="4" spans="2:5" ht="15.6" x14ac:dyDescent="0.3">
      <c r="B4" s="24" t="s">
        <v>106</v>
      </c>
    </row>
    <row r="6" spans="2:5" x14ac:dyDescent="0.3">
      <c r="B6" s="85"/>
      <c r="C6" s="86" t="s">
        <v>0</v>
      </c>
      <c r="D6" s="12" t="s">
        <v>124</v>
      </c>
      <c r="E6" s="12" t="s">
        <v>1</v>
      </c>
    </row>
    <row r="7" spans="2:5" ht="15" thickBot="1" x14ac:dyDescent="0.35">
      <c r="B7" s="85"/>
      <c r="C7" s="87"/>
      <c r="D7" s="13" t="s">
        <v>112</v>
      </c>
      <c r="E7" s="13" t="s">
        <v>32</v>
      </c>
    </row>
    <row r="8" spans="2:5" x14ac:dyDescent="0.3">
      <c r="B8" s="7" t="s">
        <v>2</v>
      </c>
      <c r="C8" s="8"/>
      <c r="D8" s="9"/>
      <c r="E8" s="10"/>
    </row>
    <row r="9" spans="2:5" x14ac:dyDescent="0.3">
      <c r="B9" s="10" t="s">
        <v>3</v>
      </c>
      <c r="C9" s="8">
        <v>5</v>
      </c>
      <c r="D9" s="26">
        <v>6358902</v>
      </c>
      <c r="E9" s="25">
        <v>7041198</v>
      </c>
    </row>
    <row r="10" spans="2:5" x14ac:dyDescent="0.3">
      <c r="B10" s="10" t="s">
        <v>4</v>
      </c>
      <c r="C10" s="8"/>
      <c r="D10" s="26">
        <v>24188</v>
      </c>
      <c r="E10" s="25">
        <v>23755</v>
      </c>
    </row>
    <row r="11" spans="2:5" x14ac:dyDescent="0.3">
      <c r="B11" s="10" t="s">
        <v>5</v>
      </c>
      <c r="C11" s="8">
        <v>6</v>
      </c>
      <c r="D11" s="26">
        <v>936328</v>
      </c>
      <c r="E11" s="25">
        <v>1201302</v>
      </c>
    </row>
    <row r="12" spans="2:5" x14ac:dyDescent="0.3">
      <c r="B12" s="10" t="s">
        <v>6</v>
      </c>
      <c r="C12" s="8">
        <v>7</v>
      </c>
      <c r="D12" s="26">
        <v>226326873</v>
      </c>
      <c r="E12" s="25">
        <v>203453188</v>
      </c>
    </row>
    <row r="13" spans="2:5" x14ac:dyDescent="0.3">
      <c r="B13" s="10" t="s">
        <v>7</v>
      </c>
      <c r="C13" s="8">
        <v>8</v>
      </c>
      <c r="D13" s="26">
        <v>28622942</v>
      </c>
      <c r="E13" s="25">
        <v>10188072</v>
      </c>
    </row>
    <row r="14" spans="2:5" x14ac:dyDescent="0.3">
      <c r="B14" s="10" t="s">
        <v>8</v>
      </c>
      <c r="C14" s="8"/>
      <c r="D14" s="26">
        <v>66958</v>
      </c>
      <c r="E14" s="25">
        <v>66958</v>
      </c>
    </row>
    <row r="15" spans="2:5" x14ac:dyDescent="0.3">
      <c r="B15" s="10" t="s">
        <v>9</v>
      </c>
      <c r="C15" s="8">
        <v>9</v>
      </c>
      <c r="D15" s="26">
        <v>10732557</v>
      </c>
      <c r="E15" s="25">
        <v>9097130</v>
      </c>
    </row>
    <row r="16" spans="2:5" x14ac:dyDescent="0.3">
      <c r="B16" s="10" t="s">
        <v>10</v>
      </c>
      <c r="C16" s="8"/>
      <c r="D16" s="26">
        <v>942569</v>
      </c>
      <c r="E16" s="25">
        <v>921187</v>
      </c>
    </row>
    <row r="17" spans="2:5" x14ac:dyDescent="0.3">
      <c r="B17" s="10" t="s">
        <v>11</v>
      </c>
      <c r="C17" s="8"/>
      <c r="D17" s="26">
        <v>1612231</v>
      </c>
      <c r="E17" s="25">
        <v>413180</v>
      </c>
    </row>
    <row r="18" spans="2:5" x14ac:dyDescent="0.3">
      <c r="B18" s="10" t="s">
        <v>12</v>
      </c>
      <c r="C18" s="8">
        <v>12</v>
      </c>
      <c r="D18" s="26">
        <v>767200</v>
      </c>
      <c r="E18" s="25">
        <v>158025</v>
      </c>
    </row>
    <row r="19" spans="2:5" x14ac:dyDescent="0.3">
      <c r="B19" s="10" t="s">
        <v>13</v>
      </c>
      <c r="C19" s="8"/>
      <c r="D19" s="26">
        <v>0</v>
      </c>
      <c r="E19" s="25">
        <v>71062</v>
      </c>
    </row>
    <row r="20" spans="2:5" ht="15" thickBot="1" x14ac:dyDescent="0.35">
      <c r="B20" s="10" t="s">
        <v>14</v>
      </c>
      <c r="C20" s="8">
        <v>10</v>
      </c>
      <c r="D20" s="29">
        <v>1783757</v>
      </c>
      <c r="E20" s="34">
        <v>943780</v>
      </c>
    </row>
    <row r="21" spans="2:5" ht="15" thickBot="1" x14ac:dyDescent="0.35">
      <c r="B21" s="7" t="s">
        <v>15</v>
      </c>
      <c r="C21" s="11"/>
      <c r="D21" s="29">
        <f>SUM(D9:D20)</f>
        <v>278174505</v>
      </c>
      <c r="E21" s="29">
        <f>SUM(E9:E20)</f>
        <v>233578837</v>
      </c>
    </row>
    <row r="22" spans="2:5" x14ac:dyDescent="0.3">
      <c r="B22" s="7" t="s">
        <v>16</v>
      </c>
      <c r="C22" s="11"/>
      <c r="D22" s="48"/>
      <c r="E22" s="20"/>
    </row>
    <row r="23" spans="2:5" x14ac:dyDescent="0.3">
      <c r="B23" s="7" t="s">
        <v>17</v>
      </c>
      <c r="C23" s="8"/>
      <c r="D23" s="48"/>
      <c r="E23" s="20"/>
    </row>
    <row r="24" spans="2:5" x14ac:dyDescent="0.3">
      <c r="B24" s="10" t="s">
        <v>18</v>
      </c>
      <c r="C24" s="8">
        <v>11</v>
      </c>
      <c r="D24" s="26">
        <v>173942682</v>
      </c>
      <c r="E24" s="25">
        <v>163736457</v>
      </c>
    </row>
    <row r="25" spans="2:5" x14ac:dyDescent="0.3">
      <c r="B25" s="10" t="s">
        <v>19</v>
      </c>
      <c r="C25" s="8">
        <v>6</v>
      </c>
      <c r="D25" s="26">
        <v>258612</v>
      </c>
      <c r="E25" s="25">
        <v>835423</v>
      </c>
    </row>
    <row r="26" spans="2:5" x14ac:dyDescent="0.3">
      <c r="B26" s="4" t="s">
        <v>122</v>
      </c>
      <c r="C26" s="3">
        <v>12</v>
      </c>
      <c r="D26" s="26">
        <v>397161</v>
      </c>
      <c r="E26" s="25">
        <v>0</v>
      </c>
    </row>
    <row r="27" spans="2:5" x14ac:dyDescent="0.3">
      <c r="B27" s="10" t="s">
        <v>125</v>
      </c>
      <c r="C27" s="8"/>
      <c r="D27" s="26">
        <v>38257</v>
      </c>
      <c r="E27" s="25">
        <v>0</v>
      </c>
    </row>
    <row r="28" spans="2:5" x14ac:dyDescent="0.3">
      <c r="B28" s="10" t="s">
        <v>35</v>
      </c>
      <c r="C28" s="8"/>
      <c r="D28" s="26">
        <v>21224484</v>
      </c>
      <c r="E28" s="25">
        <v>10389636</v>
      </c>
    </row>
    <row r="29" spans="2:5" x14ac:dyDescent="0.3">
      <c r="B29" s="10" t="s">
        <v>110</v>
      </c>
      <c r="C29" s="8"/>
      <c r="D29" s="26">
        <v>13891802</v>
      </c>
      <c r="E29" s="25">
        <v>0</v>
      </c>
    </row>
    <row r="30" spans="2:5" x14ac:dyDescent="0.3">
      <c r="B30" s="10" t="s">
        <v>20</v>
      </c>
      <c r="C30" s="8"/>
      <c r="D30" s="26">
        <v>1024067</v>
      </c>
      <c r="E30" s="25">
        <v>992534</v>
      </c>
    </row>
    <row r="31" spans="2:5" ht="15" thickBot="1" x14ac:dyDescent="0.35">
      <c r="B31" s="10" t="s">
        <v>21</v>
      </c>
      <c r="C31" s="8">
        <v>10</v>
      </c>
      <c r="D31" s="29">
        <v>5422975</v>
      </c>
      <c r="E31" s="34">
        <v>5304300</v>
      </c>
    </row>
    <row r="32" spans="2:5" ht="15" thickBot="1" x14ac:dyDescent="0.35">
      <c r="B32" s="7" t="s">
        <v>22</v>
      </c>
      <c r="C32" s="8"/>
      <c r="D32" s="29">
        <f>SUM(D24:D31)</f>
        <v>216200040</v>
      </c>
      <c r="E32" s="29">
        <f>SUM(E24:E31)</f>
        <v>181258350</v>
      </c>
    </row>
    <row r="33" spans="2:5" x14ac:dyDescent="0.3">
      <c r="B33" s="7" t="s">
        <v>16</v>
      </c>
      <c r="C33" s="8"/>
      <c r="D33" s="48"/>
      <c r="E33" s="20"/>
    </row>
    <row r="34" spans="2:5" x14ac:dyDescent="0.3">
      <c r="B34" s="7" t="s">
        <v>23</v>
      </c>
      <c r="C34" s="8"/>
      <c r="D34" s="48"/>
      <c r="E34" s="20"/>
    </row>
    <row r="35" spans="2:5" x14ac:dyDescent="0.3">
      <c r="B35" s="10" t="s">
        <v>24</v>
      </c>
      <c r="C35" s="8">
        <v>13</v>
      </c>
      <c r="D35" s="26">
        <v>14430993</v>
      </c>
      <c r="E35" s="25">
        <v>14430993</v>
      </c>
    </row>
    <row r="36" spans="2:5" x14ac:dyDescent="0.3">
      <c r="B36" s="10" t="s">
        <v>25</v>
      </c>
      <c r="C36" s="8">
        <v>13</v>
      </c>
      <c r="D36" s="26">
        <v>1478339</v>
      </c>
      <c r="E36" s="25">
        <v>1478339</v>
      </c>
    </row>
    <row r="37" spans="2:5" x14ac:dyDescent="0.3">
      <c r="B37" s="10" t="s">
        <v>26</v>
      </c>
      <c r="C37" s="8"/>
      <c r="D37" s="26">
        <v>-296353</v>
      </c>
      <c r="E37" s="25">
        <v>-371782</v>
      </c>
    </row>
    <row r="38" spans="2:5" x14ac:dyDescent="0.3">
      <c r="B38" s="10" t="s">
        <v>113</v>
      </c>
      <c r="C38" s="8"/>
      <c r="D38" s="26">
        <v>62329</v>
      </c>
      <c r="E38" s="25">
        <v>62329</v>
      </c>
    </row>
    <row r="39" spans="2:5" x14ac:dyDescent="0.3">
      <c r="B39" s="10" t="s">
        <v>27</v>
      </c>
      <c r="C39" s="8"/>
      <c r="D39" s="26">
        <v>46299157</v>
      </c>
      <c r="E39" s="25">
        <v>36720608</v>
      </c>
    </row>
    <row r="40" spans="2:5" ht="15" thickBot="1" x14ac:dyDescent="0.35">
      <c r="B40" s="7" t="s">
        <v>28</v>
      </c>
      <c r="C40" s="8"/>
      <c r="D40" s="29">
        <v>61974465</v>
      </c>
      <c r="E40" s="29">
        <f>SUM(E35:E39)</f>
        <v>52320487</v>
      </c>
    </row>
    <row r="41" spans="2:5" ht="15" thickBot="1" x14ac:dyDescent="0.35">
      <c r="B41" s="7" t="s">
        <v>29</v>
      </c>
      <c r="C41" s="8"/>
      <c r="D41" s="29">
        <f>D40+D32</f>
        <v>278174505</v>
      </c>
      <c r="E41" s="29">
        <f>E40+E32</f>
        <v>233578837</v>
      </c>
    </row>
    <row r="42" spans="2:5" x14ac:dyDescent="0.3">
      <c r="D42" s="37">
        <f>D41-D21</f>
        <v>0</v>
      </c>
      <c r="E42" s="37">
        <f>E41-E21</f>
        <v>0</v>
      </c>
    </row>
  </sheetData>
  <mergeCells count="2"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9"/>
  <sheetViews>
    <sheetView topLeftCell="A22" zoomScale="85" zoomScaleNormal="85" workbookViewId="0">
      <selection activeCell="B11" sqref="B11"/>
    </sheetView>
  </sheetViews>
  <sheetFormatPr defaultRowHeight="14.4" x14ac:dyDescent="0.3"/>
  <cols>
    <col min="1" max="1" width="7.6640625" customWidth="1"/>
    <col min="2" max="2" width="64.109375" customWidth="1"/>
    <col min="3" max="3" width="9" customWidth="1"/>
    <col min="4" max="5" width="21.6640625" customWidth="1"/>
    <col min="6" max="7" width="20.33203125" customWidth="1"/>
  </cols>
  <sheetData>
    <row r="1" spans="2:7" ht="15.6" x14ac:dyDescent="0.3">
      <c r="B1" s="22" t="s">
        <v>104</v>
      </c>
    </row>
    <row r="2" spans="2:7" ht="15.6" x14ac:dyDescent="0.3">
      <c r="B2" s="22" t="s">
        <v>107</v>
      </c>
    </row>
    <row r="3" spans="2:7" ht="15.6" x14ac:dyDescent="0.3">
      <c r="B3" s="22" t="s">
        <v>127</v>
      </c>
    </row>
    <row r="4" spans="2:7" ht="15.6" x14ac:dyDescent="0.3">
      <c r="B4" s="24" t="s">
        <v>106</v>
      </c>
    </row>
    <row r="5" spans="2:7" ht="14.4" customHeight="1" x14ac:dyDescent="0.3">
      <c r="B5" s="89"/>
      <c r="C5" s="88"/>
      <c r="D5" s="88" t="s">
        <v>30</v>
      </c>
      <c r="E5" s="88"/>
      <c r="F5" s="88" t="s">
        <v>128</v>
      </c>
      <c r="G5" s="88"/>
    </row>
    <row r="6" spans="2:7" ht="24" customHeight="1" x14ac:dyDescent="0.3">
      <c r="B6" s="89"/>
      <c r="C6" s="88"/>
      <c r="D6" s="88" t="s">
        <v>129</v>
      </c>
      <c r="E6" s="88"/>
      <c r="F6" s="88" t="s">
        <v>129</v>
      </c>
      <c r="G6" s="88"/>
    </row>
    <row r="7" spans="2:7" x14ac:dyDescent="0.3">
      <c r="B7" s="89"/>
      <c r="C7" s="88"/>
      <c r="D7" s="88" t="s">
        <v>31</v>
      </c>
      <c r="E7" s="88"/>
      <c r="F7" s="88" t="s">
        <v>31</v>
      </c>
      <c r="G7" s="88"/>
    </row>
    <row r="8" spans="2:7" x14ac:dyDescent="0.3">
      <c r="B8" s="64"/>
      <c r="C8" s="65" t="s">
        <v>0</v>
      </c>
      <c r="D8" s="68" t="s">
        <v>115</v>
      </c>
      <c r="E8" s="84" t="s">
        <v>32</v>
      </c>
      <c r="F8" s="68" t="str">
        <f>D8</f>
        <v>2023 года</v>
      </c>
      <c r="G8" s="84" t="str">
        <f>E8</f>
        <v>2022 года</v>
      </c>
    </row>
    <row r="9" spans="2:7" ht="26.4" x14ac:dyDescent="0.3">
      <c r="B9" s="64" t="s">
        <v>33</v>
      </c>
      <c r="C9" s="3"/>
      <c r="D9" s="64"/>
      <c r="E9" s="80"/>
      <c r="F9" s="64"/>
      <c r="G9" s="52"/>
    </row>
    <row r="10" spans="2:7" x14ac:dyDescent="0.3">
      <c r="B10" s="4" t="s">
        <v>3</v>
      </c>
      <c r="C10" s="3"/>
      <c r="D10" s="25">
        <v>226293</v>
      </c>
      <c r="E10" s="71">
        <v>222902</v>
      </c>
      <c r="F10" s="25">
        <v>876418</v>
      </c>
      <c r="G10" s="71">
        <v>450761</v>
      </c>
    </row>
    <row r="11" spans="2:7" x14ac:dyDescent="0.3">
      <c r="B11" s="4" t="s">
        <v>6</v>
      </c>
      <c r="C11" s="3"/>
      <c r="D11" s="25">
        <v>21071933</v>
      </c>
      <c r="E11" s="71">
        <v>18486642</v>
      </c>
      <c r="F11" s="25">
        <v>61036280</v>
      </c>
      <c r="G11" s="71">
        <v>50992498</v>
      </c>
    </row>
    <row r="12" spans="2:7" x14ac:dyDescent="0.3">
      <c r="B12" s="4" t="s">
        <v>7</v>
      </c>
      <c r="C12" s="3"/>
      <c r="D12" s="25">
        <v>246414</v>
      </c>
      <c r="E12" s="71">
        <v>160399</v>
      </c>
      <c r="F12" s="25">
        <v>566898</v>
      </c>
      <c r="G12" s="71">
        <v>398586</v>
      </c>
    </row>
    <row r="13" spans="2:7" x14ac:dyDescent="0.3">
      <c r="B13" s="4"/>
      <c r="C13" s="3"/>
      <c r="D13" s="26">
        <f>SUM(D10:D12)</f>
        <v>21544640</v>
      </c>
      <c r="E13" s="72">
        <f t="shared" ref="E13:G13" si="0">SUM(E10:E12)</f>
        <v>18869943</v>
      </c>
      <c r="F13" s="26">
        <f t="shared" si="0"/>
        <v>62479596</v>
      </c>
      <c r="G13" s="72">
        <f t="shared" si="0"/>
        <v>51841845</v>
      </c>
    </row>
    <row r="14" spans="2:7" ht="26.4" x14ac:dyDescent="0.3">
      <c r="B14" s="64" t="s">
        <v>34</v>
      </c>
      <c r="C14" s="3"/>
      <c r="D14" s="26"/>
      <c r="E14" s="72"/>
      <c r="F14" s="26"/>
      <c r="G14" s="72"/>
    </row>
    <row r="15" spans="2:7" x14ac:dyDescent="0.3">
      <c r="B15" s="4" t="s">
        <v>18</v>
      </c>
      <c r="C15" s="3"/>
      <c r="D15" s="25">
        <v>-6041575</v>
      </c>
      <c r="E15" s="71">
        <v>-4836340</v>
      </c>
      <c r="F15" s="25">
        <v>-16997671</v>
      </c>
      <c r="G15" s="71">
        <v>-13297856</v>
      </c>
    </row>
    <row r="16" spans="2:7" x14ac:dyDescent="0.3">
      <c r="B16" s="4" t="s">
        <v>35</v>
      </c>
      <c r="C16" s="3"/>
      <c r="D16" s="25">
        <v>-1273173</v>
      </c>
      <c r="E16" s="71">
        <v>-329919</v>
      </c>
      <c r="F16" s="25">
        <v>-2240348</v>
      </c>
      <c r="G16" s="71">
        <v>-989328</v>
      </c>
    </row>
    <row r="17" spans="2:7" x14ac:dyDescent="0.3">
      <c r="B17" s="4" t="s">
        <v>36</v>
      </c>
      <c r="C17" s="3"/>
      <c r="D17" s="25">
        <v>-263896</v>
      </c>
      <c r="E17" s="71">
        <v>-27361</v>
      </c>
      <c r="F17" s="25">
        <v>-418954</v>
      </c>
      <c r="G17" s="71">
        <v>-121025</v>
      </c>
    </row>
    <row r="18" spans="2:7" x14ac:dyDescent="0.3">
      <c r="B18" s="4"/>
      <c r="C18" s="3"/>
      <c r="D18" s="26">
        <f>SUM(D15:D17)</f>
        <v>-7578644</v>
      </c>
      <c r="E18" s="72">
        <f t="shared" ref="E18:G18" si="1">SUM(E15:E17)</f>
        <v>-5193620</v>
      </c>
      <c r="F18" s="26">
        <f t="shared" si="1"/>
        <v>-19656973</v>
      </c>
      <c r="G18" s="72">
        <f t="shared" si="1"/>
        <v>-14408209</v>
      </c>
    </row>
    <row r="19" spans="2:7" x14ac:dyDescent="0.3">
      <c r="B19" s="4" t="s">
        <v>16</v>
      </c>
      <c r="C19" s="3"/>
      <c r="D19" s="27"/>
      <c r="E19" s="73"/>
      <c r="F19" s="27"/>
      <c r="G19" s="73"/>
    </row>
    <row r="20" spans="2:7" x14ac:dyDescent="0.3">
      <c r="B20" s="4" t="s">
        <v>20</v>
      </c>
      <c r="C20" s="3"/>
      <c r="D20" s="25">
        <v>-44008</v>
      </c>
      <c r="E20" s="71">
        <v>-32621</v>
      </c>
      <c r="F20" s="25">
        <v>-116265</v>
      </c>
      <c r="G20" s="71">
        <v>-91043</v>
      </c>
    </row>
    <row r="21" spans="2:7" ht="15" thickBot="1" x14ac:dyDescent="0.35">
      <c r="B21" s="4"/>
      <c r="C21" s="3"/>
      <c r="D21" s="33">
        <f>SUM(D18:D20)</f>
        <v>-7622652</v>
      </c>
      <c r="E21" s="57">
        <f t="shared" ref="E21:G21" si="2">SUM(E18:E20)</f>
        <v>-5226241</v>
      </c>
      <c r="F21" s="33">
        <f t="shared" si="2"/>
        <v>-19773238</v>
      </c>
      <c r="G21" s="57">
        <f t="shared" si="2"/>
        <v>-14499252</v>
      </c>
    </row>
    <row r="22" spans="2:7" x14ac:dyDescent="0.3">
      <c r="B22" s="64" t="s">
        <v>37</v>
      </c>
      <c r="C22" s="3"/>
      <c r="D22" s="26">
        <f>D20+D18+D13</f>
        <v>13921988</v>
      </c>
      <c r="E22" s="72">
        <f t="shared" ref="E22:G22" si="3">E20+E18+E13</f>
        <v>13643702</v>
      </c>
      <c r="F22" s="26">
        <f t="shared" si="3"/>
        <v>42706358</v>
      </c>
      <c r="G22" s="72">
        <f t="shared" si="3"/>
        <v>37342593</v>
      </c>
    </row>
    <row r="23" spans="2:7" x14ac:dyDescent="0.3">
      <c r="B23" s="4" t="s">
        <v>16</v>
      </c>
      <c r="C23" s="3"/>
      <c r="D23" s="69"/>
      <c r="E23" s="56"/>
      <c r="F23" s="69"/>
      <c r="G23" s="56"/>
    </row>
    <row r="24" spans="2:7" ht="15" thickBot="1" x14ac:dyDescent="0.35">
      <c r="B24" s="4" t="s">
        <v>38</v>
      </c>
      <c r="C24" s="3"/>
      <c r="D24" s="34">
        <v>-1708984</v>
      </c>
      <c r="E24" s="74">
        <v>-1497475</v>
      </c>
      <c r="F24" s="34">
        <v>-5568120</v>
      </c>
      <c r="G24" s="74">
        <v>-4144006</v>
      </c>
    </row>
    <row r="25" spans="2:7" x14ac:dyDescent="0.3">
      <c r="B25" s="64" t="s">
        <v>39</v>
      </c>
      <c r="C25" s="3"/>
      <c r="D25" s="35">
        <f>SUM(D22:D24)</f>
        <v>12213004</v>
      </c>
      <c r="E25" s="75">
        <f t="shared" ref="E25:G25" si="4">SUM(E22:E24)</f>
        <v>12146227</v>
      </c>
      <c r="F25" s="35">
        <f t="shared" si="4"/>
        <v>37138238</v>
      </c>
      <c r="G25" s="75">
        <f t="shared" si="4"/>
        <v>33198587</v>
      </c>
    </row>
    <row r="26" spans="2:7" x14ac:dyDescent="0.3">
      <c r="B26" s="64" t="s">
        <v>16</v>
      </c>
      <c r="C26" s="3"/>
      <c r="D26" s="69"/>
      <c r="E26" s="56"/>
      <c r="F26" s="69"/>
      <c r="G26" s="56"/>
    </row>
    <row r="27" spans="2:7" ht="26.4" x14ac:dyDescent="0.3">
      <c r="B27" s="4" t="s">
        <v>40</v>
      </c>
      <c r="C27" s="3">
        <v>6</v>
      </c>
      <c r="D27" s="25">
        <v>607118</v>
      </c>
      <c r="E27" s="71">
        <v>-4422688</v>
      </c>
      <c r="F27" s="25">
        <v>-4479714</v>
      </c>
      <c r="G27" s="71">
        <v>-1580448</v>
      </c>
    </row>
    <row r="28" spans="2:7" x14ac:dyDescent="0.3">
      <c r="B28" s="4" t="s">
        <v>41</v>
      </c>
      <c r="C28" s="3"/>
      <c r="D28" s="28">
        <f>SUM(D29:D30)</f>
        <v>-897127</v>
      </c>
      <c r="E28" s="28">
        <f t="shared" ref="E28:G28" si="5">SUM(E29:E30)</f>
        <v>-555312</v>
      </c>
      <c r="F28" s="28">
        <f t="shared" si="5"/>
        <v>220623</v>
      </c>
      <c r="G28" s="28">
        <f t="shared" si="5"/>
        <v>-3121663</v>
      </c>
    </row>
    <row r="29" spans="2:7" x14ac:dyDescent="0.3">
      <c r="B29" s="4" t="s">
        <v>42</v>
      </c>
      <c r="C29" s="3"/>
      <c r="D29" s="28">
        <v>-835897</v>
      </c>
      <c r="E29" s="28">
        <v>-542068</v>
      </c>
      <c r="F29" s="28">
        <v>222476</v>
      </c>
      <c r="G29" s="28">
        <v>-3019802</v>
      </c>
    </row>
    <row r="30" spans="2:7" x14ac:dyDescent="0.3">
      <c r="B30" s="4" t="s">
        <v>43</v>
      </c>
      <c r="C30" s="3"/>
      <c r="D30" s="28">
        <v>-61230</v>
      </c>
      <c r="E30" s="28">
        <v>-13244</v>
      </c>
      <c r="F30" s="28">
        <v>-1853</v>
      </c>
      <c r="G30" s="28">
        <v>-101861</v>
      </c>
    </row>
    <row r="31" spans="2:7" ht="26.4" x14ac:dyDescent="0.3">
      <c r="B31" s="4" t="s">
        <v>44</v>
      </c>
      <c r="C31" s="3"/>
      <c r="D31" s="25">
        <v>0</v>
      </c>
      <c r="E31" s="71">
        <v>0</v>
      </c>
      <c r="F31" s="28">
        <v>0</v>
      </c>
      <c r="G31" s="28">
        <v>0</v>
      </c>
    </row>
    <row r="32" spans="2:7" x14ac:dyDescent="0.3">
      <c r="B32" s="4" t="s">
        <v>45</v>
      </c>
      <c r="C32" s="3"/>
      <c r="D32" s="25">
        <v>22164</v>
      </c>
      <c r="E32" s="71">
        <v>19923</v>
      </c>
      <c r="F32" s="28">
        <v>66982</v>
      </c>
      <c r="G32" s="71">
        <v>85631</v>
      </c>
    </row>
    <row r="33" spans="2:7" x14ac:dyDescent="0.3">
      <c r="B33" s="4" t="s">
        <v>46</v>
      </c>
      <c r="C33" s="3">
        <v>16</v>
      </c>
      <c r="D33" s="25">
        <v>-4940063</v>
      </c>
      <c r="E33" s="71">
        <v>-3773807</v>
      </c>
      <c r="F33" s="28">
        <v>-14643250</v>
      </c>
      <c r="G33" s="71">
        <v>-11764063</v>
      </c>
    </row>
    <row r="34" spans="2:7" x14ac:dyDescent="0.3">
      <c r="B34" s="4" t="s">
        <v>47</v>
      </c>
      <c r="C34" s="3">
        <v>16</v>
      </c>
      <c r="D34" s="25">
        <v>-2204285</v>
      </c>
      <c r="E34" s="71">
        <v>-1972362</v>
      </c>
      <c r="F34" s="28">
        <v>-6284331</v>
      </c>
      <c r="G34" s="71">
        <v>-5150592</v>
      </c>
    </row>
    <row r="35" spans="2:7" ht="15" thickBot="1" x14ac:dyDescent="0.35">
      <c r="B35" s="4" t="s">
        <v>48</v>
      </c>
      <c r="C35" s="3"/>
      <c r="D35" s="34">
        <v>0</v>
      </c>
      <c r="E35" s="74">
        <v>-11930</v>
      </c>
      <c r="F35" s="36">
        <v>-2860</v>
      </c>
      <c r="G35" s="74">
        <v>-38591</v>
      </c>
    </row>
    <row r="36" spans="2:7" x14ac:dyDescent="0.3">
      <c r="B36" s="64" t="s">
        <v>49</v>
      </c>
      <c r="C36" s="3"/>
      <c r="D36" s="26">
        <f>SUM(D27,D28,D31,D32,D33,D34,D35,D25)</f>
        <v>4800811</v>
      </c>
      <c r="E36" s="72">
        <f>SUM(E27,E28,E31,E32,E33,E34,E35,E25)</f>
        <v>1430051</v>
      </c>
      <c r="F36" s="26">
        <f>SUM(F27,F28,F31,F32,F33,F34,F35,F25)</f>
        <v>12015688</v>
      </c>
      <c r="G36" s="72">
        <f>SUM(G27,G28,G31,G32,G33,G34,G35,G25)</f>
        <v>11628861</v>
      </c>
    </row>
    <row r="37" spans="2:7" x14ac:dyDescent="0.3">
      <c r="B37" s="64" t="s">
        <v>16</v>
      </c>
      <c r="C37" s="3"/>
      <c r="D37" s="69"/>
      <c r="E37" s="56"/>
      <c r="F37" s="69"/>
      <c r="G37" s="56"/>
    </row>
    <row r="38" spans="2:7" x14ac:dyDescent="0.3">
      <c r="B38" s="4" t="s">
        <v>50</v>
      </c>
      <c r="C38" s="3">
        <v>12</v>
      </c>
      <c r="D38" s="25">
        <v>-930712</v>
      </c>
      <c r="E38" s="71">
        <v>-393751</v>
      </c>
      <c r="F38" s="28">
        <v>-2437139</v>
      </c>
      <c r="G38" s="71">
        <v>-2313023</v>
      </c>
    </row>
    <row r="39" spans="2:7" ht="15" thickBot="1" x14ac:dyDescent="0.35">
      <c r="B39" s="64" t="s">
        <v>51</v>
      </c>
      <c r="C39" s="5"/>
      <c r="D39" s="29">
        <f>SUM(D36:D38)</f>
        <v>3870099</v>
      </c>
      <c r="E39" s="76">
        <f t="shared" ref="E39:G39" si="6">SUM(E36:E38)</f>
        <v>1036300</v>
      </c>
      <c r="F39" s="29">
        <f t="shared" si="6"/>
        <v>9578549</v>
      </c>
      <c r="G39" s="76">
        <f t="shared" si="6"/>
        <v>9315838</v>
      </c>
    </row>
    <row r="40" spans="2:7" x14ac:dyDescent="0.3">
      <c r="B40" s="4" t="s">
        <v>16</v>
      </c>
      <c r="C40" s="5"/>
      <c r="D40" s="6"/>
      <c r="E40" s="56"/>
      <c r="F40" s="6"/>
      <c r="G40" s="56"/>
    </row>
    <row r="41" spans="2:7" x14ac:dyDescent="0.3">
      <c r="B41" s="64" t="s">
        <v>52</v>
      </c>
      <c r="C41" s="5"/>
      <c r="D41" s="6"/>
      <c r="E41" s="56"/>
      <c r="F41" s="6"/>
      <c r="G41" s="56"/>
    </row>
    <row r="42" spans="2:7" ht="26.4" x14ac:dyDescent="0.3">
      <c r="B42" s="17" t="s">
        <v>53</v>
      </c>
      <c r="C42" s="5"/>
      <c r="D42" s="6"/>
      <c r="E42" s="56"/>
      <c r="F42" s="6"/>
      <c r="G42" s="56"/>
    </row>
    <row r="43" spans="2:7" ht="26.4" x14ac:dyDescent="0.3">
      <c r="B43" s="4" t="s">
        <v>54</v>
      </c>
      <c r="C43" s="3"/>
      <c r="D43" s="25">
        <v>-143313</v>
      </c>
      <c r="E43" s="71">
        <v>-96102</v>
      </c>
      <c r="F43" s="30">
        <v>97744</v>
      </c>
      <c r="G43" s="28">
        <v>-368298</v>
      </c>
    </row>
    <row r="44" spans="2:7" ht="40.200000000000003" thickBot="1" x14ac:dyDescent="0.35">
      <c r="B44" s="4" t="s">
        <v>55</v>
      </c>
      <c r="C44" s="3"/>
      <c r="D44" s="25">
        <v>-18519</v>
      </c>
      <c r="E44" s="71">
        <v>96243</v>
      </c>
      <c r="F44" s="30">
        <v>-22315</v>
      </c>
      <c r="G44" s="28">
        <v>187202</v>
      </c>
    </row>
    <row r="45" spans="2:7" ht="27" thickBot="1" x14ac:dyDescent="0.35">
      <c r="B45" s="64" t="s">
        <v>56</v>
      </c>
      <c r="C45" s="5"/>
      <c r="D45" s="31">
        <f>SUM(D43:D44)</f>
        <v>-161832</v>
      </c>
      <c r="E45" s="81">
        <f t="shared" ref="E45:G45" si="7">SUM(E43:E44)</f>
        <v>141</v>
      </c>
      <c r="F45" s="31">
        <f>SUM(F43:F44)</f>
        <v>75429</v>
      </c>
      <c r="G45" s="81">
        <f t="shared" si="7"/>
        <v>-181096</v>
      </c>
    </row>
    <row r="46" spans="2:7" ht="15" thickBot="1" x14ac:dyDescent="0.35">
      <c r="B46" s="64"/>
      <c r="C46" s="5"/>
      <c r="D46" s="26"/>
      <c r="E46" s="72"/>
      <c r="F46" s="26"/>
      <c r="G46" s="72"/>
    </row>
    <row r="47" spans="2:7" ht="15" thickBot="1" x14ac:dyDescent="0.35">
      <c r="B47" s="64" t="s">
        <v>57</v>
      </c>
      <c r="C47" s="64"/>
      <c r="D47" s="70">
        <f>D45</f>
        <v>-161832</v>
      </c>
      <c r="E47" s="82">
        <f t="shared" ref="E47:G47" si="8">E45</f>
        <v>141</v>
      </c>
      <c r="F47" s="70">
        <f t="shared" si="8"/>
        <v>75429</v>
      </c>
      <c r="G47" s="82">
        <f t="shared" si="8"/>
        <v>-181096</v>
      </c>
    </row>
    <row r="48" spans="2:7" ht="15" thickBot="1" x14ac:dyDescent="0.35">
      <c r="B48" s="64" t="s">
        <v>58</v>
      </c>
      <c r="C48" s="5"/>
      <c r="D48" s="32">
        <f>SUM(D47,D39)</f>
        <v>3708267</v>
      </c>
      <c r="E48" s="83">
        <f t="shared" ref="E48:G48" si="9">SUM(E47,E39)</f>
        <v>1036441</v>
      </c>
      <c r="F48" s="32">
        <f t="shared" si="9"/>
        <v>9653978</v>
      </c>
      <c r="G48" s="83">
        <f t="shared" si="9"/>
        <v>9134742</v>
      </c>
    </row>
    <row r="49" ht="15" thickTop="1" x14ac:dyDescent="0.3"/>
  </sheetData>
  <mergeCells count="8">
    <mergeCell ref="F5:G5"/>
    <mergeCell ref="F6:G6"/>
    <mergeCell ref="F7:G7"/>
    <mergeCell ref="B5:B7"/>
    <mergeCell ref="C5:C7"/>
    <mergeCell ref="D5:E5"/>
    <mergeCell ref="D6:E6"/>
    <mergeCell ref="D7:E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7"/>
  <sheetViews>
    <sheetView topLeftCell="A34" zoomScale="85" zoomScaleNormal="85" workbookViewId="0">
      <selection activeCell="E56" sqref="E56"/>
    </sheetView>
  </sheetViews>
  <sheetFormatPr defaultRowHeight="14.4" x14ac:dyDescent="0.3"/>
  <cols>
    <col min="2" max="2" width="47.5546875" customWidth="1"/>
    <col min="3" max="3" width="8.88671875" customWidth="1"/>
    <col min="4" max="5" width="11.6640625" customWidth="1"/>
  </cols>
  <sheetData>
    <row r="1" spans="2:11" ht="15.6" x14ac:dyDescent="0.3">
      <c r="B1" s="22" t="s">
        <v>104</v>
      </c>
    </row>
    <row r="2" spans="2:11" ht="15.6" x14ac:dyDescent="0.3">
      <c r="B2" s="22" t="s">
        <v>109</v>
      </c>
    </row>
    <row r="3" spans="2:11" ht="15.6" x14ac:dyDescent="0.3">
      <c r="B3" s="22" t="s">
        <v>116</v>
      </c>
    </row>
    <row r="4" spans="2:11" ht="15.6" x14ac:dyDescent="0.3">
      <c r="B4" s="24" t="s">
        <v>106</v>
      </c>
    </row>
    <row r="5" spans="2:11" ht="14.4" customHeight="1" x14ac:dyDescent="0.3">
      <c r="B5" s="89"/>
      <c r="C5" s="90"/>
      <c r="D5" s="91" t="s">
        <v>30</v>
      </c>
      <c r="E5" s="91"/>
    </row>
    <row r="6" spans="2:11" ht="24" customHeight="1" x14ac:dyDescent="0.3">
      <c r="B6" s="89"/>
      <c r="C6" s="90"/>
      <c r="D6" s="91" t="s">
        <v>114</v>
      </c>
      <c r="E6" s="91"/>
    </row>
    <row r="7" spans="2:11" ht="14.4" customHeight="1" x14ac:dyDescent="0.3">
      <c r="B7" s="89"/>
      <c r="C7" s="90"/>
      <c r="D7" s="91" t="s">
        <v>31</v>
      </c>
      <c r="E7" s="91"/>
    </row>
    <row r="8" spans="2:11" x14ac:dyDescent="0.3">
      <c r="B8" s="49"/>
      <c r="C8" s="50" t="s">
        <v>0</v>
      </c>
      <c r="D8" s="51" t="s">
        <v>115</v>
      </c>
      <c r="E8" s="51" t="s">
        <v>32</v>
      </c>
    </row>
    <row r="9" spans="2:11" ht="14.4" customHeight="1" x14ac:dyDescent="0.3">
      <c r="B9" s="49" t="s">
        <v>68</v>
      </c>
      <c r="C9" s="15"/>
      <c r="D9" s="63"/>
      <c r="E9" s="52"/>
    </row>
    <row r="10" spans="2:11" ht="26.4" customHeight="1" x14ac:dyDescent="0.3">
      <c r="B10" s="4" t="s">
        <v>69</v>
      </c>
      <c r="C10" s="15"/>
      <c r="D10" s="53">
        <v>163354</v>
      </c>
      <c r="E10" s="53">
        <v>111987</v>
      </c>
      <c r="G10" s="39"/>
      <c r="K10" s="37"/>
    </row>
    <row r="11" spans="2:11" ht="14.4" customHeight="1" x14ac:dyDescent="0.3">
      <c r="B11" s="4" t="s">
        <v>70</v>
      </c>
      <c r="C11" s="15"/>
      <c r="D11" s="53">
        <v>18578257</v>
      </c>
      <c r="E11" s="53">
        <v>14671614</v>
      </c>
      <c r="K11" s="37"/>
    </row>
    <row r="12" spans="2:11" ht="26.4" x14ac:dyDescent="0.3">
      <c r="B12" s="4" t="s">
        <v>71</v>
      </c>
      <c r="C12" s="15"/>
      <c r="D12" s="53">
        <v>135384</v>
      </c>
      <c r="E12" s="62" t="s">
        <v>111</v>
      </c>
      <c r="K12" s="37"/>
    </row>
    <row r="13" spans="2:11" x14ac:dyDescent="0.3">
      <c r="B13" s="4" t="s">
        <v>72</v>
      </c>
      <c r="C13" s="15"/>
      <c r="D13" s="53">
        <v>-64386</v>
      </c>
      <c r="E13" s="53">
        <v>18659</v>
      </c>
      <c r="K13" s="37"/>
    </row>
    <row r="14" spans="2:11" ht="26.4" x14ac:dyDescent="0.3">
      <c r="B14" s="4" t="s">
        <v>73</v>
      </c>
      <c r="C14" s="15"/>
      <c r="D14" s="53">
        <v>-5408138</v>
      </c>
      <c r="E14" s="53">
        <v>-3686373</v>
      </c>
      <c r="K14" s="37"/>
    </row>
    <row r="15" spans="2:11" ht="26.4" x14ac:dyDescent="0.3">
      <c r="B15" s="4" t="s">
        <v>117</v>
      </c>
      <c r="C15" s="15"/>
      <c r="D15" s="53">
        <v>-650000</v>
      </c>
      <c r="E15" s="53">
        <v>-650000</v>
      </c>
      <c r="K15" s="37"/>
    </row>
    <row r="16" spans="2:11" x14ac:dyDescent="0.3">
      <c r="B16" s="4" t="s">
        <v>74</v>
      </c>
      <c r="C16" s="3"/>
      <c r="D16" s="53">
        <v>-50383</v>
      </c>
      <c r="E16" s="53">
        <v>-5274</v>
      </c>
      <c r="K16" s="37"/>
    </row>
    <row r="17" spans="2:11" ht="26.4" x14ac:dyDescent="0.3">
      <c r="B17" s="4" t="s">
        <v>75</v>
      </c>
      <c r="C17" s="15"/>
      <c r="D17" s="53">
        <v>975</v>
      </c>
      <c r="E17" s="53">
        <v>-48917</v>
      </c>
      <c r="K17" s="37"/>
    </row>
    <row r="18" spans="2:11" ht="26.4" x14ac:dyDescent="0.3">
      <c r="B18" s="4" t="s">
        <v>76</v>
      </c>
      <c r="C18" s="15"/>
      <c r="D18" s="53">
        <v>-2153500</v>
      </c>
      <c r="E18" s="53">
        <v>-588000</v>
      </c>
      <c r="K18" s="37"/>
    </row>
    <row r="19" spans="2:11" x14ac:dyDescent="0.3">
      <c r="B19" s="4" t="s">
        <v>77</v>
      </c>
      <c r="C19" s="15"/>
      <c r="D19" s="53">
        <v>-3722368</v>
      </c>
      <c r="E19" s="53">
        <v>-2676950</v>
      </c>
      <c r="K19" s="37"/>
    </row>
    <row r="20" spans="2:11" x14ac:dyDescent="0.3">
      <c r="B20" s="4" t="s">
        <v>78</v>
      </c>
      <c r="C20" s="15"/>
      <c r="D20" s="53">
        <v>-1162521</v>
      </c>
      <c r="E20" s="53">
        <v>-1253916</v>
      </c>
      <c r="K20" s="37"/>
    </row>
    <row r="21" spans="2:11" ht="27" thickBot="1" x14ac:dyDescent="0.35">
      <c r="B21" s="4" t="s">
        <v>79</v>
      </c>
      <c r="C21" s="15"/>
      <c r="D21" s="54">
        <v>-465597</v>
      </c>
      <c r="E21" s="54">
        <v>-541769</v>
      </c>
      <c r="K21" s="37"/>
    </row>
    <row r="22" spans="2:11" ht="39.6" x14ac:dyDescent="0.3">
      <c r="B22" s="49" t="s">
        <v>80</v>
      </c>
      <c r="C22" s="16"/>
      <c r="D22" s="55">
        <v>5201077</v>
      </c>
      <c r="E22" s="55">
        <f>SUM(E10:E21)</f>
        <v>5351061</v>
      </c>
      <c r="G22" s="6"/>
      <c r="K22" s="37"/>
    </row>
    <row r="23" spans="2:11" x14ac:dyDescent="0.3">
      <c r="B23" s="49" t="s">
        <v>16</v>
      </c>
      <c r="C23" s="15"/>
      <c r="D23" s="56"/>
      <c r="E23" s="56"/>
      <c r="G23" s="6"/>
      <c r="K23" s="37"/>
    </row>
    <row r="24" spans="2:11" x14ac:dyDescent="0.3">
      <c r="B24" s="17" t="s">
        <v>81</v>
      </c>
      <c r="C24" s="15"/>
      <c r="D24" s="56"/>
      <c r="E24" s="56"/>
      <c r="G24" s="6"/>
      <c r="K24" s="37"/>
    </row>
    <row r="25" spans="2:11" x14ac:dyDescent="0.3">
      <c r="B25" s="4" t="s">
        <v>82</v>
      </c>
      <c r="C25" s="15"/>
      <c r="D25" s="53">
        <v>-1774</v>
      </c>
      <c r="E25" s="53">
        <v>23677</v>
      </c>
      <c r="G25" s="6"/>
      <c r="K25" s="37"/>
    </row>
    <row r="26" spans="2:11" x14ac:dyDescent="0.3">
      <c r="B26" s="4" t="s">
        <v>6</v>
      </c>
      <c r="C26" s="15"/>
      <c r="D26" s="53">
        <v>-5388256</v>
      </c>
      <c r="E26" s="53">
        <v>-9954622</v>
      </c>
      <c r="G26" s="6"/>
      <c r="K26" s="37"/>
    </row>
    <row r="27" spans="2:11" x14ac:dyDescent="0.3">
      <c r="B27" s="4" t="s">
        <v>14</v>
      </c>
      <c r="C27" s="15"/>
      <c r="D27" s="53">
        <v>-247640</v>
      </c>
      <c r="E27" s="53">
        <v>-158193</v>
      </c>
      <c r="G27" s="6"/>
      <c r="K27" s="37"/>
    </row>
    <row r="28" spans="2:11" x14ac:dyDescent="0.3">
      <c r="B28" s="4" t="s">
        <v>16</v>
      </c>
      <c r="C28" s="15"/>
      <c r="D28" s="53"/>
      <c r="E28" s="53"/>
      <c r="G28" s="6"/>
      <c r="K28" s="37"/>
    </row>
    <row r="29" spans="2:11" x14ac:dyDescent="0.3">
      <c r="B29" s="17" t="s">
        <v>83</v>
      </c>
      <c r="C29" s="15"/>
      <c r="D29" s="53"/>
      <c r="E29" s="53"/>
      <c r="G29" s="6"/>
      <c r="K29" s="37"/>
    </row>
    <row r="30" spans="2:11" ht="15" thickBot="1" x14ac:dyDescent="0.35">
      <c r="B30" s="4" t="s">
        <v>21</v>
      </c>
      <c r="C30" s="15"/>
      <c r="D30" s="54">
        <v>576557</v>
      </c>
      <c r="E30" s="54">
        <v>-452087</v>
      </c>
      <c r="G30" s="6"/>
      <c r="K30" s="37"/>
    </row>
    <row r="31" spans="2:11" ht="26.4" x14ac:dyDescent="0.3">
      <c r="B31" s="49" t="s">
        <v>84</v>
      </c>
      <c r="C31" s="16"/>
      <c r="D31" s="55">
        <v>139964</v>
      </c>
      <c r="E31" s="55">
        <f>SUM(E22:E30)</f>
        <v>-5190164</v>
      </c>
      <c r="G31" s="6"/>
      <c r="K31" s="37"/>
    </row>
    <row r="32" spans="2:11" x14ac:dyDescent="0.3">
      <c r="B32" s="49" t="s">
        <v>16</v>
      </c>
      <c r="C32" s="15"/>
      <c r="D32" s="53"/>
      <c r="E32" s="53"/>
      <c r="G32" s="6"/>
      <c r="K32" s="37"/>
    </row>
    <row r="33" spans="2:11" ht="15" thickBot="1" x14ac:dyDescent="0.35">
      <c r="B33" s="4" t="s">
        <v>85</v>
      </c>
      <c r="C33" s="15"/>
      <c r="D33" s="54">
        <v>-917484</v>
      </c>
      <c r="E33" s="54">
        <v>-958212</v>
      </c>
      <c r="G33" s="6"/>
      <c r="K33" s="37"/>
    </row>
    <row r="34" spans="2:11" ht="27" thickBot="1" x14ac:dyDescent="0.35">
      <c r="B34" s="49" t="s">
        <v>86</v>
      </c>
      <c r="C34" s="16"/>
      <c r="D34" s="57">
        <v>-777520</v>
      </c>
      <c r="E34" s="57">
        <f>SUM(E31:E33)</f>
        <v>-6148376</v>
      </c>
      <c r="G34" s="6"/>
      <c r="K34" s="37"/>
    </row>
    <row r="35" spans="2:11" x14ac:dyDescent="0.3">
      <c r="B35" s="49" t="s">
        <v>16</v>
      </c>
      <c r="C35" s="15"/>
      <c r="D35" s="56"/>
      <c r="E35" s="56"/>
      <c r="G35" s="6"/>
      <c r="K35" s="37"/>
    </row>
    <row r="36" spans="2:11" x14ac:dyDescent="0.3">
      <c r="B36" s="49" t="s">
        <v>87</v>
      </c>
      <c r="C36" s="15"/>
      <c r="D36" s="56"/>
      <c r="E36" s="56"/>
      <c r="G36" s="6"/>
      <c r="K36" s="37"/>
    </row>
    <row r="37" spans="2:11" x14ac:dyDescent="0.3">
      <c r="B37" s="4" t="s">
        <v>88</v>
      </c>
      <c r="C37" s="15"/>
      <c r="D37" s="53">
        <v>-1212215</v>
      </c>
      <c r="E37" s="53">
        <v>-578395</v>
      </c>
      <c r="G37" s="6"/>
      <c r="K37" s="37"/>
    </row>
    <row r="38" spans="2:11" x14ac:dyDescent="0.3">
      <c r="B38" s="4" t="s">
        <v>89</v>
      </c>
      <c r="C38" s="15"/>
      <c r="D38" s="53">
        <v>-19319</v>
      </c>
      <c r="E38" s="53">
        <v>-92</v>
      </c>
      <c r="G38" s="6"/>
      <c r="K38" s="37"/>
    </row>
    <row r="39" spans="2:11" x14ac:dyDescent="0.3">
      <c r="B39" s="4" t="s">
        <v>90</v>
      </c>
      <c r="C39" s="15"/>
      <c r="D39" s="53">
        <v>-1162015</v>
      </c>
      <c r="E39" s="53">
        <v>-433830</v>
      </c>
      <c r="G39" s="6"/>
      <c r="K39" s="37"/>
    </row>
    <row r="40" spans="2:11" ht="15" thickBot="1" x14ac:dyDescent="0.35">
      <c r="B40" s="4" t="s">
        <v>91</v>
      </c>
      <c r="C40" s="15"/>
      <c r="D40" s="53">
        <v>1084</v>
      </c>
      <c r="E40" s="53">
        <v>36329</v>
      </c>
      <c r="G40" s="6"/>
      <c r="K40" s="37"/>
    </row>
    <row r="41" spans="2:11" ht="27" thickBot="1" x14ac:dyDescent="0.35">
      <c r="B41" s="49" t="s">
        <v>92</v>
      </c>
      <c r="C41" s="16"/>
      <c r="D41" s="58">
        <v>-2392465</v>
      </c>
      <c r="E41" s="58">
        <f>SUM(E37:E40)</f>
        <v>-975988</v>
      </c>
      <c r="G41" s="6"/>
      <c r="K41" s="37"/>
    </row>
    <row r="42" spans="2:11" x14ac:dyDescent="0.3">
      <c r="D42" s="59"/>
      <c r="E42" s="59"/>
      <c r="G42" s="18"/>
      <c r="K42" s="37"/>
    </row>
    <row r="43" spans="2:11" x14ac:dyDescent="0.3">
      <c r="B43" s="49" t="s">
        <v>93</v>
      </c>
      <c r="C43" s="15"/>
      <c r="D43" s="56"/>
      <c r="E43" s="56"/>
      <c r="G43" s="18"/>
      <c r="K43" s="37"/>
    </row>
    <row r="44" spans="2:11" x14ac:dyDescent="0.3">
      <c r="B44" s="4" t="s">
        <v>94</v>
      </c>
      <c r="C44" s="15"/>
      <c r="D44" s="53">
        <v>19225455</v>
      </c>
      <c r="E44" s="53">
        <v>22021700</v>
      </c>
      <c r="G44" s="18"/>
      <c r="K44" s="37"/>
    </row>
    <row r="45" spans="2:11" x14ac:dyDescent="0.3">
      <c r="B45" s="4" t="s">
        <v>95</v>
      </c>
      <c r="C45" s="15"/>
      <c r="D45" s="53">
        <v>-12106680</v>
      </c>
      <c r="E45" s="53">
        <v>-17713669</v>
      </c>
      <c r="G45" s="18"/>
      <c r="K45" s="37"/>
    </row>
    <row r="46" spans="2:11" x14ac:dyDescent="0.3">
      <c r="B46" s="4" t="s">
        <v>35</v>
      </c>
      <c r="C46" s="15"/>
      <c r="D46" s="53">
        <v>0</v>
      </c>
      <c r="E46" s="62" t="s">
        <v>111</v>
      </c>
      <c r="G46" s="18"/>
      <c r="K46" s="37"/>
    </row>
    <row r="47" spans="2:11" x14ac:dyDescent="0.3">
      <c r="B47" s="4" t="s">
        <v>96</v>
      </c>
      <c r="C47" s="15">
        <v>13</v>
      </c>
      <c r="D47" s="53">
        <v>0</v>
      </c>
      <c r="E47" s="62" t="s">
        <v>111</v>
      </c>
      <c r="G47" s="18"/>
      <c r="K47" s="37"/>
    </row>
    <row r="48" spans="2:11" ht="15" thickBot="1" x14ac:dyDescent="0.35">
      <c r="B48" s="4" t="s">
        <v>97</v>
      </c>
      <c r="C48" s="15"/>
      <c r="D48" s="54">
        <v>-158912</v>
      </c>
      <c r="E48" s="54">
        <v>-126151</v>
      </c>
      <c r="G48" s="18"/>
      <c r="K48" s="37"/>
    </row>
    <row r="49" spans="2:11" ht="27" thickBot="1" x14ac:dyDescent="0.35">
      <c r="B49" s="49" t="s">
        <v>98</v>
      </c>
      <c r="C49" s="16"/>
      <c r="D49" s="58">
        <v>6959863</v>
      </c>
      <c r="E49" s="58">
        <f>SUM(E44:E48)</f>
        <v>4181880</v>
      </c>
      <c r="G49" s="18"/>
      <c r="K49" s="37"/>
    </row>
    <row r="50" spans="2:11" x14ac:dyDescent="0.3">
      <c r="B50" s="49" t="s">
        <v>16</v>
      </c>
      <c r="C50" s="15"/>
      <c r="D50" s="56"/>
      <c r="E50" s="56"/>
      <c r="G50" s="6"/>
      <c r="K50" s="37"/>
    </row>
    <row r="51" spans="2:11" ht="26.4" x14ac:dyDescent="0.3">
      <c r="B51" s="4" t="s">
        <v>99</v>
      </c>
      <c r="C51" s="15"/>
      <c r="D51" s="60">
        <v>-3582</v>
      </c>
      <c r="E51" s="60">
        <v>-771</v>
      </c>
      <c r="G51" s="6"/>
      <c r="K51" s="37"/>
    </row>
    <row r="52" spans="2:11" ht="27" thickBot="1" x14ac:dyDescent="0.35">
      <c r="B52" s="4" t="s">
        <v>100</v>
      </c>
      <c r="C52" s="15"/>
      <c r="D52" s="54">
        <v>-138996</v>
      </c>
      <c r="E52" s="54">
        <v>82817</v>
      </c>
      <c r="G52" s="6"/>
      <c r="K52" s="37"/>
    </row>
    <row r="53" spans="2:11" ht="27" thickBot="1" x14ac:dyDescent="0.35">
      <c r="B53" s="49" t="s">
        <v>101</v>
      </c>
      <c r="C53" s="16"/>
      <c r="D53" s="61">
        <v>3647300</v>
      </c>
      <c r="E53" s="61">
        <f>E34+E41+E49+E51+E52</f>
        <v>-2860438</v>
      </c>
      <c r="G53" s="6"/>
      <c r="K53" s="37"/>
    </row>
    <row r="54" spans="2:11" x14ac:dyDescent="0.3">
      <c r="B54" s="49" t="s">
        <v>16</v>
      </c>
      <c r="C54" s="15"/>
      <c r="D54" s="56"/>
      <c r="E54" s="56"/>
      <c r="G54" s="6"/>
      <c r="K54" s="37"/>
    </row>
    <row r="55" spans="2:11" ht="15" thickBot="1" x14ac:dyDescent="0.35">
      <c r="B55" s="4" t="s">
        <v>102</v>
      </c>
      <c r="C55" s="15"/>
      <c r="D55" s="54">
        <v>7064953</v>
      </c>
      <c r="E55" s="54">
        <v>6257217</v>
      </c>
      <c r="G55" s="6"/>
      <c r="K55" s="37"/>
    </row>
    <row r="56" spans="2:11" ht="15" thickBot="1" x14ac:dyDescent="0.35">
      <c r="B56" s="49" t="s">
        <v>121</v>
      </c>
      <c r="C56" s="16">
        <v>5</v>
      </c>
      <c r="D56" s="58">
        <v>10712253</v>
      </c>
      <c r="E56" s="58">
        <f>E55+E53</f>
        <v>3396779</v>
      </c>
      <c r="G56" s="6"/>
      <c r="K56" s="37"/>
    </row>
    <row r="57" spans="2:11" ht="15" customHeight="1" x14ac:dyDescent="0.3"/>
  </sheetData>
  <mergeCells count="5">
    <mergeCell ref="B5:B7"/>
    <mergeCell ref="C5:C7"/>
    <mergeCell ref="D5:E5"/>
    <mergeCell ref="D6:E6"/>
    <mergeCell ref="D7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zoomScale="85" zoomScaleNormal="85" workbookViewId="0">
      <selection activeCell="B15" sqref="B15"/>
    </sheetView>
  </sheetViews>
  <sheetFormatPr defaultRowHeight="14.4" x14ac:dyDescent="0.3"/>
  <cols>
    <col min="2" max="2" width="56.44140625" customWidth="1"/>
    <col min="3" max="3" width="8.88671875" customWidth="1"/>
    <col min="4" max="5" width="11.6640625" customWidth="1"/>
    <col min="7" max="7" width="10.77734375" bestFit="1" customWidth="1"/>
  </cols>
  <sheetData>
    <row r="1" spans="2:7" ht="15.6" x14ac:dyDescent="0.3">
      <c r="B1" s="22" t="s">
        <v>104</v>
      </c>
    </row>
    <row r="2" spans="2:7" ht="15.6" x14ac:dyDescent="0.3">
      <c r="B2" s="22" t="s">
        <v>109</v>
      </c>
    </row>
    <row r="3" spans="2:7" ht="15.6" x14ac:dyDescent="0.3">
      <c r="B3" s="22" t="s">
        <v>127</v>
      </c>
    </row>
    <row r="4" spans="2:7" ht="15.6" x14ac:dyDescent="0.3">
      <c r="B4" s="24" t="s">
        <v>106</v>
      </c>
    </row>
    <row r="5" spans="2:7" ht="14.4" customHeight="1" x14ac:dyDescent="0.3">
      <c r="B5" s="89"/>
      <c r="C5" s="90"/>
      <c r="D5" s="91" t="s">
        <v>128</v>
      </c>
      <c r="E5" s="91"/>
    </row>
    <row r="6" spans="2:7" ht="24" customHeight="1" x14ac:dyDescent="0.3">
      <c r="B6" s="89"/>
      <c r="C6" s="90"/>
      <c r="D6" s="91" t="s">
        <v>132</v>
      </c>
      <c r="E6" s="91"/>
    </row>
    <row r="7" spans="2:7" x14ac:dyDescent="0.3">
      <c r="B7" s="1"/>
      <c r="C7" s="14" t="s">
        <v>0</v>
      </c>
      <c r="D7" s="51" t="s">
        <v>115</v>
      </c>
      <c r="E7" s="51" t="s">
        <v>32</v>
      </c>
    </row>
    <row r="8" spans="2:7" ht="14.4" customHeight="1" x14ac:dyDescent="0.3">
      <c r="B8" s="1" t="s">
        <v>68</v>
      </c>
      <c r="C8" s="15"/>
      <c r="D8" s="63"/>
      <c r="E8" s="52"/>
    </row>
    <row r="9" spans="2:7" x14ac:dyDescent="0.3">
      <c r="B9" s="4" t="s">
        <v>69</v>
      </c>
      <c r="C9" s="15"/>
      <c r="D9" s="53">
        <v>878192</v>
      </c>
      <c r="E9" s="53">
        <v>445728</v>
      </c>
      <c r="G9" s="53"/>
    </row>
    <row r="10" spans="2:7" x14ac:dyDescent="0.3">
      <c r="B10" s="4" t="s">
        <v>70</v>
      </c>
      <c r="C10" s="15"/>
      <c r="D10" s="53">
        <v>57821891</v>
      </c>
      <c r="E10" s="53">
        <v>48636998</v>
      </c>
      <c r="G10" s="53"/>
    </row>
    <row r="11" spans="2:7" x14ac:dyDescent="0.3">
      <c r="B11" s="4" t="s">
        <v>71</v>
      </c>
      <c r="C11" s="15"/>
      <c r="D11" s="53">
        <v>650506</v>
      </c>
      <c r="E11" s="62">
        <v>125221</v>
      </c>
      <c r="G11" s="53"/>
    </row>
    <row r="12" spans="2:7" x14ac:dyDescent="0.3">
      <c r="B12" s="4" t="s">
        <v>72</v>
      </c>
      <c r="C12" s="15"/>
      <c r="D12" s="53">
        <v>83193</v>
      </c>
      <c r="E12" s="53">
        <v>-2298</v>
      </c>
      <c r="G12" s="53"/>
    </row>
    <row r="13" spans="2:7" x14ac:dyDescent="0.3">
      <c r="B13" s="4" t="s">
        <v>73</v>
      </c>
      <c r="C13" s="15"/>
      <c r="D13" s="53">
        <v>-18517482</v>
      </c>
      <c r="E13" s="53">
        <v>-11849120</v>
      </c>
      <c r="G13" s="53"/>
    </row>
    <row r="14" spans="2:7" x14ac:dyDescent="0.3">
      <c r="B14" s="4" t="s">
        <v>117</v>
      </c>
      <c r="C14" s="15"/>
      <c r="D14" s="53">
        <v>-1300000</v>
      </c>
      <c r="E14" s="53">
        <v>0</v>
      </c>
      <c r="G14" s="53"/>
    </row>
    <row r="15" spans="2:7" x14ac:dyDescent="0.3">
      <c r="B15" s="4" t="s">
        <v>74</v>
      </c>
      <c r="C15" s="3"/>
      <c r="D15" s="53">
        <v>-418936</v>
      </c>
      <c r="E15" s="53">
        <v>-49671</v>
      </c>
      <c r="G15" s="53"/>
    </row>
    <row r="16" spans="2:7" x14ac:dyDescent="0.3">
      <c r="B16" s="4" t="s">
        <v>75</v>
      </c>
      <c r="C16" s="15"/>
      <c r="D16" s="53">
        <v>-1853</v>
      </c>
      <c r="E16" s="53">
        <v>-101861</v>
      </c>
      <c r="G16" s="53"/>
    </row>
    <row r="17" spans="2:7" ht="26.4" x14ac:dyDescent="0.3">
      <c r="B17" s="4" t="s">
        <v>76</v>
      </c>
      <c r="C17" s="15"/>
      <c r="D17" s="53">
        <v>-4791551</v>
      </c>
      <c r="E17" s="53">
        <v>-2285478</v>
      </c>
      <c r="G17" s="53"/>
    </row>
    <row r="18" spans="2:7" x14ac:dyDescent="0.3">
      <c r="B18" s="4" t="s">
        <v>77</v>
      </c>
      <c r="C18" s="15"/>
      <c r="D18" s="53">
        <v>-14181129</v>
      </c>
      <c r="E18" s="53">
        <v>-10258779</v>
      </c>
      <c r="G18" s="53"/>
    </row>
    <row r="19" spans="2:7" x14ac:dyDescent="0.3">
      <c r="B19" s="4" t="s">
        <v>78</v>
      </c>
      <c r="C19" s="15"/>
      <c r="D19" s="53">
        <v>-4507819</v>
      </c>
      <c r="E19" s="53">
        <v>-4107366</v>
      </c>
      <c r="G19" s="53"/>
    </row>
    <row r="20" spans="2:7" ht="27" thickBot="1" x14ac:dyDescent="0.35">
      <c r="B20" s="4" t="s">
        <v>79</v>
      </c>
      <c r="C20" s="15"/>
      <c r="D20" s="54">
        <v>-509240</v>
      </c>
      <c r="E20" s="54">
        <v>-1635067</v>
      </c>
      <c r="G20" s="53"/>
    </row>
    <row r="21" spans="2:7" ht="26.4" x14ac:dyDescent="0.3">
      <c r="B21" s="1" t="s">
        <v>80</v>
      </c>
      <c r="C21" s="16"/>
      <c r="D21" s="55">
        <f>SUM(D9:D20)</f>
        <v>15205772</v>
      </c>
      <c r="E21" s="55">
        <f>SUM(E9:E20)</f>
        <v>18918307</v>
      </c>
      <c r="G21" s="53"/>
    </row>
    <row r="22" spans="2:7" x14ac:dyDescent="0.3">
      <c r="B22" s="1" t="s">
        <v>16</v>
      </c>
      <c r="C22" s="15"/>
      <c r="D22" s="56"/>
      <c r="E22" s="56"/>
      <c r="G22" s="53"/>
    </row>
    <row r="23" spans="2:7" x14ac:dyDescent="0.3">
      <c r="B23" s="17" t="s">
        <v>81</v>
      </c>
      <c r="C23" s="15"/>
      <c r="D23" s="56"/>
      <c r="E23" s="56"/>
      <c r="G23" s="53"/>
    </row>
    <row r="24" spans="2:7" x14ac:dyDescent="0.3">
      <c r="B24" s="4" t="s">
        <v>82</v>
      </c>
      <c r="C24" s="15"/>
      <c r="D24" s="53">
        <v>-2207</v>
      </c>
      <c r="E24" s="53">
        <v>28887</v>
      </c>
      <c r="G24" s="53"/>
    </row>
    <row r="25" spans="2:7" x14ac:dyDescent="0.3">
      <c r="B25" s="4" t="s">
        <v>6</v>
      </c>
      <c r="C25" s="15"/>
      <c r="D25" s="53">
        <v>-25259304</v>
      </c>
      <c r="E25" s="53">
        <v>-42055683</v>
      </c>
      <c r="G25" s="53"/>
    </row>
    <row r="26" spans="2:7" x14ac:dyDescent="0.3">
      <c r="B26" s="4" t="s">
        <v>14</v>
      </c>
      <c r="C26" s="15"/>
      <c r="D26" s="53">
        <v>-411001</v>
      </c>
      <c r="E26" s="53">
        <v>191773</v>
      </c>
      <c r="G26" s="53"/>
    </row>
    <row r="27" spans="2:7" x14ac:dyDescent="0.3">
      <c r="B27" s="4" t="s">
        <v>16</v>
      </c>
      <c r="C27" s="15"/>
      <c r="D27" s="53"/>
      <c r="E27" s="53"/>
      <c r="G27" s="53"/>
    </row>
    <row r="28" spans="2:7" x14ac:dyDescent="0.3">
      <c r="B28" s="17" t="s">
        <v>83</v>
      </c>
      <c r="C28" s="15"/>
      <c r="D28" s="53"/>
      <c r="E28" s="53"/>
      <c r="G28" s="53"/>
    </row>
    <row r="29" spans="2:7" ht="15" thickBot="1" x14ac:dyDescent="0.35">
      <c r="B29" s="4" t="s">
        <v>21</v>
      </c>
      <c r="C29" s="15"/>
      <c r="D29" s="54">
        <v>3062495</v>
      </c>
      <c r="E29" s="54">
        <v>-1771708</v>
      </c>
      <c r="G29" s="53"/>
    </row>
    <row r="30" spans="2:7" ht="26.4" x14ac:dyDescent="0.3">
      <c r="B30" s="21" t="s">
        <v>84</v>
      </c>
      <c r="C30" s="16"/>
      <c r="D30" s="55">
        <f>SUM(D21:D29)</f>
        <v>-7404245</v>
      </c>
      <c r="E30" s="55">
        <f>SUM(E21:E29)</f>
        <v>-24688424</v>
      </c>
      <c r="G30" s="53"/>
    </row>
    <row r="31" spans="2:7" x14ac:dyDescent="0.3">
      <c r="B31" s="1" t="s">
        <v>16</v>
      </c>
      <c r="C31" s="15"/>
      <c r="D31" s="53"/>
      <c r="E31" s="53"/>
      <c r="G31" s="53"/>
    </row>
    <row r="32" spans="2:7" ht="15" thickBot="1" x14ac:dyDescent="0.35">
      <c r="B32" s="4" t="s">
        <v>85</v>
      </c>
      <c r="C32" s="15"/>
      <c r="D32" s="54">
        <v>-2539834</v>
      </c>
      <c r="E32" s="54">
        <v>-2638304</v>
      </c>
      <c r="G32" s="53"/>
    </row>
    <row r="33" spans="2:7" ht="27" thickBot="1" x14ac:dyDescent="0.35">
      <c r="B33" s="1" t="s">
        <v>86</v>
      </c>
      <c r="C33" s="16"/>
      <c r="D33" s="77">
        <f t="shared" ref="D33:E33" si="0">SUM(D30:D32)</f>
        <v>-9944079</v>
      </c>
      <c r="E33" s="77">
        <f t="shared" si="0"/>
        <v>-27326728</v>
      </c>
      <c r="G33" s="53"/>
    </row>
    <row r="34" spans="2:7" x14ac:dyDescent="0.3">
      <c r="B34" s="1" t="s">
        <v>16</v>
      </c>
      <c r="C34" s="15"/>
      <c r="D34" s="56"/>
      <c r="E34" s="56"/>
      <c r="G34" s="53"/>
    </row>
    <row r="35" spans="2:7" x14ac:dyDescent="0.3">
      <c r="B35" s="1" t="s">
        <v>87</v>
      </c>
      <c r="C35" s="15"/>
      <c r="D35" s="56"/>
      <c r="E35" s="56"/>
      <c r="G35" s="53"/>
    </row>
    <row r="36" spans="2:7" x14ac:dyDescent="0.3">
      <c r="B36" s="4" t="s">
        <v>88</v>
      </c>
      <c r="C36" s="15"/>
      <c r="D36" s="53">
        <v>-2775371</v>
      </c>
      <c r="E36" s="39">
        <v>-1860385</v>
      </c>
      <c r="G36" s="53"/>
    </row>
    <row r="37" spans="2:7" x14ac:dyDescent="0.3">
      <c r="B37" s="4" t="s">
        <v>89</v>
      </c>
      <c r="C37" s="15"/>
      <c r="D37" s="53">
        <v>-1318726</v>
      </c>
      <c r="E37" s="39">
        <v>-34870</v>
      </c>
      <c r="G37" s="53"/>
    </row>
    <row r="38" spans="2:7" x14ac:dyDescent="0.3">
      <c r="B38" s="4" t="s">
        <v>90</v>
      </c>
      <c r="C38" s="15"/>
      <c r="D38" s="53">
        <v>-17381411</v>
      </c>
      <c r="E38" s="39">
        <v>-5628363</v>
      </c>
      <c r="G38" s="53"/>
    </row>
    <row r="39" spans="2:7" ht="15" thickBot="1" x14ac:dyDescent="0.35">
      <c r="B39" s="4" t="s">
        <v>91</v>
      </c>
      <c r="C39" s="15"/>
      <c r="D39" s="53">
        <v>53736</v>
      </c>
      <c r="E39" s="39">
        <v>44723</v>
      </c>
      <c r="G39" s="53"/>
    </row>
    <row r="40" spans="2:7" ht="27" thickBot="1" x14ac:dyDescent="0.35">
      <c r="B40" s="1" t="s">
        <v>92</v>
      </c>
      <c r="C40" s="16"/>
      <c r="D40" s="78">
        <f>SUM(D36:D39)</f>
        <v>-21421772</v>
      </c>
      <c r="E40" s="78">
        <f>SUM(E36:E39)</f>
        <v>-7478895</v>
      </c>
      <c r="G40" s="53"/>
    </row>
    <row r="41" spans="2:7" x14ac:dyDescent="0.3">
      <c r="D41" s="59"/>
      <c r="E41" s="59"/>
      <c r="G41" s="53"/>
    </row>
    <row r="42" spans="2:7" x14ac:dyDescent="0.3">
      <c r="B42" s="1" t="s">
        <v>93</v>
      </c>
      <c r="C42" s="15"/>
      <c r="D42" s="56"/>
      <c r="E42" s="56"/>
      <c r="G42" s="53"/>
    </row>
    <row r="43" spans="2:7" x14ac:dyDescent="0.3">
      <c r="B43" s="4" t="s">
        <v>94</v>
      </c>
      <c r="C43" s="15"/>
      <c r="D43" s="53">
        <v>65947594</v>
      </c>
      <c r="E43" s="39">
        <v>78512030</v>
      </c>
      <c r="G43" s="53"/>
    </row>
    <row r="44" spans="2:7" x14ac:dyDescent="0.3">
      <c r="B44" s="4" t="s">
        <v>95</v>
      </c>
      <c r="C44" s="15"/>
      <c r="D44" s="53">
        <v>-45156824</v>
      </c>
      <c r="E44" s="39">
        <v>-43001070</v>
      </c>
      <c r="G44" s="53"/>
    </row>
    <row r="45" spans="2:7" x14ac:dyDescent="0.3">
      <c r="B45" s="4" t="s">
        <v>35</v>
      </c>
      <c r="C45" s="15"/>
      <c r="D45" s="53">
        <v>9894500</v>
      </c>
      <c r="E45" s="53">
        <v>0</v>
      </c>
      <c r="G45" s="53"/>
    </row>
    <row r="46" spans="2:7" x14ac:dyDescent="0.3">
      <c r="B46" s="4" t="s">
        <v>96</v>
      </c>
      <c r="C46" s="67">
        <v>13</v>
      </c>
      <c r="D46" s="53">
        <v>0</v>
      </c>
      <c r="E46" s="39">
        <v>0</v>
      </c>
      <c r="G46" s="53"/>
    </row>
    <row r="47" spans="2:7" x14ac:dyDescent="0.3">
      <c r="B47" s="4" t="s">
        <v>123</v>
      </c>
      <c r="D47" s="39">
        <v>0</v>
      </c>
      <c r="E47" s="39">
        <v>-1304919</v>
      </c>
      <c r="G47" s="53"/>
    </row>
    <row r="48" spans="2:7" ht="15" thickBot="1" x14ac:dyDescent="0.35">
      <c r="B48" s="4" t="s">
        <v>97</v>
      </c>
      <c r="C48" s="15"/>
      <c r="D48" s="54">
        <v>-480288</v>
      </c>
      <c r="E48" s="40">
        <v>-394227</v>
      </c>
      <c r="G48" s="53"/>
    </row>
    <row r="49" spans="2:7" ht="27" thickBot="1" x14ac:dyDescent="0.35">
      <c r="B49" s="1" t="s">
        <v>98</v>
      </c>
      <c r="C49" s="16"/>
      <c r="D49" s="78">
        <f t="shared" ref="D49:E49" si="1">SUM(D43:D48)</f>
        <v>30204982</v>
      </c>
      <c r="E49" s="78">
        <f t="shared" si="1"/>
        <v>33811814</v>
      </c>
      <c r="G49" s="53"/>
    </row>
    <row r="50" spans="2:7" x14ac:dyDescent="0.3">
      <c r="B50" s="1"/>
      <c r="C50" s="15"/>
      <c r="D50" s="56"/>
      <c r="E50" s="56"/>
      <c r="G50" s="53"/>
    </row>
    <row r="51" spans="2:7" ht="26.4" x14ac:dyDescent="0.3">
      <c r="B51" s="4" t="s">
        <v>99</v>
      </c>
      <c r="C51" s="15"/>
      <c r="D51" s="60">
        <v>6584</v>
      </c>
      <c r="E51" s="60">
        <v>-3807</v>
      </c>
      <c r="G51" s="53"/>
    </row>
    <row r="52" spans="2:7" ht="27" thickBot="1" x14ac:dyDescent="0.35">
      <c r="B52" s="4" t="s">
        <v>100</v>
      </c>
      <c r="C52" s="15"/>
      <c r="D52" s="54">
        <v>471989</v>
      </c>
      <c r="E52" s="54">
        <v>217956</v>
      </c>
      <c r="G52" s="53"/>
    </row>
    <row r="53" spans="2:7" ht="27" thickBot="1" x14ac:dyDescent="0.35">
      <c r="B53" s="21" t="s">
        <v>101</v>
      </c>
      <c r="C53" s="16"/>
      <c r="D53" s="79">
        <f t="shared" ref="D53:E53" si="2">D33+D40+D49+D51+D52</f>
        <v>-682296</v>
      </c>
      <c r="E53" s="79">
        <f t="shared" si="2"/>
        <v>-779660</v>
      </c>
      <c r="G53" s="53"/>
    </row>
    <row r="54" spans="2:7" x14ac:dyDescent="0.3">
      <c r="B54" s="1" t="s">
        <v>16</v>
      </c>
      <c r="C54" s="15"/>
      <c r="D54" s="56"/>
      <c r="E54" s="56"/>
      <c r="G54" s="53"/>
    </row>
    <row r="55" spans="2:7" ht="15" thickBot="1" x14ac:dyDescent="0.35">
      <c r="B55" s="4" t="s">
        <v>102</v>
      </c>
      <c r="C55" s="15"/>
      <c r="D55" s="54">
        <v>7041198</v>
      </c>
      <c r="E55" s="54">
        <v>6257217</v>
      </c>
      <c r="G55" s="53"/>
    </row>
    <row r="56" spans="2:7" ht="15" customHeight="1" thickBot="1" x14ac:dyDescent="0.35">
      <c r="B56" s="1" t="s">
        <v>131</v>
      </c>
      <c r="C56" s="66">
        <v>5</v>
      </c>
      <c r="D56" s="58">
        <f>SUM(D53:D55)</f>
        <v>6358902</v>
      </c>
      <c r="E56" s="58">
        <f>SUM(E53:E55)</f>
        <v>5477557</v>
      </c>
      <c r="G56" s="53"/>
    </row>
  </sheetData>
  <mergeCells count="4">
    <mergeCell ref="B5:B6"/>
    <mergeCell ref="C5:C6"/>
    <mergeCell ref="D5:E5"/>
    <mergeCell ref="D6:E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zoomScale="85" zoomScaleNormal="85" workbookViewId="0">
      <selection activeCell="B10" sqref="B10"/>
    </sheetView>
  </sheetViews>
  <sheetFormatPr defaultRowHeight="14.4" x14ac:dyDescent="0.3"/>
  <cols>
    <col min="2" max="2" width="36.21875" customWidth="1"/>
    <col min="4" max="9" width="14.33203125" customWidth="1"/>
  </cols>
  <sheetData>
    <row r="1" spans="2:9" ht="15.6" x14ac:dyDescent="0.3">
      <c r="B1" s="22" t="s">
        <v>104</v>
      </c>
    </row>
    <row r="2" spans="2:9" ht="15.6" x14ac:dyDescent="0.3">
      <c r="B2" s="22" t="s">
        <v>108</v>
      </c>
    </row>
    <row r="3" spans="2:9" ht="15.6" x14ac:dyDescent="0.3">
      <c r="B3" s="22" t="s">
        <v>127</v>
      </c>
    </row>
    <row r="4" spans="2:9" ht="15.6" x14ac:dyDescent="0.3">
      <c r="B4" s="24" t="s">
        <v>106</v>
      </c>
    </row>
    <row r="5" spans="2:9" x14ac:dyDescent="0.3">
      <c r="B5" s="43"/>
      <c r="C5" s="5"/>
      <c r="D5" s="45"/>
      <c r="E5" s="45"/>
      <c r="F5" s="45"/>
      <c r="G5" s="45"/>
      <c r="H5" s="45"/>
      <c r="I5" s="45"/>
    </row>
    <row r="6" spans="2:9" x14ac:dyDescent="0.3">
      <c r="B6" s="43"/>
      <c r="C6" s="5"/>
      <c r="D6" s="45"/>
      <c r="E6" s="45"/>
      <c r="F6" s="45"/>
      <c r="G6" s="45"/>
      <c r="H6" s="45"/>
      <c r="I6" s="45"/>
    </row>
    <row r="7" spans="2:9" ht="23.4" customHeight="1" x14ac:dyDescent="0.3">
      <c r="B7" s="89"/>
      <c r="C7" s="88" t="s">
        <v>0</v>
      </c>
      <c r="D7" s="88" t="s">
        <v>24</v>
      </c>
      <c r="E7" s="88" t="s">
        <v>25</v>
      </c>
      <c r="F7" s="88" t="s">
        <v>59</v>
      </c>
      <c r="G7" s="88" t="s">
        <v>60</v>
      </c>
      <c r="H7" s="2" t="s">
        <v>61</v>
      </c>
      <c r="I7" s="2" t="s">
        <v>63</v>
      </c>
    </row>
    <row r="8" spans="2:9" ht="27" thickBot="1" x14ac:dyDescent="0.35">
      <c r="B8" s="89"/>
      <c r="C8" s="92"/>
      <c r="D8" s="92"/>
      <c r="E8" s="92"/>
      <c r="F8" s="92"/>
      <c r="G8" s="92"/>
      <c r="H8" s="19" t="s">
        <v>62</v>
      </c>
      <c r="I8" s="19" t="s">
        <v>64</v>
      </c>
    </row>
    <row r="9" spans="2:9" x14ac:dyDescent="0.3">
      <c r="B9" s="1" t="s">
        <v>16</v>
      </c>
      <c r="C9" s="3"/>
      <c r="D9" s="4"/>
      <c r="E9" s="4"/>
      <c r="F9" s="4"/>
      <c r="G9" s="4"/>
      <c r="H9" s="4"/>
      <c r="I9" s="4"/>
    </row>
    <row r="10" spans="2:9" ht="15" thickBot="1" x14ac:dyDescent="0.35">
      <c r="B10" s="49" t="s">
        <v>118</v>
      </c>
      <c r="C10" s="5"/>
      <c r="D10" s="33">
        <v>14430993</v>
      </c>
      <c r="E10" s="33">
        <v>1197776</v>
      </c>
      <c r="F10" s="33">
        <v>17550</v>
      </c>
      <c r="G10" s="33">
        <v>62329</v>
      </c>
      <c r="H10" s="33">
        <v>26743856</v>
      </c>
      <c r="I10" s="33">
        <v>42452504</v>
      </c>
    </row>
    <row r="11" spans="2:9" x14ac:dyDescent="0.3">
      <c r="B11" s="43" t="s">
        <v>16</v>
      </c>
      <c r="C11" s="5"/>
      <c r="D11" s="38"/>
      <c r="E11" s="38"/>
      <c r="F11" s="38"/>
      <c r="G11" s="38"/>
      <c r="H11" s="38"/>
      <c r="I11" s="39"/>
    </row>
    <row r="12" spans="2:9" x14ac:dyDescent="0.3">
      <c r="B12" s="4" t="s">
        <v>51</v>
      </c>
      <c r="C12" s="5"/>
      <c r="D12" s="46" t="s">
        <v>111</v>
      </c>
      <c r="E12" s="46" t="s">
        <v>111</v>
      </c>
      <c r="F12" s="46" t="s">
        <v>111</v>
      </c>
      <c r="G12" s="46" t="s">
        <v>111</v>
      </c>
      <c r="H12" s="39">
        <v>13062952</v>
      </c>
      <c r="I12" s="39">
        <f>SUM(D12:H12)</f>
        <v>13062952</v>
      </c>
    </row>
    <row r="13" spans="2:9" ht="15" thickBot="1" x14ac:dyDescent="0.35">
      <c r="B13" s="4" t="s">
        <v>65</v>
      </c>
      <c r="C13" s="5"/>
      <c r="D13" s="47" t="s">
        <v>111</v>
      </c>
      <c r="E13" s="47" t="s">
        <v>111</v>
      </c>
      <c r="F13" s="40">
        <v>-389332</v>
      </c>
      <c r="G13" s="47" t="s">
        <v>111</v>
      </c>
      <c r="H13" s="47" t="s">
        <v>111</v>
      </c>
      <c r="I13" s="40">
        <f>SUM(D13:H13)</f>
        <v>-389332</v>
      </c>
    </row>
    <row r="14" spans="2:9" ht="15" thickBot="1" x14ac:dyDescent="0.35">
      <c r="B14" s="43" t="s">
        <v>103</v>
      </c>
      <c r="C14" s="3"/>
      <c r="D14" s="33">
        <f t="shared" ref="D14:I14" si="0">SUM(D12:D13)</f>
        <v>0</v>
      </c>
      <c r="E14" s="33">
        <f t="shared" si="0"/>
        <v>0</v>
      </c>
      <c r="F14" s="33">
        <f t="shared" si="0"/>
        <v>-389332</v>
      </c>
      <c r="G14" s="33">
        <f t="shared" si="0"/>
        <v>0</v>
      </c>
      <c r="H14" s="33">
        <f t="shared" si="0"/>
        <v>13062952</v>
      </c>
      <c r="I14" s="33">
        <f t="shared" si="0"/>
        <v>12673620</v>
      </c>
    </row>
    <row r="15" spans="2:9" x14ac:dyDescent="0.3">
      <c r="B15" s="4" t="s">
        <v>16</v>
      </c>
      <c r="C15" s="3"/>
      <c r="D15" s="38"/>
      <c r="E15" s="38"/>
      <c r="F15" s="38"/>
      <c r="G15" s="38"/>
      <c r="H15" s="41"/>
      <c r="I15" s="38"/>
    </row>
    <row r="16" spans="2:9" x14ac:dyDescent="0.3">
      <c r="B16" s="4" t="s">
        <v>66</v>
      </c>
      <c r="C16" s="3"/>
      <c r="D16" s="46"/>
      <c r="E16" s="46"/>
      <c r="F16" s="46"/>
      <c r="G16" s="46"/>
      <c r="H16" s="39">
        <v>-2805637</v>
      </c>
      <c r="I16" s="39">
        <f t="shared" ref="I16" si="1">SUM(D16:H16)</f>
        <v>-2805637</v>
      </c>
    </row>
    <row r="17" spans="2:13" ht="15" thickBot="1" x14ac:dyDescent="0.35">
      <c r="B17" s="4" t="s">
        <v>67</v>
      </c>
      <c r="C17" s="3"/>
      <c r="D17" s="47"/>
      <c r="E17" s="40">
        <v>280563</v>
      </c>
      <c r="F17" s="47"/>
      <c r="G17" s="47"/>
      <c r="H17" s="40">
        <f>-E17</f>
        <v>-280563</v>
      </c>
      <c r="I17" s="40">
        <f>SUM(D17:H17)</f>
        <v>0</v>
      </c>
      <c r="M17" s="38"/>
    </row>
    <row r="18" spans="2:13" ht="15" thickBot="1" x14ac:dyDescent="0.35">
      <c r="B18" s="49" t="s">
        <v>119</v>
      </c>
      <c r="C18" s="5"/>
      <c r="D18" s="33">
        <f t="shared" ref="D18:I18" si="2">D10+D14+D16+D17</f>
        <v>14430993</v>
      </c>
      <c r="E18" s="33">
        <f t="shared" si="2"/>
        <v>1478339</v>
      </c>
      <c r="F18" s="33">
        <f t="shared" si="2"/>
        <v>-371782</v>
      </c>
      <c r="G18" s="33">
        <f t="shared" si="2"/>
        <v>62329</v>
      </c>
      <c r="H18" s="33">
        <f t="shared" si="2"/>
        <v>36720608</v>
      </c>
      <c r="I18" s="33">
        <f t="shared" si="2"/>
        <v>52320487</v>
      </c>
    </row>
    <row r="21" spans="2:13" x14ac:dyDescent="0.3">
      <c r="C21" s="88" t="s">
        <v>0</v>
      </c>
      <c r="D21" s="88" t="s">
        <v>24</v>
      </c>
      <c r="E21" s="88" t="s">
        <v>25</v>
      </c>
      <c r="F21" s="88" t="s">
        <v>59</v>
      </c>
      <c r="G21" s="88" t="s">
        <v>60</v>
      </c>
      <c r="H21" s="42" t="s">
        <v>61</v>
      </c>
      <c r="I21" s="42" t="s">
        <v>63</v>
      </c>
    </row>
    <row r="22" spans="2:13" ht="27" thickBot="1" x14ac:dyDescent="0.35">
      <c r="C22" s="92"/>
      <c r="D22" s="92"/>
      <c r="E22" s="92"/>
      <c r="F22" s="92"/>
      <c r="G22" s="92"/>
      <c r="H22" s="44" t="s">
        <v>62</v>
      </c>
      <c r="I22" s="44" t="s">
        <v>64</v>
      </c>
    </row>
    <row r="23" spans="2:13" ht="15" thickBot="1" x14ac:dyDescent="0.35">
      <c r="B23" s="1" t="s">
        <v>120</v>
      </c>
      <c r="C23" s="5"/>
      <c r="D23" s="33">
        <f t="shared" ref="D23:H23" si="3">D18</f>
        <v>14430993</v>
      </c>
      <c r="E23" s="33">
        <f t="shared" si="3"/>
        <v>1478339</v>
      </c>
      <c r="F23" s="33">
        <f t="shared" si="3"/>
        <v>-371782</v>
      </c>
      <c r="G23" s="33">
        <f t="shared" si="3"/>
        <v>62329</v>
      </c>
      <c r="H23" s="33">
        <f t="shared" si="3"/>
        <v>36720608</v>
      </c>
      <c r="I23" s="33">
        <f>I18</f>
        <v>52320487</v>
      </c>
    </row>
    <row r="24" spans="2:13" x14ac:dyDescent="0.3">
      <c r="B24" s="1" t="s">
        <v>16</v>
      </c>
      <c r="C24" s="5"/>
      <c r="D24" s="38"/>
      <c r="E24" s="38"/>
      <c r="F24" s="38"/>
      <c r="G24" s="38"/>
      <c r="H24" s="38"/>
      <c r="I24" s="39"/>
    </row>
    <row r="25" spans="2:13" x14ac:dyDescent="0.3">
      <c r="B25" s="4" t="s">
        <v>51</v>
      </c>
      <c r="C25" s="5"/>
      <c r="D25" s="46"/>
      <c r="E25" s="46"/>
      <c r="F25" s="46"/>
      <c r="G25" s="46"/>
      <c r="H25" s="39">
        <f>'F2'!F39</f>
        <v>9578549</v>
      </c>
      <c r="I25" s="39">
        <f t="shared" ref="I25:I26" si="4">SUM(D25:H25)</f>
        <v>9578549</v>
      </c>
    </row>
    <row r="26" spans="2:13" ht="15" thickBot="1" x14ac:dyDescent="0.35">
      <c r="B26" s="4" t="s">
        <v>65</v>
      </c>
      <c r="C26" s="5"/>
      <c r="D26" s="47"/>
      <c r="E26" s="47"/>
      <c r="F26" s="40">
        <v>75429</v>
      </c>
      <c r="G26" s="40"/>
      <c r="H26" s="47"/>
      <c r="I26" s="40">
        <f t="shared" si="4"/>
        <v>75429</v>
      </c>
    </row>
    <row r="27" spans="2:13" ht="15" thickBot="1" x14ac:dyDescent="0.35">
      <c r="B27" s="1" t="s">
        <v>103</v>
      </c>
      <c r="C27" s="3"/>
      <c r="D27" s="33">
        <f t="shared" ref="D27:I27" si="5">SUM(D25:D26)</f>
        <v>0</v>
      </c>
      <c r="E27" s="33">
        <f t="shared" si="5"/>
        <v>0</v>
      </c>
      <c r="F27" s="33">
        <f t="shared" si="5"/>
        <v>75429</v>
      </c>
      <c r="G27" s="33">
        <f t="shared" si="5"/>
        <v>0</v>
      </c>
      <c r="H27" s="33">
        <f t="shared" si="5"/>
        <v>9578549</v>
      </c>
      <c r="I27" s="33">
        <f t="shared" si="5"/>
        <v>9653978</v>
      </c>
    </row>
    <row r="28" spans="2:13" x14ac:dyDescent="0.3">
      <c r="B28" s="4" t="s">
        <v>16</v>
      </c>
      <c r="C28" s="3"/>
      <c r="D28" s="38"/>
      <c r="E28" s="38"/>
      <c r="F28" s="38"/>
      <c r="G28" s="38"/>
      <c r="H28" s="41"/>
      <c r="I28" s="38"/>
    </row>
    <row r="29" spans="2:13" x14ac:dyDescent="0.3">
      <c r="B29" s="4" t="s">
        <v>66</v>
      </c>
      <c r="C29" s="3"/>
      <c r="D29" s="46"/>
      <c r="E29" s="46"/>
      <c r="F29" s="46"/>
      <c r="G29" s="46"/>
      <c r="H29" s="46"/>
      <c r="I29" s="39">
        <f t="shared" ref="I29:I30" si="6">SUM(D29:H29)</f>
        <v>0</v>
      </c>
    </row>
    <row r="30" spans="2:13" ht="15" thickBot="1" x14ac:dyDescent="0.35">
      <c r="B30" s="4" t="s">
        <v>67</v>
      </c>
      <c r="C30" s="3">
        <v>13</v>
      </c>
      <c r="D30" s="47"/>
      <c r="E30" s="47"/>
      <c r="F30" s="47"/>
      <c r="G30" s="47"/>
      <c r="H30" s="47"/>
      <c r="I30" s="40">
        <f t="shared" si="6"/>
        <v>0</v>
      </c>
    </row>
    <row r="31" spans="2:13" ht="27" thickBot="1" x14ac:dyDescent="0.35">
      <c r="B31" s="21" t="s">
        <v>130</v>
      </c>
      <c r="C31" s="5"/>
      <c r="D31" s="33">
        <f>D23+D27</f>
        <v>14430993</v>
      </c>
      <c r="E31" s="33">
        <f>E23+E27+E29+E30</f>
        <v>1478339</v>
      </c>
      <c r="F31" s="33">
        <f>F23+F27+F29+F30</f>
        <v>-296353</v>
      </c>
      <c r="G31" s="33">
        <f>G23+G27+G29+G30</f>
        <v>62329</v>
      </c>
      <c r="H31" s="33">
        <f>H23+H27+H29+H30</f>
        <v>46299157</v>
      </c>
      <c r="I31" s="33">
        <f>I23+I27+I29+I30</f>
        <v>61974465</v>
      </c>
    </row>
    <row r="33" spans="8:9" x14ac:dyDescent="0.3">
      <c r="I33" s="37"/>
    </row>
    <row r="35" spans="8:9" x14ac:dyDescent="0.3">
      <c r="H35" s="37">
        <f>H31-'F1'!D39</f>
        <v>0</v>
      </c>
      <c r="I35" s="37">
        <f>I31-'F1'!D40</f>
        <v>0</v>
      </c>
    </row>
  </sheetData>
  <mergeCells count="11">
    <mergeCell ref="C21:C22"/>
    <mergeCell ref="D21:D22"/>
    <mergeCell ref="E21:E22"/>
    <mergeCell ref="F21:F22"/>
    <mergeCell ref="G21:G22"/>
    <mergeCell ref="G7:G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F1</vt:lpstr>
      <vt:lpstr>F2</vt:lpstr>
      <vt:lpstr>F3 без разделения ДС</vt:lpstr>
      <vt:lpstr>F3</vt:lpstr>
      <vt:lpstr>F4</vt:lpstr>
      <vt:lpstr>'F3'!_Hlk33035900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Керимбеков Арсен Айдарханович</dc:creator>
  <cp:lastModifiedBy>Арсен Керимбеков</cp:lastModifiedBy>
  <dcterms:created xsi:type="dcterms:W3CDTF">2022-05-13T12:41:49Z</dcterms:created>
  <dcterms:modified xsi:type="dcterms:W3CDTF">2023-11-08T12:49:04Z</dcterms:modified>
</cp:coreProperties>
</file>