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zhanat.dzhumagulova\Desktop\Работа\1. Repotrs RF\3. KASE\ФО 2025 г\ФО 2 кв 2025\"/>
    </mc:Choice>
  </mc:AlternateContent>
  <xr:revisionPtr revIDLastSave="0" documentId="13_ncr:1_{19A19D85-AB89-484A-A3D7-41FC08297B5B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Ф1" sheetId="2" r:id="rId1"/>
    <sheet name="Ф2" sheetId="3" r:id="rId2"/>
    <sheet name="Ф3" sheetId="4" r:id="rId3"/>
    <sheet name="Ф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" l="1"/>
  <c r="A5" i="4"/>
  <c r="D14" i="3"/>
  <c r="D12" i="3"/>
  <c r="D16" i="3" s="1"/>
  <c r="D18" i="3" s="1"/>
  <c r="D23" i="3" s="1"/>
  <c r="D25" i="3" s="1"/>
  <c r="D27" i="3" s="1"/>
  <c r="D11" i="3"/>
  <c r="C14" i="4" l="1"/>
  <c r="C21" i="3" l="1"/>
  <c r="C20" i="2"/>
  <c r="C18" i="2"/>
  <c r="A4" i="5" l="1"/>
  <c r="D12" i="2" l="1"/>
  <c r="D8" i="2"/>
  <c r="D6" i="5"/>
  <c r="D10" i="2"/>
  <c r="C13" i="2"/>
  <c r="C16" i="4" l="1"/>
  <c r="C11" i="3" l="1"/>
  <c r="C35" i="4" l="1"/>
  <c r="C30" i="4"/>
  <c r="C24" i="4" l="1"/>
  <c r="E6" i="5"/>
  <c r="C26" i="4" l="1"/>
  <c r="C37" i="4" s="1"/>
  <c r="C25" i="2"/>
  <c r="C21" i="2"/>
  <c r="C39" i="4" l="1"/>
  <c r="C26" i="2"/>
  <c r="C14" i="3" l="1"/>
  <c r="D13" i="2" l="1"/>
  <c r="C12" i="3" l="1"/>
  <c r="C16" i="3" s="1"/>
  <c r="C18" i="3" s="1"/>
  <c r="C23" i="3" l="1"/>
  <c r="D16" i="5"/>
  <c r="D18" i="5" s="1"/>
  <c r="C18" i="5"/>
  <c r="E18" i="5" s="1"/>
  <c r="E14" i="5"/>
  <c r="E7" i="5"/>
  <c r="E13" i="5"/>
  <c r="C12" i="5"/>
  <c r="E11" i="5"/>
  <c r="E9" i="5"/>
  <c r="D25" i="2"/>
  <c r="D21" i="2"/>
  <c r="D26" i="2" s="1"/>
  <c r="C25" i="3" l="1"/>
  <c r="C27" i="3" s="1"/>
  <c r="E16" i="5"/>
  <c r="E8" i="5" l="1"/>
  <c r="D10" i="5"/>
  <c r="D12" i="5" l="1"/>
  <c r="E12" i="5" s="1"/>
  <c r="E10" i="5"/>
</calcChain>
</file>

<file path=xl/sharedStrings.xml><?xml version="1.0" encoding="utf-8"?>
<sst xmlns="http://schemas.openxmlformats.org/spreadsheetml/2006/main" count="128" uniqueCount="97">
  <si>
    <t>Денежные средства и их эквиваленты</t>
  </si>
  <si>
    <t xml:space="preserve">Займы выданные </t>
  </si>
  <si>
    <t>Прочая дебиторская задолженность</t>
  </si>
  <si>
    <t>Основные средства</t>
  </si>
  <si>
    <t>Прочие активы</t>
  </si>
  <si>
    <t>Отложенный налоговый актив</t>
  </si>
  <si>
    <t>Займы полученные</t>
  </si>
  <si>
    <t>Корпоративный подоходный налог к уплате</t>
  </si>
  <si>
    <t>Финансовые обязательства по аренде</t>
  </si>
  <si>
    <t>Кредиторская задолженность</t>
  </si>
  <si>
    <t>Налоги и прочие обязательные платежи в бюджет</t>
  </si>
  <si>
    <t>Прочие обязательства</t>
  </si>
  <si>
    <t>Итого обязательства:</t>
  </si>
  <si>
    <t>Уставный капитал</t>
  </si>
  <si>
    <t>Накопленный убыток</t>
  </si>
  <si>
    <t>Итого капитал:</t>
  </si>
  <si>
    <t>Процентные доходы</t>
  </si>
  <si>
    <t>Процентные расходы</t>
  </si>
  <si>
    <t>Чистый процентный доход</t>
  </si>
  <si>
    <t>Общие и административные расходы</t>
  </si>
  <si>
    <t>Доходы, за вычетом расходов, по курсовой разнице, нетто</t>
  </si>
  <si>
    <t>Прочие доходы</t>
  </si>
  <si>
    <t>Прочие расходы</t>
  </si>
  <si>
    <t>Прибыль / (убыток) до налогообложения</t>
  </si>
  <si>
    <t>Прибыль / (убыток) за отчетный период</t>
  </si>
  <si>
    <t>Прочий совокупный доход за отчетный период</t>
  </si>
  <si>
    <t>Итого совокупный доход / (убыток) за отчетный период, за вычетом налога на прибыль</t>
  </si>
  <si>
    <t>Денежные потоки от операционной деятельности</t>
  </si>
  <si>
    <t>Общие и административные расходы уплаченные</t>
  </si>
  <si>
    <t>Прочие доходы, полученные</t>
  </si>
  <si>
    <t>Прочие расходы,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</si>
  <si>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</si>
  <si>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 / (увеличение) в операционных активах</t>
  </si>
  <si>
    <t>Выданные займы</t>
  </si>
  <si>
    <t>Чистые денежные потоки, израсходованные на деятельность, до налога на прибыль</t>
  </si>
  <si>
    <t>Денежные потоки от инвестиционной деятельности</t>
  </si>
  <si>
    <t>Приобретение основных средств</t>
  </si>
  <si>
    <t>Денежные потоки от финансовой деятельности</t>
  </si>
  <si>
    <t>Полученные займы</t>
  </si>
  <si>
    <t>Погашение займов</t>
  </si>
  <si>
    <t>Взнос в уставный капитал</t>
  </si>
  <si>
    <t>Влияние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</si>
  <si>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</si>
  <si>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 на начало отчетного года</t>
  </si>
  <si>
    <t>Денежные средства и их эквиваленты на конец отчетного года</t>
  </si>
  <si>
    <t>Итого</t>
  </si>
  <si>
    <t>Прочий совокупный доход</t>
  </si>
  <si>
    <t>Итого совокупный доход за период</t>
  </si>
  <si>
    <t>Генеральный директор</t>
  </si>
  <si>
    <t>Главный бухгалтер</t>
  </si>
  <si>
    <t>В тысячах тенге</t>
  </si>
  <si>
    <t>АКТИВЫ</t>
  </si>
  <si>
    <t>ИТОГО АКТИВЫ</t>
  </si>
  <si>
    <t>ТОО «МФО «Rangeld finance»</t>
  </si>
  <si>
    <t>Примечания</t>
  </si>
  <si>
    <t>ОБЯЗАТЕЛЬСТВА</t>
  </si>
  <si>
    <t>КАПИТАЛ</t>
  </si>
  <si>
    <t>Нераспределенная прибыль / (накопленный убыток)</t>
  </si>
  <si>
    <t>ИТОГО КАПИТАЛ  И ОБЯЗАТЕЛЬСТВА:</t>
  </si>
  <si>
    <t>ПРОМЕЖУТОЧНЫЙ СОКРАЩЕННЫЙ ОТЧЕТ О СОВОКУПНОМ ДОХОДЕ</t>
  </si>
  <si>
    <t xml:space="preserve">ПРОМЕЖУТОЧНЫЙ СОКРАЩЕННЫЙ ОТЧЕТ О ФИНАНСОВОМ ПОЛОЖЕНИИ </t>
  </si>
  <si>
    <t xml:space="preserve">Процентные расходы 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</si>
  <si>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</si>
  <si>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</si>
  <si>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(Расходы)/ экономия по налогу на прибыль</t>
  </si>
  <si>
    <t>ПРОМЕЖУТОЧНЫЙ СОКРАЩЕННЫЙ ОТЧЕТ  О ДВИЖЕНИИ ДЕНЕЖНЫХ СРЕДСТВ</t>
  </si>
  <si>
    <t>Доходы по вознаграждениям полученные</t>
  </si>
  <si>
    <t>Расходы по вознаграждениям выплаченные</t>
  </si>
  <si>
    <t>Чистое увеличение / (уменьшение) операционных обязательств</t>
  </si>
  <si>
    <t>Уплаченный корпоративный подоходный налог</t>
  </si>
  <si>
    <t xml:space="preserve">Чистое расходование денежных средств на операционную деятельность: </t>
  </si>
  <si>
    <t xml:space="preserve">Чистое расходование денежных средств на инвестиционную деятельность: </t>
  </si>
  <si>
    <t xml:space="preserve">Чистое поступление денежных средств от финансовой деятельности </t>
  </si>
  <si>
    <t>Прибыль за период</t>
  </si>
  <si>
    <t>ПРОМЕЖУТОЧНЫЙ СОКРАЩЕННЫЙ ОТЧЕТ  ОБ ИЗМЕНЕНИЯХ В КАПИТАЛЕ</t>
  </si>
  <si>
    <t>Отчетный период</t>
  </si>
  <si>
    <t>Джумагулова Ж.Т.</t>
  </si>
  <si>
    <t>Сальдо на 31 декабря отчетного года</t>
  </si>
  <si>
    <t xml:space="preserve">Корректировка КПН </t>
  </si>
  <si>
    <t>Мустафаев Р.Н.</t>
  </si>
  <si>
    <t>Поступления от реализации основных средств</t>
  </si>
  <si>
    <t>Выплаты по обязательствам по финансовой аренде</t>
  </si>
  <si>
    <t xml:space="preserve">Доход от реализации продукции и оказания услуг																				</t>
  </si>
  <si>
    <t xml:space="preserve">Валовая прибыль																		</t>
  </si>
  <si>
    <t>Себестоимость реализованной продукции и оказанных услуг</t>
  </si>
  <si>
    <t>Дебиторская задолженность</t>
  </si>
  <si>
    <t>31 декабря                    2024 года</t>
  </si>
  <si>
    <t>Сальдо на 1 января отчетного года</t>
  </si>
  <si>
    <t>Сальдо на 1 января предыдущего года</t>
  </si>
  <si>
    <t>Сальдо на 31 декабря предыдущего года</t>
  </si>
  <si>
    <t>По состоянию на 30 июня 2025 года</t>
  </si>
  <si>
    <t>30 июня 2025 года не аудировано</t>
  </si>
  <si>
    <t>1 полугодие 2025г. Не аудировано</t>
  </si>
  <si>
    <t>1 полугодие 2025 год не аудировано</t>
  </si>
  <si>
    <t>1 полугодие 2024 год</t>
  </si>
  <si>
    <t>-</t>
  </si>
  <si>
    <t>1 полугодие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</si>
</sst>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164" fontId="4" fillId="0" borderId="1" xfId="1" applyNumberFormat="1" applyFont="1" applyFill="1" applyBorder="1" applyAlignment="1"/>
    <xf numFmtId="164" fontId="3" fillId="0" borderId="0" xfId="1" applyNumberFormat="1" applyFont="1" applyAlignment="1">
      <alignment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1" applyNumberFormat="1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3" fillId="0" borderId="2" xfId="1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4" fillId="0" borderId="4" xfId="1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4" fillId="0" borderId="3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4" fontId="4" fillId="0" borderId="0" xfId="1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164" fontId="4" fillId="0" borderId="3" xfId="1" applyNumberFormat="1" applyFont="1" applyBorder="1" applyAlignment="1">
      <alignment wrapText="1"/>
    </xf>
    <xf numFmtId="164" fontId="4" fillId="0" borderId="3" xfId="1" applyNumberFormat="1" applyFont="1" applyFill="1" applyBorder="1" applyAlignment="1">
      <alignment wrapText="1"/>
    </xf>
    <xf numFmtId="164" fontId="6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vertical="center"/>
    </xf>
    <xf numFmtId="164" fontId="9" fillId="0" borderId="4" xfId="1" applyNumberFormat="1" applyFont="1" applyFill="1" applyBorder="1" applyAlignment="1">
      <alignment vertical="center"/>
    </xf>
    <xf numFmtId="164" fontId="3" fillId="0" borderId="0" xfId="0" applyNumberFormat="1" applyFont="1" applyAlignment="1">
      <alignment wrapText="1"/>
    </xf>
    <xf numFmtId="164" fontId="7" fillId="0" borderId="5" xfId="1" applyNumberFormat="1" applyFont="1" applyFill="1" applyBorder="1" applyAlignment="1">
      <alignment vertical="center" wrapText="1"/>
    </xf>
    <xf numFmtId="164" fontId="4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/>
    <xf numFmtId="164" fontId="6" fillId="0" borderId="0" xfId="1" applyNumberFormat="1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" fontId="0" fillId="0" borderId="0" xfId="0" applyNumberFormat="1"/>
    <xf numFmtId="0" fontId="17" fillId="0" borderId="3" xfId="0" applyFont="1" applyBorder="1" applyAlignment="1">
      <alignment horizontal="center" vertical="center" wrapText="1"/>
    </xf>
    <xf numFmtId="0" fontId="2" fillId="0" borderId="0" xfId="0" applyFont="1"/>
    <xf numFmtId="0" fontId="17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164" fontId="2" fillId="0" borderId="0" xfId="0" applyNumberFormat="1" applyFont="1"/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3" fillId="0" borderId="2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4" fontId="3" fillId="0" borderId="1" xfId="1" applyNumberFormat="1" applyFont="1" applyBorder="1" applyAlignment="1"/>
    <xf numFmtId="0" fontId="11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zoomScale="99" zoomScaleNormal="99" workbookViewId="0">
      <selection activeCell="B5" sqref="B5"/>
    </sheetView>
  </sheetViews>
  <sheetFormatPr defaultRowHeight="15" x14ac:dyDescent="0.25"/>
  <cols>
    <col min="1" max="1" width="43.42578125" style="1" customWidth="1"/>
    <col min="2" max="2" width="13.28515625" style="1" customWidth="1"/>
    <col min="3" max="3" width="18.140625" style="1" customWidth="1"/>
    <col min="4" max="4" width="14.28515625" style="1" customWidth="1"/>
  </cols>
  <sheetData>
    <row r="1" spans="1:5" x14ac:dyDescent="0.25">
      <c r="A1" s="8" t="s">
        <v>53</v>
      </c>
      <c r="B1" s="70"/>
      <c r="C1" s="70"/>
      <c r="D1"/>
    </row>
    <row r="2" spans="1:5" x14ac:dyDescent="0.25">
      <c r="A2" s="7"/>
      <c r="B2"/>
      <c r="C2"/>
      <c r="D2"/>
    </row>
    <row r="3" spans="1:5" x14ac:dyDescent="0.25">
      <c r="A3" s="8" t="s">
        <v>60</v>
      </c>
      <c r="B3"/>
      <c r="C3"/>
      <c r="D3"/>
    </row>
    <row r="4" spans="1:5" x14ac:dyDescent="0.25">
      <c r="A4" s="8" t="s">
        <v>90</v>
      </c>
      <c r="B4"/>
      <c r="C4"/>
      <c r="D4"/>
    </row>
    <row r="5" spans="1:5" ht="46.9" customHeight="1" x14ac:dyDescent="0.25">
      <c r="A5" s="24" t="s">
        <v>50</v>
      </c>
      <c r="B5" s="25" t="s">
        <v>54</v>
      </c>
      <c r="C5" s="14" t="s">
        <v>91</v>
      </c>
      <c r="D5" s="14" t="s">
        <v>86</v>
      </c>
    </row>
    <row r="6" spans="1:5" x14ac:dyDescent="0.25">
      <c r="A6" s="18" t="s">
        <v>51</v>
      </c>
      <c r="B6" s="11"/>
      <c r="C6" s="29"/>
      <c r="D6" s="10"/>
    </row>
    <row r="7" spans="1:5" x14ac:dyDescent="0.25">
      <c r="A7" s="1" t="s">
        <v>0</v>
      </c>
      <c r="B7" s="20">
        <v>5</v>
      </c>
      <c r="C7" s="29">
        <v>32162</v>
      </c>
      <c r="D7" s="29">
        <v>67167</v>
      </c>
    </row>
    <row r="8" spans="1:5" x14ac:dyDescent="0.25">
      <c r="A8" s="1" t="s">
        <v>1</v>
      </c>
      <c r="B8" s="20">
        <v>6</v>
      </c>
      <c r="C8" s="29">
        <v>2184393</v>
      </c>
      <c r="D8" s="29">
        <f>1553335-2278</f>
        <v>1551057</v>
      </c>
      <c r="E8" s="53"/>
    </row>
    <row r="9" spans="1:5" x14ac:dyDescent="0.25">
      <c r="A9" s="1" t="s">
        <v>2</v>
      </c>
      <c r="B9" s="20"/>
      <c r="C9" s="29">
        <v>26558</v>
      </c>
      <c r="D9" s="29">
        <v>24792</v>
      </c>
    </row>
    <row r="10" spans="1:5" x14ac:dyDescent="0.25">
      <c r="A10" s="1" t="s">
        <v>3</v>
      </c>
      <c r="B10" s="20">
        <v>7</v>
      </c>
      <c r="C10" s="29">
        <v>71502</v>
      </c>
      <c r="D10" s="29">
        <f>46531+3500</f>
        <v>50031</v>
      </c>
    </row>
    <row r="11" spans="1:5" x14ac:dyDescent="0.25">
      <c r="A11" s="1" t="s">
        <v>5</v>
      </c>
      <c r="B11" s="20"/>
      <c r="C11" s="29">
        <v>1039</v>
      </c>
      <c r="D11" s="29">
        <v>1039</v>
      </c>
      <c r="E11" s="53"/>
    </row>
    <row r="12" spans="1:5" x14ac:dyDescent="0.25">
      <c r="A12" s="9" t="s">
        <v>4</v>
      </c>
      <c r="B12" s="21"/>
      <c r="C12" s="29">
        <v>17256</v>
      </c>
      <c r="D12" s="31">
        <f>5683+2278</f>
        <v>7961</v>
      </c>
      <c r="E12" s="53"/>
    </row>
    <row r="13" spans="1:5" ht="15.75" thickBot="1" x14ac:dyDescent="0.3">
      <c r="A13" s="19" t="s">
        <v>52</v>
      </c>
      <c r="B13" s="22"/>
      <c r="C13" s="44">
        <f>SUM(C7:C12)</f>
        <v>2332910</v>
      </c>
      <c r="D13" s="44">
        <f>SUM(D7:D12)</f>
        <v>1702047</v>
      </c>
      <c r="E13" s="53"/>
    </row>
    <row r="14" spans="1:5" x14ac:dyDescent="0.25">
      <c r="A14" s="11" t="s">
        <v>55</v>
      </c>
      <c r="B14" s="23"/>
      <c r="C14" s="29"/>
      <c r="D14" s="29"/>
      <c r="E14" s="53"/>
    </row>
    <row r="15" spans="1:5" x14ac:dyDescent="0.25">
      <c r="A15" s="1" t="s">
        <v>6</v>
      </c>
      <c r="B15" s="20">
        <v>8</v>
      </c>
      <c r="C15" s="29">
        <v>1125581</v>
      </c>
      <c r="D15" s="29">
        <v>637256</v>
      </c>
      <c r="E15" s="53"/>
    </row>
    <row r="16" spans="1:5" x14ac:dyDescent="0.25">
      <c r="A16" s="1" t="s">
        <v>7</v>
      </c>
      <c r="B16" s="20"/>
      <c r="C16" s="29">
        <v>0</v>
      </c>
      <c r="D16" s="29">
        <v>39492</v>
      </c>
      <c r="E16" s="53"/>
    </row>
    <row r="17" spans="1:5" x14ac:dyDescent="0.25">
      <c r="A17" s="1" t="s">
        <v>8</v>
      </c>
      <c r="B17" s="20"/>
      <c r="C17" s="29">
        <v>37645</v>
      </c>
      <c r="D17" s="29">
        <v>13528</v>
      </c>
    </row>
    <row r="18" spans="1:5" x14ac:dyDescent="0.25">
      <c r="A18" s="1" t="s">
        <v>9</v>
      </c>
      <c r="B18" s="20">
        <v>9</v>
      </c>
      <c r="C18" s="29">
        <f>3805-190</f>
        <v>3615</v>
      </c>
      <c r="D18" s="46">
        <v>2151</v>
      </c>
      <c r="E18" s="53"/>
    </row>
    <row r="19" spans="1:5" x14ac:dyDescent="0.25">
      <c r="A19" s="1" t="s">
        <v>10</v>
      </c>
      <c r="B19" s="20">
        <v>10</v>
      </c>
      <c r="C19" s="29">
        <v>2067</v>
      </c>
      <c r="D19" s="29">
        <v>2820</v>
      </c>
    </row>
    <row r="20" spans="1:5" x14ac:dyDescent="0.25">
      <c r="A20" s="1" t="s">
        <v>11</v>
      </c>
      <c r="B20" s="20">
        <v>11</v>
      </c>
      <c r="C20" s="29">
        <f>30240+190</f>
        <v>30430</v>
      </c>
      <c r="D20" s="29">
        <v>23647</v>
      </c>
      <c r="E20" s="53"/>
    </row>
    <row r="21" spans="1:5" x14ac:dyDescent="0.25">
      <c r="A21" s="11" t="s">
        <v>12</v>
      </c>
      <c r="B21" s="13"/>
      <c r="C21" s="28">
        <f>SUM(C15:C20)</f>
        <v>1199338</v>
      </c>
      <c r="D21" s="28">
        <f>SUM(D15:D20)</f>
        <v>718894</v>
      </c>
    </row>
    <row r="22" spans="1:5" x14ac:dyDescent="0.25">
      <c r="A22" s="11" t="s">
        <v>56</v>
      </c>
      <c r="B22" s="13"/>
      <c r="C22" s="29"/>
      <c r="D22" s="29"/>
    </row>
    <row r="23" spans="1:5" x14ac:dyDescent="0.25">
      <c r="A23" s="1" t="s">
        <v>13</v>
      </c>
      <c r="B23" s="20">
        <v>12</v>
      </c>
      <c r="C23" s="29">
        <v>348549</v>
      </c>
      <c r="D23" s="29">
        <v>348549</v>
      </c>
    </row>
    <row r="24" spans="1:5" ht="26.25" x14ac:dyDescent="0.25">
      <c r="A24" s="1" t="s">
        <v>57</v>
      </c>
      <c r="B24" s="20">
        <v>18</v>
      </c>
      <c r="C24" s="29">
        <v>785023</v>
      </c>
      <c r="D24" s="29">
        <v>634604</v>
      </c>
      <c r="E24" s="53"/>
    </row>
    <row r="25" spans="1:5" x14ac:dyDescent="0.25">
      <c r="A25" s="11" t="s">
        <v>15</v>
      </c>
      <c r="B25" s="23">
        <v>18</v>
      </c>
      <c r="C25" s="28">
        <f>SUM(C23:C24)</f>
        <v>1133572</v>
      </c>
      <c r="D25" s="28">
        <f>SUM(D23:D24)</f>
        <v>983153</v>
      </c>
    </row>
    <row r="26" spans="1:5" ht="15.75" thickBot="1" x14ac:dyDescent="0.3">
      <c r="A26" s="16" t="s">
        <v>58</v>
      </c>
      <c r="B26" s="16"/>
      <c r="C26" s="17">
        <f>C21+C25</f>
        <v>2332910</v>
      </c>
      <c r="D26" s="17">
        <f>D21+D25</f>
        <v>1702047</v>
      </c>
    </row>
    <row r="27" spans="1:5" x14ac:dyDescent="0.25">
      <c r="D27" s="42"/>
    </row>
    <row r="28" spans="1:5" x14ac:dyDescent="0.25">
      <c r="A28" s="1" t="s">
        <v>48</v>
      </c>
      <c r="C28" s="1" t="s">
        <v>79</v>
      </c>
    </row>
    <row r="29" spans="1:5" x14ac:dyDescent="0.25">
      <c r="D29" s="42"/>
    </row>
    <row r="30" spans="1:5" ht="19.5" customHeight="1" x14ac:dyDescent="0.25">
      <c r="A30" s="1" t="s">
        <v>49</v>
      </c>
      <c r="C30" s="1" t="s">
        <v>76</v>
      </c>
    </row>
    <row r="31" spans="1:5" x14ac:dyDescent="0.25">
      <c r="C31" s="42"/>
      <c r="D31" s="42"/>
    </row>
    <row r="32" spans="1:5" x14ac:dyDescent="0.25">
      <c r="C32" s="42"/>
    </row>
    <row r="33" spans="3:3" x14ac:dyDescent="0.25">
      <c r="C33" s="42"/>
    </row>
    <row r="34" spans="3:3" x14ac:dyDescent="0.25">
      <c r="C34" s="42"/>
    </row>
    <row r="35" spans="3:3" x14ac:dyDescent="0.25">
      <c r="C35" s="42"/>
    </row>
    <row r="36" spans="3:3" x14ac:dyDescent="0.25">
      <c r="C36" s="42"/>
    </row>
    <row r="37" spans="3:3" x14ac:dyDescent="0.25">
      <c r="C37" s="42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5"/>
  <sheetViews>
    <sheetView zoomScale="96" zoomScaleNormal="96" workbookViewId="0">
      <selection activeCell="C22" sqref="C22"/>
    </sheetView>
  </sheetViews>
  <sheetFormatPr defaultRowHeight="15" x14ac:dyDescent="0.25"/>
  <cols>
    <col min="1" max="1" width="53.85546875" style="1" customWidth="1"/>
    <col min="2" max="2" width="11.5703125" style="1" customWidth="1"/>
    <col min="3" max="3" width="20.7109375" style="4" customWidth="1"/>
    <col min="4" max="4" width="19.140625" style="4" customWidth="1"/>
    <col min="5" max="5" width="8.85546875" style="4"/>
    <col min="7" max="8" width="13.85546875" customWidth="1"/>
  </cols>
  <sheetData>
    <row r="1" spans="1:6" x14ac:dyDescent="0.25">
      <c r="A1" s="8" t="s">
        <v>53</v>
      </c>
      <c r="B1" s="8"/>
    </row>
    <row r="2" spans="1:6" x14ac:dyDescent="0.25">
      <c r="A2" s="7"/>
      <c r="B2" s="7"/>
    </row>
    <row r="3" spans="1:6" x14ac:dyDescent="0.25">
      <c r="A3" s="8" t="s">
        <v>59</v>
      </c>
      <c r="B3" s="8"/>
    </row>
    <row r="4" spans="1:6" x14ac:dyDescent="0.25">
      <c r="A4" s="8" t="s">
        <v>96</v>
      </c>
      <c r="B4" s="8"/>
    </row>
    <row r="5" spans="1:6" x14ac:dyDescent="0.25">
      <c r="A5" s="73" t="s">
        <v>50</v>
      </c>
      <c r="B5" s="76" t="s">
        <v>54</v>
      </c>
      <c r="C5" s="71" t="s">
        <v>75</v>
      </c>
      <c r="D5" s="72"/>
    </row>
    <row r="6" spans="1:6" x14ac:dyDescent="0.25">
      <c r="A6" s="74"/>
      <c r="B6" s="77"/>
      <c r="C6" s="79"/>
      <c r="D6" s="80"/>
    </row>
    <row r="7" spans="1:6" ht="15" customHeight="1" x14ac:dyDescent="0.25">
      <c r="A7" s="74"/>
      <c r="B7" s="77"/>
      <c r="C7" s="71" t="s">
        <v>93</v>
      </c>
      <c r="D7" s="76" t="s">
        <v>94</v>
      </c>
    </row>
    <row r="8" spans="1:6" ht="26.25" customHeight="1" x14ac:dyDescent="0.25">
      <c r="A8" s="75"/>
      <c r="B8" s="78"/>
      <c r="C8" s="81"/>
      <c r="D8" s="78"/>
    </row>
    <row r="9" spans="1:6" ht="14.25" customHeight="1" x14ac:dyDescent="0.25">
      <c r="A9" s="3" t="s">
        <v>82</v>
      </c>
      <c r="B9" s="26"/>
      <c r="C9" s="45"/>
      <c r="D9" s="45">
        <v>15162</v>
      </c>
    </row>
    <row r="10" spans="1:6" ht="14.25" customHeight="1" x14ac:dyDescent="0.25">
      <c r="A10" s="3" t="s">
        <v>84</v>
      </c>
      <c r="B10" s="26"/>
      <c r="C10" s="45"/>
      <c r="D10" s="45">
        <v>8258</v>
      </c>
    </row>
    <row r="11" spans="1:6" ht="14.25" customHeight="1" x14ac:dyDescent="0.25">
      <c r="A11" s="2" t="s">
        <v>83</v>
      </c>
      <c r="B11" s="26"/>
      <c r="C11" s="5">
        <f>C9-C10</f>
        <v>0</v>
      </c>
      <c r="D11" s="5">
        <f>D9-D10</f>
        <v>6904</v>
      </c>
    </row>
    <row r="12" spans="1:6" ht="14.25" customHeight="1" x14ac:dyDescent="0.25">
      <c r="A12" s="2" t="s">
        <v>16</v>
      </c>
      <c r="B12" s="26"/>
      <c r="C12" s="5">
        <f>C13</f>
        <v>153343</v>
      </c>
      <c r="D12" s="5">
        <f>D13</f>
        <v>125869</v>
      </c>
    </row>
    <row r="13" spans="1:6" ht="14.25" customHeight="1" x14ac:dyDescent="0.25">
      <c r="A13" s="3" t="s">
        <v>16</v>
      </c>
      <c r="B13" s="27">
        <v>13</v>
      </c>
      <c r="C13" s="45">
        <v>153343</v>
      </c>
      <c r="D13" s="45">
        <v>125869</v>
      </c>
      <c r="F13" s="53"/>
    </row>
    <row r="14" spans="1:6" x14ac:dyDescent="0.25">
      <c r="A14" s="2" t="s">
        <v>17</v>
      </c>
      <c r="B14" s="26"/>
      <c r="C14" s="5">
        <f>C15</f>
        <v>-44168</v>
      </c>
      <c r="D14" s="5">
        <f>D15</f>
        <v>-41048</v>
      </c>
    </row>
    <row r="15" spans="1:6" x14ac:dyDescent="0.25">
      <c r="A15" s="3" t="s">
        <v>61</v>
      </c>
      <c r="B15" s="27">
        <v>14</v>
      </c>
      <c r="C15" s="45">
        <v>-44168</v>
      </c>
      <c r="D15" s="45">
        <v>-41048</v>
      </c>
    </row>
    <row r="16" spans="1:6" x14ac:dyDescent="0.25">
      <c r="A16" s="2" t="s">
        <v>18</v>
      </c>
      <c r="B16" s="26"/>
      <c r="C16" s="5">
        <f>C12+C14</f>
        <v>109175</v>
      </c>
      <c r="D16" s="5">
        <f>D12+D14</f>
        <v>84821</v>
      </c>
    </row>
    <row r="17" spans="1:4" x14ac:dyDescent="0.25">
      <c r="A17" s="3" t="s">
        <v>62</v>
      </c>
      <c r="B17" s="27"/>
      <c r="C17" s="45">
        <v>-7420</v>
      </c>
      <c r="D17" s="45" t="s">
        <v>95</v>
      </c>
    </row>
    <row r="18" spans="1:4" ht="26.25" x14ac:dyDescent="0.25">
      <c r="A18" s="2" t="s">
        <v>63</v>
      </c>
      <c r="B18" s="26"/>
      <c r="C18" s="5">
        <f>SUM(C16:C17)</f>
        <v>101755</v>
      </c>
      <c r="D18" s="5">
        <f>SUM(D16:D17)</f>
        <v>84821</v>
      </c>
    </row>
    <row r="19" spans="1:4" x14ac:dyDescent="0.25">
      <c r="A19" s="3" t="s">
        <v>19</v>
      </c>
      <c r="B19" s="27">
        <v>15</v>
      </c>
      <c r="C19" s="45">
        <v>-49433</v>
      </c>
      <c r="D19" s="45">
        <v>-43035</v>
      </c>
    </row>
    <row r="20" spans="1:4" x14ac:dyDescent="0.25">
      <c r="A20" s="3" t="s">
        <v>20</v>
      </c>
      <c r="B20" s="27"/>
      <c r="C20" s="45">
        <v>16</v>
      </c>
      <c r="D20" s="45"/>
    </row>
    <row r="21" spans="1:4" x14ac:dyDescent="0.25">
      <c r="A21" s="3" t="s">
        <v>21</v>
      </c>
      <c r="B21" s="27">
        <v>16</v>
      </c>
      <c r="C21" s="45">
        <f>27233-16</f>
        <v>27217</v>
      </c>
      <c r="D21" s="45">
        <v>10295</v>
      </c>
    </row>
    <row r="22" spans="1:4" x14ac:dyDescent="0.25">
      <c r="A22" s="3" t="s">
        <v>22</v>
      </c>
      <c r="B22" s="27">
        <v>17</v>
      </c>
      <c r="C22" s="45">
        <v>-7290</v>
      </c>
      <c r="D22" s="45">
        <v>-33334</v>
      </c>
    </row>
    <row r="23" spans="1:4" ht="15" customHeight="1" x14ac:dyDescent="0.25">
      <c r="A23" s="2" t="s">
        <v>23</v>
      </c>
      <c r="B23" s="26"/>
      <c r="C23" s="5">
        <f>C18+C19+C21+C22+C20+C11</f>
        <v>72265</v>
      </c>
      <c r="D23" s="5">
        <f>D18+D19+D21+D22+D20+D11</f>
        <v>25651</v>
      </c>
    </row>
    <row r="24" spans="1:4" x14ac:dyDescent="0.25">
      <c r="A24" s="3" t="s">
        <v>64</v>
      </c>
      <c r="B24" s="27"/>
      <c r="C24" s="45">
        <v>0</v>
      </c>
      <c r="D24" s="45">
        <v>0</v>
      </c>
    </row>
    <row r="25" spans="1:4" x14ac:dyDescent="0.25">
      <c r="A25" s="2" t="s">
        <v>24</v>
      </c>
      <c r="B25" s="26"/>
      <c r="C25" s="5">
        <f t="shared" ref="C25:D25" si="0">SUM(C23:C24)</f>
        <v>72265</v>
      </c>
      <c r="D25" s="5">
        <f t="shared" si="0"/>
        <v>25651</v>
      </c>
    </row>
    <row r="26" spans="1:4" x14ac:dyDescent="0.25">
      <c r="A26" s="3" t="s">
        <v>25</v>
      </c>
      <c r="B26" s="27"/>
      <c r="C26" s="45">
        <v>0</v>
      </c>
      <c r="D26" s="69">
        <v>0</v>
      </c>
    </row>
    <row r="27" spans="1:4" ht="26.25" x14ac:dyDescent="0.25">
      <c r="A27" s="2" t="s">
        <v>26</v>
      </c>
      <c r="B27" s="26"/>
      <c r="C27" s="5">
        <f t="shared" ref="C27:D27" si="1">SUM(C25:C26)</f>
        <v>72265</v>
      </c>
      <c r="D27" s="5">
        <f t="shared" si="1"/>
        <v>25651</v>
      </c>
    </row>
    <row r="29" spans="1:4" ht="15" customHeight="1" x14ac:dyDescent="0.25"/>
    <row r="30" spans="1:4" x14ac:dyDescent="0.25">
      <c r="A30" s="1" t="s">
        <v>48</v>
      </c>
      <c r="C30" s="1"/>
      <c r="D30" s="1" t="s">
        <v>79</v>
      </c>
    </row>
    <row r="31" spans="1:4" x14ac:dyDescent="0.25">
      <c r="C31" s="42"/>
      <c r="D31" s="1"/>
    </row>
    <row r="32" spans="1:4" x14ac:dyDescent="0.25">
      <c r="A32" s="1" t="s">
        <v>49</v>
      </c>
      <c r="C32" s="42"/>
      <c r="D32" s="1" t="s">
        <v>76</v>
      </c>
    </row>
    <row r="33" spans="3:3" x14ac:dyDescent="0.25">
      <c r="C33" s="42"/>
    </row>
    <row r="34" spans="3:3" x14ac:dyDescent="0.25">
      <c r="C34" s="42"/>
    </row>
    <row r="35" spans="3:3" x14ac:dyDescent="0.25">
      <c r="C35" s="42"/>
    </row>
    <row r="36" spans="3:3" x14ac:dyDescent="0.25">
      <c r="C36" s="42"/>
    </row>
    <row r="37" spans="3:3" x14ac:dyDescent="0.25">
      <c r="C37" s="42"/>
    </row>
    <row r="38" spans="3:3" x14ac:dyDescent="0.25">
      <c r="C38" s="42"/>
    </row>
    <row r="39" spans="3:3" x14ac:dyDescent="0.25">
      <c r="C39" s="42"/>
    </row>
    <row r="40" spans="3:3" x14ac:dyDescent="0.25">
      <c r="C40" s="42"/>
    </row>
    <row r="41" spans="3:3" x14ac:dyDescent="0.25">
      <c r="C41" s="42"/>
    </row>
    <row r="42" spans="3:3" x14ac:dyDescent="0.25">
      <c r="C42" s="42"/>
    </row>
    <row r="43" spans="3:3" x14ac:dyDescent="0.25">
      <c r="C43" s="42"/>
    </row>
    <row r="44" spans="3:3" x14ac:dyDescent="0.25">
      <c r="C44" s="42"/>
    </row>
    <row r="45" spans="3:3" x14ac:dyDescent="0.25">
      <c r="C45" s="42"/>
    </row>
  </sheetData>
  <mergeCells count="6">
    <mergeCell ref="C5:D5"/>
    <mergeCell ref="A5:A8"/>
    <mergeCell ref="B5:B8"/>
    <mergeCell ref="C6:D6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53"/>
  <sheetViews>
    <sheetView zoomScale="98" zoomScaleNormal="98" workbookViewId="0">
      <selection activeCell="D40" sqref="D40"/>
    </sheetView>
  </sheetViews>
  <sheetFormatPr defaultRowHeight="15" x14ac:dyDescent="0.25"/>
  <cols>
    <col min="1" max="1" width="40.28515625" customWidth="1"/>
    <col min="2" max="2" width="14.85546875" customWidth="1"/>
    <col min="3" max="4" width="18.140625" customWidth="1"/>
  </cols>
  <sheetData>
    <row r="2" spans="1:7" x14ac:dyDescent="0.25">
      <c r="A2" s="8" t="s">
        <v>53</v>
      </c>
      <c r="B2" s="8"/>
    </row>
    <row r="3" spans="1:7" x14ac:dyDescent="0.25">
      <c r="A3" s="7"/>
      <c r="B3" s="7"/>
    </row>
    <row r="4" spans="1:7" x14ac:dyDescent="0.25">
      <c r="A4" s="8" t="s">
        <v>65</v>
      </c>
      <c r="B4" s="8"/>
    </row>
    <row r="5" spans="1:7" x14ac:dyDescent="0.25">
      <c r="A5" s="8" t="str">
        <f>Ф2!A4</f>
        <v>1 полугодие 2025 год</v>
      </c>
      <c r="B5" s="8"/>
    </row>
    <row r="6" spans="1:7" ht="15" customHeight="1" x14ac:dyDescent="0.25">
      <c r="A6" s="82" t="s">
        <v>50</v>
      </c>
      <c r="B6" s="85" t="s">
        <v>54</v>
      </c>
      <c r="C6" s="71" t="s">
        <v>75</v>
      </c>
      <c r="D6" s="72"/>
    </row>
    <row r="7" spans="1:7" x14ac:dyDescent="0.25">
      <c r="A7" s="83"/>
      <c r="B7" s="86"/>
      <c r="C7" s="79"/>
      <c r="D7" s="80"/>
    </row>
    <row r="8" spans="1:7" x14ac:dyDescent="0.25">
      <c r="A8" s="83"/>
      <c r="B8" s="86"/>
      <c r="C8" s="71" t="s">
        <v>92</v>
      </c>
      <c r="D8" s="76" t="str">
        <f>Ф2!D7</f>
        <v>1 полугодие 2024 год</v>
      </c>
    </row>
    <row r="9" spans="1:7" ht="23.25" customHeight="1" x14ac:dyDescent="0.25">
      <c r="A9" s="84"/>
      <c r="B9" s="87"/>
      <c r="C9" s="81"/>
      <c r="D9" s="78"/>
    </row>
    <row r="10" spans="1:7" ht="25.5" x14ac:dyDescent="0.25">
      <c r="A10" s="47" t="s">
        <v>27</v>
      </c>
      <c r="B10" s="48"/>
      <c r="C10" s="37"/>
      <c r="D10" s="37"/>
    </row>
    <row r="11" spans="1:7" x14ac:dyDescent="0.25">
      <c r="A11" s="54" t="s">
        <v>66</v>
      </c>
      <c r="B11" s="55"/>
      <c r="C11" s="64">
        <v>327208.14709999994</v>
      </c>
      <c r="D11" s="36">
        <v>133319.56871000002</v>
      </c>
      <c r="F11" s="53"/>
    </row>
    <row r="12" spans="1:7" x14ac:dyDescent="0.25">
      <c r="A12" s="54" t="s">
        <v>67</v>
      </c>
      <c r="B12" s="55"/>
      <c r="C12" s="64">
        <v>-65266.000780000002</v>
      </c>
      <c r="D12" s="64">
        <v>-38397.001880000003</v>
      </c>
      <c r="G12" s="53"/>
    </row>
    <row r="13" spans="1:7" ht="26.25" x14ac:dyDescent="0.25">
      <c r="A13" s="1" t="s">
        <v>28</v>
      </c>
      <c r="B13" s="20"/>
      <c r="C13" s="64">
        <v>-56469.32084</v>
      </c>
      <c r="D13" s="36">
        <v>-24422.077379999999</v>
      </c>
      <c r="G13" s="53"/>
    </row>
    <row r="14" spans="1:7" x14ac:dyDescent="0.25">
      <c r="A14" s="1" t="s">
        <v>29</v>
      </c>
      <c r="B14" s="20"/>
      <c r="C14" s="64">
        <f>49190.7925+9898.20445999956</f>
        <v>59088.996959999567</v>
      </c>
      <c r="D14" s="36">
        <v>12871.948640000001</v>
      </c>
      <c r="F14" s="53"/>
    </row>
    <row r="15" spans="1:7" x14ac:dyDescent="0.25">
      <c r="A15" s="9" t="s">
        <v>30</v>
      </c>
      <c r="B15" s="21"/>
      <c r="C15" s="62"/>
      <c r="D15" s="39"/>
      <c r="G15" s="53"/>
    </row>
    <row r="16" spans="1:7" ht="38.25" x14ac:dyDescent="0.25">
      <c r="A16" s="47" t="s">
        <v>31</v>
      </c>
      <c r="B16" s="48"/>
      <c r="C16" s="63">
        <f>SUM(C11:C15)</f>
        <v>264561.82243999949</v>
      </c>
      <c r="D16" s="37">
        <v>83372.438090000025</v>
      </c>
    </row>
    <row r="17" spans="1:7" ht="25.5" x14ac:dyDescent="0.25">
      <c r="A17" s="56" t="s">
        <v>32</v>
      </c>
      <c r="B17" s="55"/>
      <c r="C17" s="64"/>
      <c r="D17" s="36"/>
    </row>
    <row r="18" spans="1:7" x14ac:dyDescent="0.25">
      <c r="A18" s="54" t="s">
        <v>33</v>
      </c>
      <c r="B18" s="55"/>
      <c r="C18" s="64">
        <v>-1261597.064</v>
      </c>
      <c r="D18" s="64">
        <v>-79322</v>
      </c>
      <c r="G18" s="53"/>
    </row>
    <row r="19" spans="1:7" x14ac:dyDescent="0.25">
      <c r="A19" s="54" t="s">
        <v>85</v>
      </c>
      <c r="B19" s="55"/>
      <c r="C19" s="64">
        <v>572957.29803999991</v>
      </c>
      <c r="D19" s="64">
        <v>222245</v>
      </c>
      <c r="F19" s="53"/>
    </row>
    <row r="20" spans="1:7" x14ac:dyDescent="0.25">
      <c r="A20" s="54" t="s">
        <v>4</v>
      </c>
      <c r="B20" s="55"/>
      <c r="C20" s="64">
        <v>3123</v>
      </c>
      <c r="D20" s="36"/>
    </row>
    <row r="21" spans="1:7" ht="25.5" x14ac:dyDescent="0.25">
      <c r="A21" s="56" t="s">
        <v>68</v>
      </c>
      <c r="B21" s="55"/>
      <c r="C21" s="64"/>
      <c r="D21" s="36"/>
    </row>
    <row r="22" spans="1:7" x14ac:dyDescent="0.25">
      <c r="A22" s="54" t="s">
        <v>9</v>
      </c>
      <c r="B22" s="55"/>
      <c r="C22" s="64">
        <v>-56560.005299999997</v>
      </c>
      <c r="D22" s="36">
        <v>-14722.75927</v>
      </c>
      <c r="G22" s="53"/>
    </row>
    <row r="23" spans="1:7" x14ac:dyDescent="0.25">
      <c r="A23" s="54" t="s">
        <v>11</v>
      </c>
      <c r="B23" s="55"/>
      <c r="C23" s="64"/>
      <c r="D23" s="36"/>
    </row>
    <row r="24" spans="1:7" ht="25.5" x14ac:dyDescent="0.25">
      <c r="A24" s="57" t="s">
        <v>34</v>
      </c>
      <c r="B24" s="58"/>
      <c r="C24" s="65">
        <f>SUM(C16:C23)</f>
        <v>-477514.94882000057</v>
      </c>
      <c r="D24" s="43">
        <v>211572.67882</v>
      </c>
      <c r="G24" s="49"/>
    </row>
    <row r="25" spans="1:7" x14ac:dyDescent="0.25">
      <c r="A25" s="54" t="s">
        <v>69</v>
      </c>
      <c r="B25" s="55"/>
      <c r="C25" s="64">
        <v>-39733.396180000003</v>
      </c>
      <c r="D25" s="36">
        <v>-54841.173999999999</v>
      </c>
      <c r="G25" s="53"/>
    </row>
    <row r="26" spans="1:7" ht="25.5" x14ac:dyDescent="0.25">
      <c r="A26" s="60" t="s">
        <v>70</v>
      </c>
      <c r="B26" s="50"/>
      <c r="C26" s="66">
        <f>SUM(C24:C25)</f>
        <v>-517248.34500000055</v>
      </c>
      <c r="D26" s="40">
        <v>156731.50482</v>
      </c>
      <c r="F26" s="53"/>
    </row>
    <row r="27" spans="1:7" ht="25.5" x14ac:dyDescent="0.25">
      <c r="A27" s="47" t="s">
        <v>35</v>
      </c>
      <c r="B27" s="48"/>
      <c r="C27" s="68"/>
      <c r="D27" s="48"/>
    </row>
    <row r="28" spans="1:7" x14ac:dyDescent="0.25">
      <c r="A28" s="54" t="s">
        <v>36</v>
      </c>
      <c r="B28" s="55"/>
      <c r="C28" s="67">
        <v>-206</v>
      </c>
      <c r="D28" s="38"/>
    </row>
    <row r="29" spans="1:7" x14ac:dyDescent="0.25">
      <c r="A29" s="54" t="s">
        <v>80</v>
      </c>
      <c r="B29" s="55"/>
      <c r="C29" s="67"/>
      <c r="D29" s="38"/>
    </row>
    <row r="30" spans="1:7" s="51" customFormat="1" ht="25.5" x14ac:dyDescent="0.25">
      <c r="A30" s="60" t="s">
        <v>71</v>
      </c>
      <c r="B30" s="50"/>
      <c r="C30" s="66">
        <f>SUM(C27:C29)</f>
        <v>-206</v>
      </c>
      <c r="D30" s="40">
        <v>0</v>
      </c>
      <c r="E30"/>
    </row>
    <row r="31" spans="1:7" ht="25.5" x14ac:dyDescent="0.25">
      <c r="A31" s="47" t="s">
        <v>37</v>
      </c>
      <c r="B31" s="48"/>
      <c r="C31" s="64"/>
      <c r="D31" s="36"/>
    </row>
    <row r="32" spans="1:7" x14ac:dyDescent="0.25">
      <c r="A32" s="54" t="s">
        <v>38</v>
      </c>
      <c r="B32" s="55"/>
      <c r="C32" s="64">
        <v>742181.84499999997</v>
      </c>
      <c r="D32" s="64"/>
    </row>
    <row r="33" spans="1:8" x14ac:dyDescent="0.25">
      <c r="A33" s="54" t="s">
        <v>39</v>
      </c>
      <c r="B33" s="55"/>
      <c r="C33" s="64">
        <v>-259732</v>
      </c>
      <c r="D33" s="64">
        <v>-253162</v>
      </c>
    </row>
    <row r="34" spans="1:8" ht="25.5" x14ac:dyDescent="0.25">
      <c r="A34" s="54" t="s">
        <v>81</v>
      </c>
      <c r="B34" s="55"/>
      <c r="C34" s="67">
        <v>0</v>
      </c>
      <c r="D34" s="38">
        <v>0</v>
      </c>
    </row>
    <row r="35" spans="1:8" s="51" customFormat="1" ht="25.5" x14ac:dyDescent="0.25">
      <c r="A35" s="60" t="s">
        <v>72</v>
      </c>
      <c r="B35" s="50"/>
      <c r="C35" s="66">
        <f>SUM(C31:C34)</f>
        <v>482449.84499999997</v>
      </c>
      <c r="D35" s="40">
        <v>-253162</v>
      </c>
      <c r="E35"/>
      <c r="H35" s="59"/>
    </row>
    <row r="36" spans="1:8" s="51" customFormat="1" ht="25.5" x14ac:dyDescent="0.25">
      <c r="A36" s="47" t="s">
        <v>41</v>
      </c>
      <c r="B36" s="48"/>
      <c r="C36" s="64"/>
      <c r="D36" s="36">
        <v>2198</v>
      </c>
      <c r="E36"/>
      <c r="H36" s="59"/>
    </row>
    <row r="37" spans="1:8" s="51" customFormat="1" ht="25.5" x14ac:dyDescent="0.25">
      <c r="A37" s="60" t="s">
        <v>42</v>
      </c>
      <c r="B37" s="50"/>
      <c r="C37" s="40">
        <f>C26+C30+C35+C36</f>
        <v>-35004.500000000582</v>
      </c>
      <c r="D37" s="40">
        <v>-94232.495179999998</v>
      </c>
      <c r="E37"/>
      <c r="H37" s="59"/>
    </row>
    <row r="38" spans="1:8" s="51" customFormat="1" ht="25.5" x14ac:dyDescent="0.25">
      <c r="A38" s="47" t="s">
        <v>43</v>
      </c>
      <c r="B38" s="48"/>
      <c r="C38" s="37">
        <v>67167</v>
      </c>
      <c r="D38" s="37">
        <v>174208</v>
      </c>
      <c r="E38"/>
      <c r="H38" s="59"/>
    </row>
    <row r="39" spans="1:8" s="51" customFormat="1" ht="26.25" thickBot="1" x14ac:dyDescent="0.3">
      <c r="A39" s="61" t="s">
        <v>44</v>
      </c>
      <c r="B39" s="52"/>
      <c r="C39" s="41">
        <f>SUM(C37:C38)</f>
        <v>32162.499999999418</v>
      </c>
      <c r="D39" s="41">
        <v>79975.504820000002</v>
      </c>
      <c r="E39"/>
      <c r="H39" s="59"/>
    </row>
    <row r="41" spans="1:8" x14ac:dyDescent="0.25">
      <c r="A41" s="1" t="s">
        <v>48</v>
      </c>
      <c r="B41" s="1"/>
      <c r="D41" s="1" t="s">
        <v>79</v>
      </c>
    </row>
    <row r="42" spans="1:8" x14ac:dyDescent="0.25">
      <c r="A42" s="1"/>
      <c r="B42" s="1"/>
      <c r="D42" s="1"/>
    </row>
    <row r="43" spans="1:8" x14ac:dyDescent="0.25">
      <c r="A43" s="1" t="s">
        <v>49</v>
      </c>
      <c r="B43" s="1"/>
      <c r="D43" s="1" t="s">
        <v>76</v>
      </c>
    </row>
    <row r="46" spans="1:8" x14ac:dyDescent="0.25">
      <c r="D46" s="53"/>
    </row>
    <row r="47" spans="1:8" x14ac:dyDescent="0.25">
      <c r="C47" s="42"/>
    </row>
    <row r="48" spans="1:8" x14ac:dyDescent="0.25">
      <c r="C48" s="42"/>
      <c r="D48" s="53"/>
    </row>
    <row r="49" spans="3:3" x14ac:dyDescent="0.25">
      <c r="C49" s="42"/>
    </row>
    <row r="50" spans="3:3" x14ac:dyDescent="0.25">
      <c r="C50" s="42"/>
    </row>
    <row r="51" spans="3:3" x14ac:dyDescent="0.25">
      <c r="C51" s="42"/>
    </row>
    <row r="52" spans="3:3" x14ac:dyDescent="0.25">
      <c r="C52" s="42"/>
    </row>
    <row r="53" spans="3:3" x14ac:dyDescent="0.25">
      <c r="C53" s="42"/>
    </row>
  </sheetData>
  <mergeCells count="6">
    <mergeCell ref="A6:A9"/>
    <mergeCell ref="B6:B9"/>
    <mergeCell ref="C6:D6"/>
    <mergeCell ref="C7:D7"/>
    <mergeCell ref="C8:C9"/>
    <mergeCell ref="D8:D9"/>
  </mergeCells>
  <pageMargins left="0.70866141732283472" right="0.70866141732283472" top="0.35433070866141736" bottom="0.35433070866141736" header="0.31496062992125984" footer="0.31496062992125984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zoomScale="94" zoomScaleNormal="94" workbookViewId="0">
      <selection activeCell="F27" sqref="F27"/>
    </sheetView>
  </sheetViews>
  <sheetFormatPr defaultRowHeight="15" x14ac:dyDescent="0.25"/>
  <cols>
    <col min="1" max="1" width="33.28515625" style="1" customWidth="1"/>
    <col min="2" max="2" width="12.7109375" style="1" customWidth="1"/>
    <col min="3" max="3" width="15.28515625" style="6" customWidth="1"/>
    <col min="4" max="4" width="17.7109375" style="6" customWidth="1"/>
    <col min="5" max="5" width="11.42578125" style="6" customWidth="1"/>
    <col min="6" max="6" width="8.85546875" style="6"/>
  </cols>
  <sheetData>
    <row r="1" spans="1:5" x14ac:dyDescent="0.25">
      <c r="A1" s="8" t="s">
        <v>53</v>
      </c>
      <c r="B1" s="8"/>
    </row>
    <row r="2" spans="1:5" x14ac:dyDescent="0.25">
      <c r="A2" s="7"/>
      <c r="B2" s="7"/>
    </row>
    <row r="3" spans="1:5" x14ac:dyDescent="0.25">
      <c r="A3" s="8" t="s">
        <v>74</v>
      </c>
      <c r="B3" s="8"/>
    </row>
    <row r="4" spans="1:5" x14ac:dyDescent="0.25">
      <c r="A4" s="8" t="str">
        <f>Ф3!A5</f>
        <v>1 полугодие 2025 год</v>
      </c>
      <c r="B4" s="8"/>
    </row>
    <row r="5" spans="1:5" s="6" customFormat="1" ht="34.9" customHeight="1" x14ac:dyDescent="0.2">
      <c r="A5" s="24" t="s">
        <v>50</v>
      </c>
      <c r="B5" s="25" t="s">
        <v>54</v>
      </c>
      <c r="C5" s="30" t="s">
        <v>13</v>
      </c>
      <c r="D5" s="30" t="s">
        <v>14</v>
      </c>
      <c r="E5" s="30" t="s">
        <v>45</v>
      </c>
    </row>
    <row r="6" spans="1:5" s="6" customFormat="1" ht="13.5" x14ac:dyDescent="0.25">
      <c r="A6" s="11" t="s">
        <v>87</v>
      </c>
      <c r="B6" s="23"/>
      <c r="C6" s="12">
        <v>348549</v>
      </c>
      <c r="D6" s="12">
        <f>Ф1!D24</f>
        <v>634604</v>
      </c>
      <c r="E6" s="12">
        <f>C6+D6</f>
        <v>983153</v>
      </c>
    </row>
    <row r="7" spans="1:5" s="6" customFormat="1" ht="12.75" x14ac:dyDescent="0.2">
      <c r="A7" s="1" t="s">
        <v>78</v>
      </c>
      <c r="B7" s="20"/>
      <c r="C7" s="10">
        <v>0</v>
      </c>
      <c r="D7" s="10">
        <v>0</v>
      </c>
      <c r="E7" s="10">
        <f>C7+D7</f>
        <v>0</v>
      </c>
    </row>
    <row r="8" spans="1:5" s="6" customFormat="1" ht="12.75" x14ac:dyDescent="0.2">
      <c r="A8" s="1" t="s">
        <v>73</v>
      </c>
      <c r="B8" s="20"/>
      <c r="C8" s="10">
        <v>0</v>
      </c>
      <c r="D8" s="10">
        <v>0</v>
      </c>
      <c r="E8" s="10">
        <f>C8+D8</f>
        <v>0</v>
      </c>
    </row>
    <row r="9" spans="1:5" s="6" customFormat="1" ht="12.75" x14ac:dyDescent="0.2">
      <c r="A9" s="9" t="s">
        <v>46</v>
      </c>
      <c r="B9" s="21"/>
      <c r="C9" s="15">
        <v>0</v>
      </c>
      <c r="D9" s="15">
        <v>0</v>
      </c>
      <c r="E9" s="15">
        <f t="shared" ref="E9:E11" si="0">C9+D9</f>
        <v>0</v>
      </c>
    </row>
    <row r="10" spans="1:5" s="6" customFormat="1" ht="13.5" x14ac:dyDescent="0.25">
      <c r="A10" s="11" t="s">
        <v>47</v>
      </c>
      <c r="B10" s="23"/>
      <c r="C10" s="12">
        <v>0</v>
      </c>
      <c r="D10" s="12">
        <f>SUM(D7:D9)</f>
        <v>0</v>
      </c>
      <c r="E10" s="10">
        <f>C10+D10</f>
        <v>0</v>
      </c>
    </row>
    <row r="11" spans="1:5" s="6" customFormat="1" ht="12.75" x14ac:dyDescent="0.2">
      <c r="A11" s="1" t="s">
        <v>40</v>
      </c>
      <c r="B11" s="20">
        <v>12</v>
      </c>
      <c r="C11" s="10">
        <v>0</v>
      </c>
      <c r="D11" s="10">
        <v>0</v>
      </c>
      <c r="E11" s="10">
        <f t="shared" si="0"/>
        <v>0</v>
      </c>
    </row>
    <row r="12" spans="1:5" s="6" customFormat="1" ht="13.5" x14ac:dyDescent="0.25">
      <c r="A12" s="32" t="s">
        <v>77</v>
      </c>
      <c r="B12" s="33"/>
      <c r="C12" s="34">
        <f>SUM(C6:C11)</f>
        <v>348549</v>
      </c>
      <c r="D12" s="35">
        <f>D6+D10</f>
        <v>634604</v>
      </c>
      <c r="E12" s="35">
        <f>C12+D12</f>
        <v>983153</v>
      </c>
    </row>
    <row r="13" spans="1:5" s="6" customFormat="1" ht="13.5" x14ac:dyDescent="0.25">
      <c r="A13" s="11" t="s">
        <v>88</v>
      </c>
      <c r="B13" s="23"/>
      <c r="C13" s="12">
        <v>348549</v>
      </c>
      <c r="D13" s="28">
        <v>489059</v>
      </c>
      <c r="E13" s="28">
        <f>C13+D13</f>
        <v>837608</v>
      </c>
    </row>
    <row r="14" spans="1:5" s="6" customFormat="1" ht="12.75" customHeight="1" x14ac:dyDescent="0.2">
      <c r="A14" s="1" t="s">
        <v>73</v>
      </c>
      <c r="B14" s="20"/>
      <c r="C14" s="10">
        <v>0</v>
      </c>
      <c r="D14" s="10">
        <v>145545</v>
      </c>
      <c r="E14" s="29">
        <f>C14+D14</f>
        <v>145545</v>
      </c>
    </row>
    <row r="15" spans="1:5" s="6" customFormat="1" ht="12.75" x14ac:dyDescent="0.2">
      <c r="A15" s="9" t="s">
        <v>46</v>
      </c>
      <c r="B15" s="21"/>
      <c r="C15" s="15">
        <v>0</v>
      </c>
      <c r="D15" s="31">
        <v>0</v>
      </c>
      <c r="E15" s="31">
        <v>0</v>
      </c>
    </row>
    <row r="16" spans="1:5" s="6" customFormat="1" ht="12.75" customHeight="1" x14ac:dyDescent="0.2">
      <c r="A16" s="1" t="s">
        <v>47</v>
      </c>
      <c r="B16" s="20"/>
      <c r="C16" s="10">
        <v>0</v>
      </c>
      <c r="D16" s="29">
        <f>SUM(D14:D15)</f>
        <v>145545</v>
      </c>
      <c r="E16" s="29">
        <f>C16+D16</f>
        <v>145545</v>
      </c>
    </row>
    <row r="17" spans="1:5" s="6" customFormat="1" ht="12.75" x14ac:dyDescent="0.2">
      <c r="A17" s="1" t="s">
        <v>40</v>
      </c>
      <c r="B17" s="20"/>
      <c r="C17" s="10">
        <v>0</v>
      </c>
      <c r="D17" s="10">
        <v>0</v>
      </c>
      <c r="E17" s="10">
        <v>0</v>
      </c>
    </row>
    <row r="18" spans="1:5" s="6" customFormat="1" ht="28.5" customHeight="1" thickBot="1" x14ac:dyDescent="0.3">
      <c r="A18" s="16" t="s">
        <v>89</v>
      </c>
      <c r="B18" s="22"/>
      <c r="C18" s="17">
        <f>SUM(C13:C17)</f>
        <v>348549</v>
      </c>
      <c r="D18" s="17">
        <f>D13+D16</f>
        <v>634604</v>
      </c>
      <c r="E18" s="17">
        <f>C18+D18</f>
        <v>983153</v>
      </c>
    </row>
    <row r="20" spans="1:5" ht="32.25" customHeight="1" x14ac:dyDescent="0.25"/>
    <row r="21" spans="1:5" x14ac:dyDescent="0.25">
      <c r="A21" s="1" t="s">
        <v>48</v>
      </c>
      <c r="C21" s="1"/>
      <c r="D21" s="1" t="s">
        <v>79</v>
      </c>
    </row>
    <row r="22" spans="1:5" x14ac:dyDescent="0.25">
      <c r="C22" s="1"/>
      <c r="D22" s="1"/>
    </row>
    <row r="23" spans="1:5" x14ac:dyDescent="0.25">
      <c r="A23" s="1" t="s">
        <v>49</v>
      </c>
      <c r="C23" s="1"/>
      <c r="D23" s="1" t="s">
        <v>76</v>
      </c>
    </row>
  </sheetData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Нигора Юнусова</dc:creator>
  <cp:lastModifiedBy>Zhanat Dzhumagulova</cp:lastModifiedBy>
  <cp:lastPrinted>2025-07-18T05:19:15Z</cp:lastPrinted>
  <dcterms:created xsi:type="dcterms:W3CDTF">2022-05-12T06:05:42Z</dcterms:created>
  <dcterms:modified xsi:type="dcterms:W3CDTF">2025-07-23T11:25:29Z</dcterms:modified>
</cp:coreProperties>
</file>