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izaveta.Orlenko\Downloads\"/>
    </mc:Choice>
  </mc:AlternateContent>
  <xr:revisionPtr revIDLastSave="0" documentId="13_ncr:1_{79A4DD7D-C7A0-4C78-94F6-954D7A443BA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91029"/>
</workbook>
</file>

<file path=xl/calcChain.xml><?xml version="1.0" encoding="utf-8"?>
<calcChain xmlns="http://schemas.openxmlformats.org/spreadsheetml/2006/main">
  <c r="B49" i="1" l="1"/>
  <c r="B24" i="1"/>
  <c r="B28" i="1"/>
  <c r="C24" i="2" l="1"/>
  <c r="C48" i="2"/>
  <c r="B10" i="1"/>
  <c r="B21" i="1" s="1"/>
  <c r="C13" i="3" l="1"/>
  <c r="C12" i="3"/>
  <c r="D24" i="2" l="1"/>
  <c r="D26" i="2"/>
  <c r="C26" i="2"/>
  <c r="C11" i="2"/>
  <c r="E11" i="4"/>
  <c r="D43" i="2"/>
  <c r="D48" i="2"/>
  <c r="D37" i="2"/>
  <c r="D33" i="2"/>
  <c r="B48" i="1" l="1"/>
  <c r="C45" i="1"/>
  <c r="C40" i="1"/>
  <c r="C21" i="1"/>
  <c r="C30" i="1" s="1"/>
  <c r="C34" i="1" s="1"/>
  <c r="B45" i="1"/>
  <c r="B40" i="1"/>
  <c r="B30" i="1"/>
  <c r="B34" i="1" s="1"/>
  <c r="B46" i="1" l="1"/>
  <c r="C46" i="1"/>
  <c r="C49" i="1" s="1"/>
  <c r="D12" i="4" l="1"/>
  <c r="E7" i="4"/>
  <c r="C9" i="4" l="1"/>
  <c r="D8" i="3" l="1"/>
  <c r="D14" i="3" l="1"/>
  <c r="D17" i="3" s="1"/>
  <c r="D20" i="3" s="1"/>
  <c r="E8" i="4" l="1"/>
  <c r="E9" i="4" s="1"/>
  <c r="D9" i="4"/>
  <c r="D49" i="2"/>
  <c r="C49" i="2"/>
  <c r="D41" i="2"/>
  <c r="C41" i="2"/>
  <c r="C28" i="2" l="1"/>
  <c r="C16" i="2"/>
  <c r="C12" i="4"/>
  <c r="E10" i="4"/>
  <c r="C8" i="3"/>
  <c r="C14" i="3" s="1"/>
  <c r="C17" i="3" s="1"/>
  <c r="C34" i="2"/>
  <c r="C29" i="2" l="1"/>
  <c r="C51" i="2" s="1"/>
  <c r="C50" i="2"/>
  <c r="D21" i="3" l="1"/>
  <c r="D22" i="3" s="1"/>
  <c r="C20" i="3"/>
  <c r="C21" i="3" s="1"/>
  <c r="C22" i="3" s="1"/>
  <c r="D16" i="2" l="1"/>
  <c r="D34" i="2"/>
  <c r="D50" i="2" s="1"/>
  <c r="D28" i="2"/>
  <c r="E12" i="4" l="1"/>
  <c r="D29" i="2"/>
  <c r="D51" i="2" s="1"/>
</calcChain>
</file>

<file path=xl/sharedStrings.xml><?xml version="1.0" encoding="utf-8"?>
<sst xmlns="http://schemas.openxmlformats.org/spreadsheetml/2006/main" count="162" uniqueCount="132">
  <si>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</si>
  <si>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</si>
  <si>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</si>
  <si>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</si>
  <si>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</si>
  <si>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</si>
  <si>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</si>
  <si>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</si>
  <si>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</si>
  <si>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</si>
  <si>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</si>
  <si>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</si>
  <si>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</si>
  <si>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</si>
  <si>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</si>
  <si>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</si>
  <si>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</si>
  <si>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</si>
  <si>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</si>
  <si>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</si>
  <si>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</si>
  <si>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</si>
  <si>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</si>
  <si>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</si>
  <si>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</si>
  <si>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</si>
  <si>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</si>
  <si>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</si>
  <si>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</si>
  <si>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</si>
  <si>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</si>
  <si>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</si>
  <si>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</si>
  <si>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</si>
  <si>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</si>
  <si>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</si>
  <si>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</si>
  <si>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</si>
  <si>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</si>
  <si>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</si>
  <si>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</si>
  <si>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</si>
  <si>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</si>
  <si>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</si>
  <si>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</si>
  <si>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</si>
  <si>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</si>
  <si>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</si>
  <si>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</si>
  <si>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</si>
  <si>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</si>
  <si>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</si>
  <si>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</si>
  <si>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</si>
  <si>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</si>
  <si>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</si>
  <si>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</si>
  <si>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</si>
  <si>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</si>
  <si>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</si>
  <si>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</si>
  <si>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</si>
  <si>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</si>
  <si>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</si>
  <si>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</si>
  <si>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</si>
  <si>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</si>
  <si>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</si>
  <si>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</si>
  <si>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</si>
  <si>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</si>
  <si>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</si>
  <si>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</si>
  <si>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</si>
  <si>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</si>
  <si>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</si>
  <si>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</si>
  <si>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</si>
  <si>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</si>
  <si>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</si>
  <si>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</si>
  <si>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</si>
  <si>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</si>
  <si>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</si>
  <si>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</si>
  <si>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</si>
  <si>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Прибыль и совокупный доход за год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</si>
  <si>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</si>
  <si>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</si>
  <si>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</si>
  <si>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</si>
  <si>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</si>
  <si>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</si>
  <si>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</si>
  <si>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</si>
  <si>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</si>
  <si>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</si>
  <si>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</si>
  <si>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</si>
  <si>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</si>
  <si>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</si>
  <si>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</si>
  <si>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</si>
  <si>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</si>
  <si>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</si>
  <si>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</si>
  <si>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</si>
  <si>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</si>
  <si>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</si>
  <si>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</si>
  <si>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</si>
  <si>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</si>
  <si>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</si>
  <si>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</si>
  <si>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</si>
  <si>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</si>
  <si>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Актуарные убытки с установленными выплатами</t>
  </si>
  <si>
    <t>Балансовая стоимость акций, тенге</t>
  </si>
  <si>
    <t>Прибыль на акцию</t>
  </si>
  <si>
    <t>По состоянию на 31 марта 2025 года</t>
  </si>
  <si>
    <t>_________________Ж.К. Сембаев</t>
  </si>
  <si>
    <t>За 3 месяца, закончившийся 31 марта 2025 года</t>
  </si>
  <si>
    <t>3 мес. 2025 г.</t>
  </si>
  <si>
    <t>Остаток на 01 января 2024 года</t>
  </si>
  <si>
    <t>Остаток на 31 марта 2024 года</t>
  </si>
  <si>
    <t>Остаток на 31 марта 2025 года</t>
  </si>
  <si>
    <t>Сальдо на 01 января 2025г.</t>
  </si>
  <si>
    <t>3 мес. 2024 г.</t>
  </si>
  <si>
    <t>_________________ Ж.К. Сембаев</t>
  </si>
  <si>
    <t>3 мес. 2024г.</t>
  </si>
  <si>
    <t>,,,,,,,,,,,,,,,,,,,,,</t>
  </si>
  <si>
    <t>За 3 месяца, закончившихся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</si>
</sst>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7"/>
  <sheetViews>
    <sheetView workbookViewId="0">
      <selection activeCell="C32" sqref="C32"/>
    </sheetView>
  </sheetViews>
  <sheetFormatPr defaultRowHeight="15" x14ac:dyDescent="0.25"/>
  <cols>
    <col min="1" max="1" width="44.42578125" customWidth="1"/>
    <col min="2" max="2" width="12.140625" customWidth="1"/>
    <col min="3" max="4" width="12.7109375" style="22" customWidth="1"/>
    <col min="6" max="6" width="9.85546875" bestFit="1" customWidth="1"/>
  </cols>
  <sheetData>
    <row r="2" spans="1:4" x14ac:dyDescent="0.25">
      <c r="A2" s="41" t="s">
        <v>90</v>
      </c>
    </row>
    <row r="3" spans="1:4" x14ac:dyDescent="0.25">
      <c r="A3" t="s">
        <v>112</v>
      </c>
    </row>
    <row r="4" spans="1:4" x14ac:dyDescent="0.25">
      <c r="A4" s="41" t="s">
        <v>119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21">
        <v>45747</v>
      </c>
      <c r="D6" s="21">
        <v>45657</v>
      </c>
    </row>
    <row r="7" spans="1:4" ht="15.75" thickBot="1" x14ac:dyDescent="0.3">
      <c r="A7" s="10" t="s">
        <v>39</v>
      </c>
      <c r="B7" s="11"/>
      <c r="C7" s="24"/>
      <c r="D7" s="24"/>
    </row>
    <row r="8" spans="1:4" ht="15.75" thickBot="1" x14ac:dyDescent="0.3">
      <c r="A8" s="10" t="s">
        <v>40</v>
      </c>
      <c r="B8" s="12"/>
      <c r="C8" s="24"/>
      <c r="D8" s="24"/>
    </row>
    <row r="9" spans="1:4" x14ac:dyDescent="0.25">
      <c r="A9" s="13" t="s">
        <v>41</v>
      </c>
      <c r="B9" s="44">
        <v>5</v>
      </c>
      <c r="C9" s="25">
        <v>927120.57</v>
      </c>
      <c r="D9" s="25">
        <v>959658</v>
      </c>
    </row>
    <row r="10" spans="1:4" x14ac:dyDescent="0.25">
      <c r="A10" s="13" t="s">
        <v>42</v>
      </c>
      <c r="B10" s="44">
        <v>6</v>
      </c>
      <c r="C10" s="25">
        <v>4485106</v>
      </c>
      <c r="D10" s="25">
        <v>4735310</v>
      </c>
    </row>
    <row r="11" spans="1:4" x14ac:dyDescent="0.25">
      <c r="A11" s="13" t="s">
        <v>41</v>
      </c>
      <c r="B11" s="44"/>
      <c r="C11" s="25">
        <f>268899.47-58895.11</f>
        <v>210004.36</v>
      </c>
      <c r="D11" s="25">
        <v>213763</v>
      </c>
    </row>
    <row r="12" spans="1:4" x14ac:dyDescent="0.25">
      <c r="A12" s="13" t="s">
        <v>43</v>
      </c>
      <c r="B12" s="44"/>
      <c r="C12" s="25">
        <v>19286.73</v>
      </c>
      <c r="D12" s="25">
        <v>21846</v>
      </c>
    </row>
    <row r="13" spans="1:4" x14ac:dyDescent="0.25">
      <c r="A13" s="13" t="s">
        <v>44</v>
      </c>
      <c r="B13" s="45"/>
      <c r="C13" s="25" t="s">
        <v>10</v>
      </c>
      <c r="D13" s="25" t="s">
        <v>10</v>
      </c>
    </row>
    <row r="14" spans="1:4" x14ac:dyDescent="0.25">
      <c r="A14" s="13" t="s">
        <v>45</v>
      </c>
      <c r="B14" s="44"/>
      <c r="C14" s="25"/>
      <c r="D14" s="25"/>
    </row>
    <row r="15" spans="1:4" ht="15.75" thickBot="1" x14ac:dyDescent="0.3">
      <c r="A15" s="13" t="s">
        <v>46</v>
      </c>
      <c r="B15" s="44">
        <v>7</v>
      </c>
      <c r="C15" s="25">
        <v>54924.3</v>
      </c>
      <c r="D15" s="25">
        <v>55047</v>
      </c>
    </row>
    <row r="16" spans="1:4" ht="15.75" thickBot="1" x14ac:dyDescent="0.3">
      <c r="A16" s="14" t="s">
        <v>47</v>
      </c>
      <c r="B16" s="15"/>
      <c r="C16" s="26">
        <f>SUM(C9:C15)</f>
        <v>5696441.9600000009</v>
      </c>
      <c r="D16" s="26">
        <f>SUM(D9:D15)</f>
        <v>5985624</v>
      </c>
    </row>
    <row r="17" spans="1:6" ht="15.75" thickBot="1" x14ac:dyDescent="0.3">
      <c r="A17" s="10" t="s">
        <v>48</v>
      </c>
      <c r="B17" s="16"/>
      <c r="C17" s="24"/>
      <c r="D17" s="24"/>
    </row>
    <row r="18" spans="1:6" x14ac:dyDescent="0.25">
      <c r="A18" s="13" t="s">
        <v>49</v>
      </c>
      <c r="B18" s="44">
        <v>8</v>
      </c>
      <c r="C18" s="25">
        <v>1512013.94</v>
      </c>
      <c r="D18" s="25">
        <v>1512888</v>
      </c>
      <c r="F18" s="22"/>
    </row>
    <row r="19" spans="1:6" x14ac:dyDescent="0.25">
      <c r="A19" s="13" t="s">
        <v>50</v>
      </c>
      <c r="B19" s="44">
        <v>9</v>
      </c>
      <c r="C19" s="25">
        <v>1358237.34</v>
      </c>
      <c r="D19" s="25">
        <v>766284</v>
      </c>
    </row>
    <row r="20" spans="1:6" x14ac:dyDescent="0.25">
      <c r="A20" s="13" t="s">
        <v>91</v>
      </c>
      <c r="B20" s="44"/>
      <c r="C20" s="25"/>
      <c r="D20" s="25"/>
    </row>
    <row r="21" spans="1:6" ht="27" customHeight="1" x14ac:dyDescent="0.25">
      <c r="A21" s="5" t="s">
        <v>92</v>
      </c>
      <c r="B21" s="44">
        <v>10</v>
      </c>
      <c r="C21" s="42">
        <v>19650767.460000001</v>
      </c>
      <c r="D21" s="42">
        <v>19644268</v>
      </c>
    </row>
    <row r="22" spans="1:6" x14ac:dyDescent="0.25">
      <c r="A22" s="13" t="s">
        <v>93</v>
      </c>
      <c r="B22" s="45"/>
      <c r="C22" s="25">
        <v>2422</v>
      </c>
      <c r="D22" s="25">
        <v>2420</v>
      </c>
    </row>
    <row r="23" spans="1:6" x14ac:dyDescent="0.25">
      <c r="A23" s="13" t="s">
        <v>51</v>
      </c>
      <c r="B23" s="45"/>
      <c r="C23" s="25">
        <v>255672.53</v>
      </c>
      <c r="D23" s="25">
        <v>205540</v>
      </c>
    </row>
    <row r="24" spans="1:6" x14ac:dyDescent="0.25">
      <c r="A24" s="13" t="s">
        <v>52</v>
      </c>
      <c r="B24" s="45">
        <v>11</v>
      </c>
      <c r="C24" s="25">
        <f>695813.49+3956</f>
        <v>699769.49</v>
      </c>
      <c r="D24" s="25">
        <f>473402-2420</f>
        <v>470982</v>
      </c>
    </row>
    <row r="25" spans="1:6" ht="15.75" thickBot="1" x14ac:dyDescent="0.3">
      <c r="A25" s="13" t="s">
        <v>53</v>
      </c>
      <c r="B25" s="44">
        <v>12</v>
      </c>
      <c r="C25" s="25">
        <v>9143.24</v>
      </c>
      <c r="D25" s="25">
        <v>80483</v>
      </c>
    </row>
    <row r="26" spans="1:6" ht="15.75" thickBot="1" x14ac:dyDescent="0.3">
      <c r="A26" s="14"/>
      <c r="B26" s="15"/>
      <c r="C26" s="26">
        <f>SUM(C18:C25)</f>
        <v>23488026</v>
      </c>
      <c r="D26" s="26">
        <f>SUM(D18:D25)</f>
        <v>22682865</v>
      </c>
    </row>
    <row r="27" spans="1:6" ht="25.5" thickBot="1" x14ac:dyDescent="0.3">
      <c r="A27" s="13" t="s">
        <v>54</v>
      </c>
      <c r="B27" s="45"/>
      <c r="C27" s="25" t="s">
        <v>10</v>
      </c>
      <c r="D27" s="25"/>
    </row>
    <row r="28" spans="1:6" ht="15.75" thickBot="1" x14ac:dyDescent="0.3">
      <c r="A28" s="14" t="s">
        <v>55</v>
      </c>
      <c r="B28" s="15"/>
      <c r="C28" s="26">
        <f>C26</f>
        <v>23488026</v>
      </c>
      <c r="D28" s="26">
        <f>D26</f>
        <v>22682865</v>
      </c>
    </row>
    <row r="29" spans="1:6" ht="15.75" thickBot="1" x14ac:dyDescent="0.3">
      <c r="A29" s="10" t="s">
        <v>56</v>
      </c>
      <c r="B29" s="16"/>
      <c r="C29" s="54">
        <f>C16+C26</f>
        <v>29184467.960000001</v>
      </c>
      <c r="D29" s="54">
        <f>D16+D26</f>
        <v>28668489</v>
      </c>
    </row>
    <row r="30" spans="1:6" ht="15.75" thickBot="1" x14ac:dyDescent="0.3">
      <c r="A30" s="10" t="s">
        <v>57</v>
      </c>
      <c r="B30" s="16"/>
      <c r="C30" s="27"/>
      <c r="D30" s="27"/>
    </row>
    <row r="31" spans="1:6" ht="15.75" thickBot="1" x14ac:dyDescent="0.3">
      <c r="A31" s="10" t="s">
        <v>58</v>
      </c>
      <c r="B31" s="16"/>
      <c r="C31" s="27"/>
      <c r="D31" s="27"/>
    </row>
    <row r="32" spans="1:6" x14ac:dyDescent="0.25">
      <c r="A32" s="13" t="s">
        <v>59</v>
      </c>
      <c r="B32" s="44">
        <v>13</v>
      </c>
      <c r="C32" s="25">
        <v>5266462</v>
      </c>
      <c r="D32" s="25">
        <v>5266462</v>
      </c>
    </row>
    <row r="33" spans="1:6" ht="15.75" thickBot="1" x14ac:dyDescent="0.3">
      <c r="A33" s="13" t="s">
        <v>94</v>
      </c>
      <c r="B33" s="45"/>
      <c r="C33" s="25">
        <v>10560895.93</v>
      </c>
      <c r="D33" s="25">
        <f>9050547+1172518</f>
        <v>10223065</v>
      </c>
      <c r="F33" s="22"/>
    </row>
    <row r="34" spans="1:6" ht="15.75" thickBot="1" x14ac:dyDescent="0.3">
      <c r="A34" s="14" t="s">
        <v>61</v>
      </c>
      <c r="B34" s="15"/>
      <c r="C34" s="26">
        <f>SUM(C32:C33)</f>
        <v>15827357.93</v>
      </c>
      <c r="D34" s="26">
        <f>SUM(D32:D33)</f>
        <v>15489527</v>
      </c>
      <c r="F34" s="22"/>
    </row>
    <row r="35" spans="1:6" ht="15.75" thickBot="1" x14ac:dyDescent="0.3">
      <c r="A35" s="10" t="s">
        <v>62</v>
      </c>
      <c r="B35" s="16"/>
      <c r="C35" s="28"/>
      <c r="D35" s="28"/>
    </row>
    <row r="36" spans="1:6" x14ac:dyDescent="0.25">
      <c r="A36" s="13" t="s">
        <v>63</v>
      </c>
      <c r="B36" s="44"/>
      <c r="C36" s="25">
        <v>201410</v>
      </c>
      <c r="D36" s="25">
        <v>201410</v>
      </c>
    </row>
    <row r="37" spans="1:6" x14ac:dyDescent="0.25">
      <c r="A37" s="13" t="s">
        <v>64</v>
      </c>
      <c r="B37" s="44">
        <v>14</v>
      </c>
      <c r="C37" s="25">
        <v>298187</v>
      </c>
      <c r="D37" s="25">
        <f>150732+147455</f>
        <v>298187</v>
      </c>
    </row>
    <row r="38" spans="1:6" ht="24" x14ac:dyDescent="0.25">
      <c r="A38" s="43" t="s">
        <v>95</v>
      </c>
      <c r="B38" s="44"/>
      <c r="C38" s="42">
        <v>160945.41</v>
      </c>
      <c r="D38" s="42">
        <v>160945</v>
      </c>
    </row>
    <row r="39" spans="1:6" ht="24" x14ac:dyDescent="0.25">
      <c r="A39" s="43" t="s">
        <v>96</v>
      </c>
      <c r="B39" s="44"/>
      <c r="C39" s="42">
        <v>295336</v>
      </c>
      <c r="D39" s="42">
        <v>295336</v>
      </c>
    </row>
    <row r="40" spans="1:6" ht="15.75" thickBot="1" x14ac:dyDescent="0.3">
      <c r="A40" s="43" t="s">
        <v>97</v>
      </c>
      <c r="B40" s="44"/>
      <c r="C40" s="42">
        <v>270201</v>
      </c>
      <c r="D40" s="42">
        <v>270201</v>
      </c>
    </row>
    <row r="41" spans="1:6" ht="15.75" thickBot="1" x14ac:dyDescent="0.3">
      <c r="A41" s="14" t="s">
        <v>65</v>
      </c>
      <c r="B41" s="15"/>
      <c r="C41" s="26">
        <f>SUM(C36:C40)</f>
        <v>1226079.4100000001</v>
      </c>
      <c r="D41" s="26">
        <f>SUM(D36:D40)</f>
        <v>1226079</v>
      </c>
    </row>
    <row r="42" spans="1:6" ht="15.75" thickBot="1" x14ac:dyDescent="0.3">
      <c r="A42" s="10" t="s">
        <v>66</v>
      </c>
      <c r="B42" s="16"/>
      <c r="C42" s="24"/>
      <c r="D42" s="24"/>
    </row>
    <row r="43" spans="1:6" x14ac:dyDescent="0.25">
      <c r="A43" s="13" t="s">
        <v>67</v>
      </c>
      <c r="B43" s="44">
        <v>15</v>
      </c>
      <c r="C43" s="25">
        <v>5345756.17</v>
      </c>
      <c r="D43" s="25">
        <f>4246564+32283</f>
        <v>4278847</v>
      </c>
    </row>
    <row r="44" spans="1:6" ht="24.75" x14ac:dyDescent="0.25">
      <c r="A44" s="13" t="s">
        <v>98</v>
      </c>
      <c r="B44" s="44"/>
      <c r="C44" s="25">
        <v>282792.65000000002</v>
      </c>
      <c r="D44" s="25">
        <v>36826</v>
      </c>
    </row>
    <row r="45" spans="1:6" x14ac:dyDescent="0.25">
      <c r="A45" s="13" t="s">
        <v>64</v>
      </c>
      <c r="B45" s="44">
        <v>14</v>
      </c>
      <c r="C45" s="25">
        <v>3134531.14</v>
      </c>
      <c r="D45" s="25">
        <v>3474480</v>
      </c>
    </row>
    <row r="46" spans="1:6" x14ac:dyDescent="0.25">
      <c r="A46" s="13" t="s">
        <v>68</v>
      </c>
      <c r="B46" s="45"/>
      <c r="C46" s="25"/>
      <c r="D46" s="25"/>
    </row>
    <row r="47" spans="1:6" x14ac:dyDescent="0.25">
      <c r="A47" s="13" t="s">
        <v>69</v>
      </c>
      <c r="B47" s="44">
        <v>16</v>
      </c>
      <c r="C47" s="25">
        <v>412163.82</v>
      </c>
      <c r="D47" s="25"/>
    </row>
    <row r="48" spans="1:6" ht="15.75" thickBot="1" x14ac:dyDescent="0.3">
      <c r="A48" s="13" t="s">
        <v>99</v>
      </c>
      <c r="B48" s="44">
        <v>17</v>
      </c>
      <c r="C48" s="25">
        <f>2902437.5+49393+3956</f>
        <v>2955786.5</v>
      </c>
      <c r="D48" s="25">
        <f>945376+3217352</f>
        <v>4162728</v>
      </c>
    </row>
    <row r="49" spans="1:4" ht="15.75" thickBot="1" x14ac:dyDescent="0.3">
      <c r="A49" s="14" t="s">
        <v>70</v>
      </c>
      <c r="B49" s="17"/>
      <c r="C49" s="26">
        <f>SUM(C43:C48)</f>
        <v>12131030.280000001</v>
      </c>
      <c r="D49" s="26">
        <f>SUM(D43:D48)</f>
        <v>11952881</v>
      </c>
    </row>
    <row r="50" spans="1:4" ht="24.75" x14ac:dyDescent="0.25">
      <c r="A50" s="30" t="s">
        <v>71</v>
      </c>
      <c r="B50" s="31"/>
      <c r="C50" s="55">
        <f>C34+C41+C49</f>
        <v>29184467.620000001</v>
      </c>
      <c r="D50" s="55">
        <f>D34+D41+D49+2</f>
        <v>28668489</v>
      </c>
    </row>
    <row r="51" spans="1:4" ht="15.75" thickBot="1" x14ac:dyDescent="0.3">
      <c r="A51" s="48" t="s">
        <v>117</v>
      </c>
      <c r="B51" s="49"/>
      <c r="C51" s="50">
        <f>(C29-C12-C41-C49)/100000*1000</f>
        <v>158080.71540000002</v>
      </c>
      <c r="D51" s="50">
        <f>(D29-D12-D41-D49)/100000*1000</f>
        <v>154676.82999999999</v>
      </c>
    </row>
    <row r="52" spans="1:4" x14ac:dyDescent="0.25">
      <c r="A52" s="51"/>
      <c r="B52" s="52"/>
      <c r="C52" s="53"/>
      <c r="D52" s="53"/>
    </row>
    <row r="53" spans="1:4" x14ac:dyDescent="0.25">
      <c r="A53" s="51"/>
      <c r="B53" s="52"/>
      <c r="C53" s="53"/>
      <c r="D53" s="53"/>
    </row>
    <row r="54" spans="1:4" x14ac:dyDescent="0.25">
      <c r="A54" s="3" t="s">
        <v>87</v>
      </c>
      <c r="B54" s="3" t="s">
        <v>100</v>
      </c>
      <c r="C54"/>
      <c r="D54"/>
    </row>
    <row r="55" spans="1:4" x14ac:dyDescent="0.25">
      <c r="A55" s="3"/>
      <c r="C55"/>
      <c r="D55"/>
    </row>
    <row r="56" spans="1:4" x14ac:dyDescent="0.25">
      <c r="A56" s="3" t="s">
        <v>111</v>
      </c>
      <c r="B56" s="3" t="s">
        <v>120</v>
      </c>
      <c r="C56"/>
      <c r="D56"/>
    </row>
    <row r="57" spans="1:4" x14ac:dyDescent="0.25">
      <c r="A57" s="29"/>
      <c r="C57"/>
      <c r="D57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workbookViewId="0">
      <selection activeCell="C17" sqref="C17"/>
    </sheetView>
  </sheetViews>
  <sheetFormatPr defaultRowHeight="15" x14ac:dyDescent="0.25"/>
  <cols>
    <col min="1" max="1" width="59.42578125" customWidth="1"/>
    <col min="2" max="2" width="11.28515625" customWidth="1"/>
    <col min="3" max="3" width="12.5703125" customWidth="1"/>
    <col min="4" max="4" width="13.140625" customWidth="1"/>
    <col min="8" max="8" width="10.5703125" bestFit="1" customWidth="1"/>
  </cols>
  <sheetData>
    <row r="1" spans="1:8" x14ac:dyDescent="0.25">
      <c r="A1" s="41" t="s">
        <v>90</v>
      </c>
    </row>
    <row r="2" spans="1:8" x14ac:dyDescent="0.25">
      <c r="A2" t="s">
        <v>113</v>
      </c>
    </row>
    <row r="3" spans="1:8" x14ac:dyDescent="0.25">
      <c r="A3" t="s">
        <v>121</v>
      </c>
    </row>
    <row r="4" spans="1:8" ht="15.75" thickBot="1" x14ac:dyDescent="0.3"/>
    <row r="5" spans="1:8" ht="24.75" thickBot="1" x14ac:dyDescent="0.3">
      <c r="A5" s="8" t="s">
        <v>0</v>
      </c>
      <c r="B5" s="9" t="s">
        <v>38</v>
      </c>
      <c r="C5" s="9" t="s">
        <v>122</v>
      </c>
      <c r="D5" s="9" t="s">
        <v>127</v>
      </c>
    </row>
    <row r="6" spans="1:8" x14ac:dyDescent="0.25">
      <c r="A6" s="5" t="s">
        <v>72</v>
      </c>
      <c r="B6" s="46">
        <v>18</v>
      </c>
      <c r="C6" s="32">
        <v>4567263.3899999997</v>
      </c>
      <c r="D6" s="32">
        <v>5411193</v>
      </c>
    </row>
    <row r="7" spans="1:8" ht="15.75" thickBot="1" x14ac:dyDescent="0.3">
      <c r="A7" s="5" t="s">
        <v>73</v>
      </c>
      <c r="B7" s="46">
        <v>19</v>
      </c>
      <c r="C7" s="32">
        <v>-2850197</v>
      </c>
      <c r="D7" s="32">
        <v>-3027969</v>
      </c>
      <c r="H7" s="22"/>
    </row>
    <row r="8" spans="1:8" ht="15.75" thickBot="1" x14ac:dyDescent="0.3">
      <c r="A8" s="6" t="s">
        <v>74</v>
      </c>
      <c r="B8" s="9"/>
      <c r="C8" s="23">
        <f>SUM(C6:C7)</f>
        <v>1717066.3899999997</v>
      </c>
      <c r="D8" s="23">
        <f>SUM(D6:D7)</f>
        <v>2383224</v>
      </c>
    </row>
    <row r="9" spans="1:8" x14ac:dyDescent="0.25">
      <c r="A9" s="5" t="s">
        <v>77</v>
      </c>
      <c r="B9" s="46">
        <v>20</v>
      </c>
      <c r="C9" s="32">
        <v>-765474.89</v>
      </c>
      <c r="D9" s="32">
        <v>-1096548</v>
      </c>
    </row>
    <row r="10" spans="1:8" x14ac:dyDescent="0.25">
      <c r="A10" s="5" t="s">
        <v>76</v>
      </c>
      <c r="B10" s="46">
        <v>21</v>
      </c>
      <c r="C10" s="32">
        <v>-366671.12</v>
      </c>
      <c r="D10" s="32">
        <v>-239084</v>
      </c>
    </row>
    <row r="11" spans="1:8" x14ac:dyDescent="0.25">
      <c r="A11" s="5" t="s">
        <v>101</v>
      </c>
      <c r="B11" s="46"/>
      <c r="C11" s="32">
        <v>-6808.25</v>
      </c>
      <c r="D11" s="32">
        <v>11562</v>
      </c>
    </row>
    <row r="12" spans="1:8" x14ac:dyDescent="0.25">
      <c r="A12" s="5" t="s">
        <v>75</v>
      </c>
      <c r="B12" s="46">
        <v>23</v>
      </c>
      <c r="C12" s="32">
        <f>13269.26</f>
        <v>13269.26</v>
      </c>
      <c r="D12" s="32">
        <v>166959</v>
      </c>
    </row>
    <row r="13" spans="1:8" ht="15.75" thickBot="1" x14ac:dyDescent="0.3">
      <c r="A13" s="5" t="s">
        <v>78</v>
      </c>
      <c r="B13" s="46">
        <v>23</v>
      </c>
      <c r="C13" s="32">
        <f>-561.89-46833.64</f>
        <v>-47395.53</v>
      </c>
      <c r="D13" s="32">
        <v>-45036</v>
      </c>
    </row>
    <row r="14" spans="1:8" ht="15.75" thickBot="1" x14ac:dyDescent="0.3">
      <c r="A14" s="6" t="s">
        <v>79</v>
      </c>
      <c r="B14" s="9"/>
      <c r="C14" s="23">
        <f>SUM(C8:C13)</f>
        <v>543985.85999999964</v>
      </c>
      <c r="D14" s="23">
        <f>SUM(D8:D13)</f>
        <v>1181077</v>
      </c>
    </row>
    <row r="15" spans="1:8" x14ac:dyDescent="0.25">
      <c r="A15" s="18" t="s">
        <v>80</v>
      </c>
      <c r="B15" s="47">
        <v>22</v>
      </c>
      <c r="C15" s="32">
        <v>1015.31</v>
      </c>
      <c r="D15" s="32">
        <v>2690</v>
      </c>
    </row>
    <row r="16" spans="1:8" ht="15.75" thickBot="1" x14ac:dyDescent="0.3">
      <c r="A16" s="5" t="s">
        <v>81</v>
      </c>
      <c r="B16" s="46">
        <v>22</v>
      </c>
      <c r="C16" s="32">
        <v>-83309.41</v>
      </c>
      <c r="D16" s="32">
        <v>-182010</v>
      </c>
    </row>
    <row r="17" spans="1:4" ht="15.75" thickBot="1" x14ac:dyDescent="0.3">
      <c r="A17" s="6" t="s">
        <v>102</v>
      </c>
      <c r="B17" s="9"/>
      <c r="C17" s="23">
        <f>SUM(C14:C16)</f>
        <v>461691.75999999966</v>
      </c>
      <c r="D17" s="23">
        <f>SUM(D14:D16)</f>
        <v>1001757</v>
      </c>
    </row>
    <row r="18" spans="1:4" x14ac:dyDescent="0.25">
      <c r="A18" s="5" t="s">
        <v>82</v>
      </c>
      <c r="B18" s="46"/>
      <c r="C18" s="32">
        <v>-123861.68</v>
      </c>
      <c r="D18" s="32">
        <v>-281141</v>
      </c>
    </row>
    <row r="19" spans="1:4" ht="15.75" thickBot="1" x14ac:dyDescent="0.3">
      <c r="A19" s="5" t="s">
        <v>116</v>
      </c>
      <c r="B19" s="46"/>
      <c r="C19" s="32"/>
      <c r="D19" s="32"/>
    </row>
    <row r="20" spans="1:4" ht="15.75" thickBot="1" x14ac:dyDescent="0.3">
      <c r="A20" s="6" t="s">
        <v>103</v>
      </c>
      <c r="B20" s="19"/>
      <c r="C20" s="23">
        <f>C17+C18</f>
        <v>337830.07999999967</v>
      </c>
      <c r="D20" s="23">
        <f>D17+D18+D19</f>
        <v>720616</v>
      </c>
    </row>
    <row r="21" spans="1:4" ht="24.75" thickBot="1" x14ac:dyDescent="0.3">
      <c r="A21" s="2" t="s">
        <v>104</v>
      </c>
      <c r="B21" s="20"/>
      <c r="C21" s="33">
        <f>C20</f>
        <v>337830.07999999967</v>
      </c>
      <c r="D21" s="33">
        <f>D20</f>
        <v>720616</v>
      </c>
    </row>
    <row r="22" spans="1:4" x14ac:dyDescent="0.25">
      <c r="A22" s="39" t="s">
        <v>118</v>
      </c>
      <c r="B22" s="56"/>
      <c r="C22" s="57">
        <f>C21/100000*1000</f>
        <v>3378.3007999999968</v>
      </c>
      <c r="D22" s="57">
        <f>D21/100000*1000</f>
        <v>7206.16</v>
      </c>
    </row>
    <row r="23" spans="1:4" x14ac:dyDescent="0.25">
      <c r="A23" s="39"/>
      <c r="B23" s="56"/>
      <c r="C23" s="40"/>
      <c r="D23" s="40"/>
    </row>
    <row r="25" spans="1:4" x14ac:dyDescent="0.25">
      <c r="A25" s="3" t="s">
        <v>87</v>
      </c>
      <c r="B25" s="3" t="s">
        <v>105</v>
      </c>
    </row>
    <row r="26" spans="1:4" x14ac:dyDescent="0.25">
      <c r="A26" s="3"/>
    </row>
    <row r="27" spans="1:4" x14ac:dyDescent="0.25">
      <c r="A27" s="3" t="s">
        <v>111</v>
      </c>
      <c r="B27" s="3" t="s">
        <v>128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58"/>
  <sheetViews>
    <sheetView tabSelected="1" workbookViewId="0">
      <selection activeCell="A11" sqref="A11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1" t="s">
        <v>90</v>
      </c>
    </row>
    <row r="3" spans="1:7" x14ac:dyDescent="0.25">
      <c r="A3" t="s">
        <v>114</v>
      </c>
    </row>
    <row r="4" spans="1:7" x14ac:dyDescent="0.25">
      <c r="A4" t="s">
        <v>131</v>
      </c>
    </row>
    <row r="5" spans="1:7" ht="15.75" thickBot="1" x14ac:dyDescent="0.3"/>
    <row r="6" spans="1:7" ht="15.75" thickBot="1" x14ac:dyDescent="0.3">
      <c r="A6" s="1" t="s">
        <v>0</v>
      </c>
      <c r="B6" s="9" t="s">
        <v>122</v>
      </c>
      <c r="C6" s="9" t="s">
        <v>129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106</v>
      </c>
      <c r="B8" s="34">
        <v>461692</v>
      </c>
      <c r="C8" s="34">
        <v>1001757</v>
      </c>
    </row>
    <row r="9" spans="1:7" ht="15.75" thickBot="1" x14ac:dyDescent="0.3">
      <c r="A9" s="6" t="s">
        <v>107</v>
      </c>
      <c r="B9" s="36"/>
      <c r="C9" s="36"/>
    </row>
    <row r="10" spans="1:7" x14ac:dyDescent="0.25">
      <c r="A10" s="7" t="s">
        <v>2</v>
      </c>
      <c r="B10" s="34">
        <f>247702.38+3758.79+32537.87</f>
        <v>283999.04000000004</v>
      </c>
      <c r="C10" s="34">
        <v>244954</v>
      </c>
    </row>
    <row r="11" spans="1:7" x14ac:dyDescent="0.25">
      <c r="A11" s="7" t="s">
        <v>3</v>
      </c>
      <c r="B11" s="34"/>
      <c r="C11" s="34"/>
    </row>
    <row r="12" spans="1:7" x14ac:dyDescent="0.25">
      <c r="A12" s="7" t="s">
        <v>4</v>
      </c>
      <c r="B12" s="34">
        <v>83309.41</v>
      </c>
      <c r="C12" s="34">
        <v>182010</v>
      </c>
      <c r="F12" s="34"/>
      <c r="G12" s="34"/>
    </row>
    <row r="13" spans="1:7" x14ac:dyDescent="0.25">
      <c r="A13" s="7" t="s">
        <v>108</v>
      </c>
      <c r="B13" s="34">
        <v>-1015</v>
      </c>
      <c r="C13" s="34">
        <v>-2690</v>
      </c>
      <c r="F13" s="34"/>
      <c r="G13" s="34"/>
    </row>
    <row r="14" spans="1:7" x14ac:dyDescent="0.25">
      <c r="A14" s="7" t="s">
        <v>5</v>
      </c>
      <c r="B14" s="34"/>
      <c r="C14" s="34"/>
    </row>
    <row r="15" spans="1:7" x14ac:dyDescent="0.25">
      <c r="A15" s="7" t="s">
        <v>6</v>
      </c>
      <c r="B15" s="34"/>
      <c r="C15" s="34"/>
      <c r="F15" s="22"/>
      <c r="G15" s="22"/>
    </row>
    <row r="16" spans="1:7" x14ac:dyDescent="0.25">
      <c r="A16" s="7" t="s">
        <v>7</v>
      </c>
      <c r="B16" s="34"/>
      <c r="C16" s="34"/>
    </row>
    <row r="17" spans="1:3" x14ac:dyDescent="0.25">
      <c r="A17" s="7" t="s">
        <v>8</v>
      </c>
      <c r="B17" s="34"/>
      <c r="C17" s="34"/>
    </row>
    <row r="18" spans="1:3" x14ac:dyDescent="0.25">
      <c r="A18" s="7" t="s">
        <v>109</v>
      </c>
      <c r="B18" s="34">
        <v>6808</v>
      </c>
      <c r="C18" s="34">
        <v>-11562</v>
      </c>
    </row>
    <row r="19" spans="1:3" x14ac:dyDescent="0.25">
      <c r="A19" s="7" t="s">
        <v>9</v>
      </c>
      <c r="B19" s="34"/>
      <c r="C19" s="34"/>
    </row>
    <row r="20" spans="1:3" ht="15.75" thickBot="1" x14ac:dyDescent="0.3">
      <c r="A20" s="7" t="s">
        <v>11</v>
      </c>
      <c r="B20" s="34"/>
      <c r="C20" s="34"/>
    </row>
    <row r="21" spans="1:3" ht="24.75" thickBot="1" x14ac:dyDescent="0.3">
      <c r="A21" s="6" t="s">
        <v>12</v>
      </c>
      <c r="B21" s="35">
        <f>SUM(B8:B20)</f>
        <v>834793.45000000007</v>
      </c>
      <c r="C21" s="35">
        <f>SUM(C8:C20)</f>
        <v>1414469</v>
      </c>
    </row>
    <row r="22" spans="1:3" x14ac:dyDescent="0.25">
      <c r="A22" s="5" t="s">
        <v>13</v>
      </c>
      <c r="B22" s="34">
        <v>-591953</v>
      </c>
      <c r="C22" s="34">
        <v>71485</v>
      </c>
    </row>
    <row r="23" spans="1:3" x14ac:dyDescent="0.25">
      <c r="A23" s="5" t="s">
        <v>14</v>
      </c>
      <c r="B23" s="34">
        <v>874</v>
      </c>
      <c r="C23" s="34">
        <v>124958</v>
      </c>
    </row>
    <row r="24" spans="1:3" x14ac:dyDescent="0.25">
      <c r="A24" s="5" t="s">
        <v>15</v>
      </c>
      <c r="B24" s="34">
        <f>-224831-6499+71340+9143+9143</f>
        <v>-141704</v>
      </c>
      <c r="C24" s="34">
        <v>43471</v>
      </c>
    </row>
    <row r="25" spans="1:3" x14ac:dyDescent="0.25">
      <c r="A25" s="5" t="s">
        <v>16</v>
      </c>
      <c r="B25" s="34">
        <v>-50133</v>
      </c>
      <c r="C25" s="34">
        <v>-251</v>
      </c>
    </row>
    <row r="26" spans="1:3" x14ac:dyDescent="0.25">
      <c r="A26" s="5" t="s">
        <v>89</v>
      </c>
      <c r="B26" s="34">
        <v>289182</v>
      </c>
      <c r="C26" s="34">
        <v>-27344</v>
      </c>
    </row>
    <row r="27" spans="1:3" x14ac:dyDescent="0.25">
      <c r="A27" s="5" t="s">
        <v>17</v>
      </c>
      <c r="B27" s="34">
        <v>1066909</v>
      </c>
      <c r="C27" s="34">
        <v>624817</v>
      </c>
    </row>
    <row r="28" spans="1:3" x14ac:dyDescent="0.25">
      <c r="A28" s="5" t="s">
        <v>110</v>
      </c>
      <c r="B28" s="34">
        <f>-1210898+577695</f>
        <v>-633203</v>
      </c>
      <c r="C28" s="34">
        <v>-600488</v>
      </c>
    </row>
    <row r="29" spans="1:3" ht="15.75" thickBot="1" x14ac:dyDescent="0.3">
      <c r="A29" s="5" t="s">
        <v>18</v>
      </c>
      <c r="B29" s="34">
        <v>-2</v>
      </c>
      <c r="C29" s="34">
        <v>406982</v>
      </c>
    </row>
    <row r="30" spans="1:3" ht="24.75" thickBot="1" x14ac:dyDescent="0.3">
      <c r="A30" s="6" t="s">
        <v>19</v>
      </c>
      <c r="B30" s="35">
        <f>SUM(B21:B29)</f>
        <v>774763.45000000019</v>
      </c>
      <c r="C30" s="35">
        <f>SUM(C21:C29)</f>
        <v>2058099</v>
      </c>
    </row>
    <row r="31" spans="1:3" x14ac:dyDescent="0.25">
      <c r="A31" s="5" t="s">
        <v>20</v>
      </c>
      <c r="B31" s="34">
        <v>-339949</v>
      </c>
      <c r="C31" s="34">
        <v>-155986</v>
      </c>
    </row>
    <row r="32" spans="1:3" x14ac:dyDescent="0.25">
      <c r="A32" s="5" t="s">
        <v>21</v>
      </c>
      <c r="B32" s="34"/>
      <c r="C32" s="34"/>
    </row>
    <row r="33" spans="1:7" ht="15.75" thickBot="1" x14ac:dyDescent="0.3">
      <c r="A33" s="5" t="s">
        <v>22</v>
      </c>
      <c r="B33" s="34">
        <v>-412164</v>
      </c>
      <c r="C33" s="34">
        <v>-187477</v>
      </c>
    </row>
    <row r="34" spans="1:7" ht="15.75" thickBot="1" x14ac:dyDescent="0.3">
      <c r="A34" s="6" t="s">
        <v>23</v>
      </c>
      <c r="B34" s="35">
        <f>SUM(B30:B33)</f>
        <v>22650.450000000186</v>
      </c>
      <c r="C34" s="35">
        <f>SUM(C30:C33)</f>
        <v>1714636</v>
      </c>
    </row>
    <row r="35" spans="1:7" ht="15.75" thickBot="1" x14ac:dyDescent="0.3">
      <c r="A35" s="2" t="s">
        <v>24</v>
      </c>
      <c r="B35" s="35"/>
      <c r="C35" s="35"/>
    </row>
    <row r="36" spans="1:7" x14ac:dyDescent="0.25">
      <c r="A36" s="5" t="s">
        <v>25</v>
      </c>
      <c r="B36" s="34"/>
      <c r="C36" s="34"/>
    </row>
    <row r="37" spans="1:7" x14ac:dyDescent="0.25">
      <c r="A37" s="5" t="s">
        <v>26</v>
      </c>
      <c r="B37" s="34"/>
      <c r="C37" s="34"/>
    </row>
    <row r="38" spans="1:7" ht="24" x14ac:dyDescent="0.25">
      <c r="A38" s="5" t="s">
        <v>27</v>
      </c>
      <c r="B38" s="34"/>
      <c r="C38" s="34"/>
    </row>
    <row r="39" spans="1:7" ht="15.75" thickBot="1" x14ac:dyDescent="0.3">
      <c r="A39" s="5" t="s">
        <v>28</v>
      </c>
      <c r="B39" s="34" t="s">
        <v>10</v>
      </c>
      <c r="C39" s="34" t="s">
        <v>10</v>
      </c>
      <c r="G39" t="s">
        <v>130</v>
      </c>
    </row>
    <row r="40" spans="1:7" ht="15.75" thickBot="1" x14ac:dyDescent="0.3">
      <c r="A40" s="6" t="s">
        <v>29</v>
      </c>
      <c r="B40" s="35">
        <f>SUM(B36:B39)</f>
        <v>0</v>
      </c>
      <c r="C40" s="35">
        <f>SUM(C36:C39)</f>
        <v>0</v>
      </c>
    </row>
    <row r="41" spans="1:7" ht="15.75" thickBot="1" x14ac:dyDescent="0.3">
      <c r="A41" s="2" t="s">
        <v>30</v>
      </c>
      <c r="B41" s="37"/>
      <c r="C41" s="37"/>
    </row>
    <row r="42" spans="1:7" x14ac:dyDescent="0.25">
      <c r="A42" s="5" t="s">
        <v>31</v>
      </c>
      <c r="B42" s="34"/>
      <c r="C42" s="34">
        <v>734659</v>
      </c>
    </row>
    <row r="43" spans="1:7" x14ac:dyDescent="0.25">
      <c r="A43" s="5" t="s">
        <v>32</v>
      </c>
      <c r="B43" s="34">
        <v>-100798</v>
      </c>
      <c r="C43" s="34">
        <v>-2372544</v>
      </c>
    </row>
    <row r="44" spans="1:7" ht="15.75" thickBot="1" x14ac:dyDescent="0.3">
      <c r="A44" s="5" t="s">
        <v>88</v>
      </c>
      <c r="B44" s="34"/>
      <c r="C44" s="34"/>
    </row>
    <row r="45" spans="1:7" ht="15.75" thickBot="1" x14ac:dyDescent="0.3">
      <c r="A45" s="6" t="s">
        <v>33</v>
      </c>
      <c r="B45" s="35">
        <f>SUM(B42:B44)</f>
        <v>-100798</v>
      </c>
      <c r="C45" s="35">
        <f>SUM(C42:C44)</f>
        <v>-1637885</v>
      </c>
    </row>
    <row r="46" spans="1:7" ht="24.75" thickBot="1" x14ac:dyDescent="0.3">
      <c r="A46" s="2" t="s">
        <v>34</v>
      </c>
      <c r="B46" s="38">
        <f>B34+B40+B45+B47</f>
        <v>-71339.549999999814</v>
      </c>
      <c r="C46" s="38">
        <f>C34+C40+C45+C47</f>
        <v>76449</v>
      </c>
    </row>
    <row r="47" spans="1:7" ht="24.75" thickBot="1" x14ac:dyDescent="0.3">
      <c r="A47" s="5" t="s">
        <v>35</v>
      </c>
      <c r="B47" s="34">
        <v>6808</v>
      </c>
      <c r="C47" s="34">
        <v>-302</v>
      </c>
    </row>
    <row r="48" spans="1:7" ht="15.75" thickBot="1" x14ac:dyDescent="0.3">
      <c r="A48" s="6" t="s">
        <v>36</v>
      </c>
      <c r="B48" s="35">
        <f>Баланс!D25</f>
        <v>80483</v>
      </c>
      <c r="C48" s="35">
        <v>128264</v>
      </c>
    </row>
    <row r="49" spans="1:7" ht="15.75" thickBot="1" x14ac:dyDescent="0.3">
      <c r="A49" s="2" t="s">
        <v>37</v>
      </c>
      <c r="B49" s="38">
        <f>B48+B46</f>
        <v>9143.4500000001863</v>
      </c>
      <c r="C49" s="38">
        <f>C48+C46</f>
        <v>204713</v>
      </c>
      <c r="E49" s="22"/>
      <c r="F49" s="22"/>
      <c r="G49" s="22"/>
    </row>
    <row r="50" spans="1:7" x14ac:dyDescent="0.25">
      <c r="B50" s="22"/>
    </row>
    <row r="51" spans="1:7" x14ac:dyDescent="0.25">
      <c r="A51" s="3" t="s">
        <v>87</v>
      </c>
      <c r="B51" s="3" t="s">
        <v>100</v>
      </c>
    </row>
    <row r="52" spans="1:7" x14ac:dyDescent="0.25">
      <c r="A52" s="3"/>
    </row>
    <row r="53" spans="1:7" x14ac:dyDescent="0.25">
      <c r="A53" s="3" t="s">
        <v>111</v>
      </c>
      <c r="B53" s="3" t="s">
        <v>120</v>
      </c>
    </row>
    <row r="57" spans="1:7" x14ac:dyDescent="0.25">
      <c r="B57" s="22"/>
    </row>
    <row r="58" spans="1:7" x14ac:dyDescent="0.25">
      <c r="B58" s="22"/>
      <c r="C58" s="22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6"/>
  <sheetViews>
    <sheetView workbookViewId="0">
      <selection activeCell="A4" sqref="A4"/>
    </sheetView>
  </sheetViews>
  <sheetFormatPr defaultRowHeight="15" x14ac:dyDescent="0.25"/>
  <cols>
    <col min="1" max="1" width="31.85546875" customWidth="1"/>
    <col min="2" max="2" width="13" customWidth="1"/>
    <col min="3" max="5" width="14.140625" customWidth="1"/>
  </cols>
  <sheetData>
    <row r="2" spans="1:5" x14ac:dyDescent="0.25">
      <c r="A2" s="41" t="s">
        <v>90</v>
      </c>
    </row>
    <row r="3" spans="1:5" x14ac:dyDescent="0.25">
      <c r="A3" t="s">
        <v>115</v>
      </c>
    </row>
    <row r="4" spans="1:5" x14ac:dyDescent="0.25">
      <c r="A4" t="s">
        <v>121</v>
      </c>
    </row>
    <row r="5" spans="1:5" ht="15.75" thickBot="1" x14ac:dyDescent="0.3"/>
    <row r="6" spans="1:5" ht="24.75" thickBot="1" x14ac:dyDescent="0.3">
      <c r="A6" s="8" t="s">
        <v>0</v>
      </c>
      <c r="B6" s="9" t="s">
        <v>83</v>
      </c>
      <c r="C6" s="9" t="s">
        <v>84</v>
      </c>
      <c r="D6" s="9" t="s">
        <v>60</v>
      </c>
      <c r="E6" s="9" t="s">
        <v>85</v>
      </c>
    </row>
    <row r="7" spans="1:5" ht="15.75" thickBot="1" x14ac:dyDescent="0.3">
      <c r="A7" s="2" t="s">
        <v>123</v>
      </c>
      <c r="B7" s="33">
        <v>5266462</v>
      </c>
      <c r="C7" s="33"/>
      <c r="D7" s="40">
        <v>9050547.3000000007</v>
      </c>
      <c r="E7" s="33">
        <f>SUM(B7:D7)</f>
        <v>14317009.300000001</v>
      </c>
    </row>
    <row r="8" spans="1:5" ht="15.75" thickBot="1" x14ac:dyDescent="0.3">
      <c r="A8" s="5" t="s">
        <v>86</v>
      </c>
      <c r="B8" s="32" t="s">
        <v>10</v>
      </c>
      <c r="C8" s="32" t="s">
        <v>10</v>
      </c>
      <c r="D8" s="32">
        <v>720616.4</v>
      </c>
      <c r="E8" s="32">
        <f>SUM(D8)</f>
        <v>720616.4</v>
      </c>
    </row>
    <row r="9" spans="1:5" ht="15.75" thickBot="1" x14ac:dyDescent="0.3">
      <c r="A9" s="6" t="s">
        <v>124</v>
      </c>
      <c r="B9" s="23">
        <v>5266462</v>
      </c>
      <c r="C9" s="23">
        <f>C7+SUM(C8:C8)</f>
        <v>0</v>
      </c>
      <c r="D9" s="23">
        <f>D7+D8</f>
        <v>9771163.7000000011</v>
      </c>
      <c r="E9" s="23">
        <f>E7+E8</f>
        <v>15037625.700000001</v>
      </c>
    </row>
    <row r="10" spans="1:5" x14ac:dyDescent="0.25">
      <c r="A10" s="39" t="s">
        <v>126</v>
      </c>
      <c r="B10" s="40">
        <v>5266462.2</v>
      </c>
      <c r="C10" s="40"/>
      <c r="D10" s="40">
        <v>10223065.57</v>
      </c>
      <c r="E10" s="40">
        <f>SUM(B10:D10)</f>
        <v>15489527.77</v>
      </c>
    </row>
    <row r="11" spans="1:5" ht="15.75" thickBot="1" x14ac:dyDescent="0.3">
      <c r="A11" s="5" t="s">
        <v>86</v>
      </c>
      <c r="B11" s="32" t="s">
        <v>10</v>
      </c>
      <c r="C11" s="32" t="s">
        <v>10</v>
      </c>
      <c r="D11" s="32">
        <v>337830.36</v>
      </c>
      <c r="E11" s="32">
        <f>SUM(B11:D11)</f>
        <v>337830.36</v>
      </c>
    </row>
    <row r="12" spans="1:5" ht="15.75" thickBot="1" x14ac:dyDescent="0.3">
      <c r="A12" s="6" t="s">
        <v>125</v>
      </c>
      <c r="B12" s="23">
        <v>5266462</v>
      </c>
      <c r="C12" s="23">
        <f t="shared" ref="C12" si="0">SUM(C10:C11)</f>
        <v>0</v>
      </c>
      <c r="D12" s="23">
        <f>SUM(D10:D11)</f>
        <v>10560895.93</v>
      </c>
      <c r="E12" s="23">
        <f>SUM(E10:E11)</f>
        <v>15827358.129999999</v>
      </c>
    </row>
    <row r="14" spans="1:5" x14ac:dyDescent="0.25">
      <c r="A14" s="3" t="s">
        <v>87</v>
      </c>
      <c r="B14" s="3" t="s">
        <v>100</v>
      </c>
    </row>
    <row r="15" spans="1:5" x14ac:dyDescent="0.25">
      <c r="A15" s="3"/>
    </row>
    <row r="16" spans="1:5" x14ac:dyDescent="0.25">
      <c r="A16" s="3" t="s">
        <v>111</v>
      </c>
      <c r="B16" s="3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Yelizaveta Orlenko</cp:lastModifiedBy>
  <cp:lastPrinted>2025-05-14T10:16:43Z</cp:lastPrinted>
  <dcterms:created xsi:type="dcterms:W3CDTF">2021-08-24T06:27:18Z</dcterms:created>
  <dcterms:modified xsi:type="dcterms:W3CDTF">2025-05-23T10:48:17Z</dcterms:modified>
</cp:coreProperties>
</file>