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Консолидация 2024 год\Исправления фо для биржи 4 формы\"/>
    </mc:Choice>
  </mc:AlternateContent>
  <xr:revisionPtr revIDLastSave="0" documentId="13_ncr:1_{F1781567-DD37-4197-B18B-06A0A3D46FBE}" xr6:coauthVersionLast="47" xr6:coauthVersionMax="47" xr10:uidLastSave="{00000000-0000-0000-0000-000000000000}"/>
  <bookViews>
    <workbookView xWindow="-108" yWindow="-108" windowWidth="23256" windowHeight="12456" tabRatio="911" activeTab="3" xr2:uid="{00000000-000D-0000-FFFF-FFFF00000000}"/>
  </bookViews>
  <sheets>
    <sheet name="Баланс" sheetId="1" r:id="rId1"/>
    <sheet name="ОПиУ" sheetId="2" r:id="rId2"/>
    <sheet name="ОДДС" sheetId="3" r:id="rId3"/>
    <sheet name="СОб кап" sheetId="4" r:id="rId4"/>
  </sheets>
  <definedNames>
    <definedName name="_Hlk112365023" localSheetId="1">ОПиУ!$A$79</definedName>
    <definedName name="_Hlk117506244" localSheetId="1">ОПиУ!$A$20</definedName>
    <definedName name="_Hlk117607850" localSheetId="0">Баланс!$A$12</definedName>
    <definedName name="_Hlk117609924" localSheetId="0">Баланс!$A$13</definedName>
    <definedName name="_Hlk117609953" localSheetId="0">Баланс!#REF!</definedName>
    <definedName name="_Hlk117609962" localSheetId="0">Баланс!$A$15</definedName>
    <definedName name="_Hlk117879145" localSheetId="1">ОПиУ!#REF!</definedName>
    <definedName name="_Hlk118030142" localSheetId="1">ОПиУ!$A$48</definedName>
    <definedName name="_Hlk118030240" localSheetId="1">ОПиУ!$A$39</definedName>
    <definedName name="_Hlk118031397" localSheetId="1">ОПиУ!$A$66</definedName>
    <definedName name="_Hlk118031413" localSheetId="1">ОПиУ!$A$51</definedName>
    <definedName name="_Hlk118031537" localSheetId="1">ОПиУ!$A$73</definedName>
    <definedName name="_Hlk120709774" localSheetId="0">Баланс!$A$19</definedName>
    <definedName name="_Hlk316977636" localSheetId="1">ОПиУ!$A$40</definedName>
    <definedName name="_Hlk316980784" localSheetId="0">Баланс!$A$9</definedName>
    <definedName name="_Hlk73091446" localSheetId="1">ОПиУ!#REF!</definedName>
    <definedName name="_Hlk73091500" localSheetId="1">ОПиУ!#REF!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C50" i="3" l="1"/>
  <c r="C43" i="3"/>
  <c r="C19" i="3"/>
  <c r="C31" i="3" s="1"/>
  <c r="C33" i="3" s="1"/>
  <c r="D34" i="1"/>
  <c r="D36" i="1" s="1"/>
  <c r="C34" i="1"/>
  <c r="C36" i="1" s="1"/>
  <c r="D28" i="2"/>
  <c r="D32" i="2"/>
  <c r="D35" i="2" s="1"/>
  <c r="C26" i="2"/>
  <c r="C28" i="2" s="1"/>
  <c r="C8" i="2"/>
  <c r="C9" i="2"/>
  <c r="C17" i="2"/>
  <c r="C52" i="3" l="1"/>
  <c r="C54" i="3" s="1"/>
  <c r="H7" i="4"/>
  <c r="H9" i="4" s="1"/>
  <c r="H11" i="4" s="1"/>
  <c r="C20" i="2"/>
  <c r="J7" i="4" l="1"/>
  <c r="C26" i="1" l="1"/>
  <c r="C25" i="1"/>
  <c r="C17" i="1"/>
  <c r="C18" i="1"/>
  <c r="C27" i="1" l="1"/>
  <c r="C11" i="1" l="1"/>
  <c r="D54" i="3" l="1"/>
  <c r="C53" i="3" s="1"/>
  <c r="D19" i="3"/>
  <c r="D31" i="3" s="1"/>
  <c r="D33" i="3" s="1"/>
  <c r="E11" i="4" l="1"/>
  <c r="I9" i="4"/>
  <c r="J9" i="4"/>
  <c r="C40" i="2"/>
  <c r="C22" i="2"/>
  <c r="D20" i="2"/>
  <c r="D22" i="2" s="1"/>
  <c r="D36" i="2" s="1"/>
  <c r="D38" i="2" s="1"/>
  <c r="D40" i="2" s="1"/>
  <c r="C37" i="1"/>
  <c r="C19" i="1"/>
  <c r="D25" i="1"/>
  <c r="D27" i="1" s="1"/>
  <c r="D18" i="1"/>
  <c r="D19" i="1" s="1"/>
  <c r="C35" i="2" l="1"/>
  <c r="C36" i="2" s="1"/>
  <c r="C24" i="2"/>
  <c r="D37" i="1"/>
</calcChain>
</file>

<file path=xl/sharedStrings.xml><?xml version="1.0" encoding="utf-8"?>
<sst xmlns="http://schemas.openxmlformats.org/spreadsheetml/2006/main" count="209" uniqueCount="139">
  <si>
    <t>-</t>
  </si>
  <si>
    <t>Займы выданные</t>
  </si>
  <si>
    <t>Денежные средства и их эквиваленты</t>
  </si>
  <si>
    <t>Прочие активы</t>
  </si>
  <si>
    <t>Итого капитал</t>
  </si>
  <si>
    <t>Выпущенные долговые ценные бумаги</t>
  </si>
  <si>
    <t>Прочие обязательства</t>
  </si>
  <si>
    <t>ИТОГО ОБЯЗАТЕЛЬСТВА И КАПИТАЛ</t>
  </si>
  <si>
    <t>Приме-чания</t>
  </si>
  <si>
    <t>Общие и административные расходы</t>
  </si>
  <si>
    <t>Итого совокупный доход (убыток) за период</t>
  </si>
  <si>
    <t>2023 года</t>
  </si>
  <si>
    <t>Уставный капитал</t>
  </si>
  <si>
    <t>Резервы</t>
  </si>
  <si>
    <t xml:space="preserve">на </t>
  </si>
  <si>
    <t xml:space="preserve">на  </t>
  </si>
  <si>
    <t xml:space="preserve">31 декабря </t>
  </si>
  <si>
    <t>Активы</t>
  </si>
  <si>
    <t>Инвестиционные ценные бумаги, оцениваемые  по справедливой стоимости через прочий совокупный доход</t>
  </si>
  <si>
    <t>Займы клиентам</t>
  </si>
  <si>
    <t>Займы и задолженность собственника</t>
  </si>
  <si>
    <t>Основные средства</t>
  </si>
  <si>
    <t>Активы по отложенному подоходному налогу</t>
  </si>
  <si>
    <t>Имущество в категории запасов</t>
  </si>
  <si>
    <t>Активы, предназначенные для продажи</t>
  </si>
  <si>
    <t>Итого активы</t>
  </si>
  <si>
    <t>Обязательства</t>
  </si>
  <si>
    <t>Займы привлеченные</t>
  </si>
  <si>
    <t>Обязательства по отложенному корпоративному подоходному налогу</t>
  </si>
  <si>
    <t>Итого обязательства</t>
  </si>
  <si>
    <t>Капитал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</si>
  <si>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</si>
  <si>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</si>
  <si>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</si>
  <si>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</si>
  <si>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Собственнику Материнской компании</t>
  </si>
  <si>
    <t>Неконтролирующую долю</t>
  </si>
  <si>
    <t>Приме-чание</t>
  </si>
  <si>
    <t>Процентный доход</t>
  </si>
  <si>
    <t>Процентный расход</t>
  </si>
  <si>
    <t>Чистый доход/убыток по операциям с иностранной валютой</t>
  </si>
  <si>
    <t>Чистый доход по финансовым активам и обязательствам, учитываемым по справедливой стоимости через прибыль или убыток</t>
  </si>
  <si>
    <t>Восстановление (формирование) резервов по ожидаемым кредитным убыткам</t>
  </si>
  <si>
    <t>Прибыль (убыток) от выбытия дочерних организаций</t>
  </si>
  <si>
    <t>Прибыль/(убыток) до налогообложения</t>
  </si>
  <si>
    <t>(Расходы) экономия по корпоративному подоходному налогу</t>
  </si>
  <si>
    <t>Чистая прибыль (убыток) за период</t>
  </si>
  <si>
    <t>Относящийся к:</t>
  </si>
  <si>
    <t>- Собственнику Материнской компании</t>
  </si>
  <si>
    <t>- Неконтролирующей доле</t>
  </si>
  <si>
    <t>Прочий совокупный доход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</si>
  <si>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</si>
  <si>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Доход/(Убыток) от переоценки справедливой стоимости инвестиционных ценных бумаг, оцениваемых по справедливой стоимости через прочий совокупный доход</t>
  </si>
  <si>
    <t>Доход/(убыток) от переоценки долевых финансовых активов, учитываемых по справедливой стоимости через прочий совокупный доход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</si>
  <si>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</si>
  <si>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</si>
  <si>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 за период</t>
  </si>
  <si>
    <t>Общий совокупный доход за период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</si>
  <si>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</si>
  <si>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</si>
  <si>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</si>
  <si>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Авансы выплаченные/полученные</t>
  </si>
  <si>
    <t xml:space="preserve">Поступления от реализации </t>
  </si>
  <si>
    <t>Прочие поступления/выбытия от операционной деятельности полученные</t>
  </si>
  <si>
    <t>Операционные расходы уплаченные</t>
  </si>
  <si>
    <t>Чистое использование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</si>
  <si>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</si>
  <si>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>Займы и задолженность конечного акционера</t>
  </si>
  <si>
    <t>Инвестиционная недвижимость</t>
  </si>
  <si>
    <t>Торговая и прочая дебиторской задолженности</t>
  </si>
  <si>
    <t>Торговая и прочая кредиторская задолженность</t>
  </si>
  <si>
    <t>Прочие обязательствах</t>
  </si>
  <si>
    <t>Чистое поступление (использование) денежных средств в операционной деятельности до подоходного налога</t>
  </si>
  <si>
    <t>Подоходный налог уплаченный</t>
  </si>
  <si>
    <t>Чистое поступление (использование) денежных средств в операционной деятельности</t>
  </si>
  <si>
    <t>Движение денежных средств от инвестиционной деятельности:</t>
  </si>
  <si>
    <t>Приобретение основных средств</t>
  </si>
  <si>
    <t>Поступления от объединения бизнеса</t>
  </si>
  <si>
    <t>Чистое (использование) поступление денежных средств в инвестиционной деятельности</t>
  </si>
  <si>
    <t>Движение денежных средств от финансовой деятельности:</t>
  </si>
  <si>
    <t>Поступления от выпуска долевых ценных бумаг</t>
  </si>
  <si>
    <t>Погашение от выпущенных долговых ценных бумаг</t>
  </si>
  <si>
    <t>Привлечение займов</t>
  </si>
  <si>
    <t>Погашение привлеченных займов</t>
  </si>
  <si>
    <t>Прочие выбытия</t>
  </si>
  <si>
    <t>Чистое поступление (использование)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</si>
  <si>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</si>
  <si>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(уменьшение)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</si>
  <si>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</si>
  <si>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периода</t>
  </si>
  <si>
    <t>Неоплачен-ный капитал</t>
  </si>
  <si>
    <t>Аккумули-рованный убыток</t>
  </si>
  <si>
    <t xml:space="preserve"> Итого </t>
  </si>
  <si>
    <t xml:space="preserve"> Неконтро-лирующая</t>
  </si>
  <si>
    <t>Остаток на 1 января 2023 года</t>
  </si>
  <si>
    <t>Чистый доход за период</t>
  </si>
  <si>
    <t>Прочий совокупный (убыток) доход за период</t>
  </si>
  <si>
    <t xml:space="preserve">                                      </t>
  </si>
  <si>
    <t>Приобретение дочерней компании</t>
  </si>
  <si>
    <t>Чистый убыток за период</t>
  </si>
  <si>
    <t>Резерв переоценки инвестиционных ценных бумаг оцениваемых по справедливой стоимости через прочий совокупный доход</t>
  </si>
  <si>
    <t>Кеңес Ракишев</t>
  </si>
  <si>
    <t>Президент</t>
  </si>
  <si>
    <t>ТОО «Fincraft Group»</t>
  </si>
  <si>
    <r>
      <t>Жамал</t>
    </r>
    <r>
      <rPr>
        <b/>
        <sz val="8"/>
        <color rgb="FF000066"/>
        <rFont val="Arial"/>
        <family val="2"/>
        <charset val="204"/>
      </rPr>
      <t xml:space="preserve"> </t>
    </r>
    <r>
      <rPr>
        <b/>
        <sz val="8"/>
        <color rgb="FF000000"/>
        <rFont val="Arial"/>
        <family val="2"/>
        <charset val="204"/>
      </rPr>
      <t>Тансыкбаева</t>
    </r>
  </si>
  <si>
    <t>Главный бухгалтер</t>
  </si>
  <si>
    <t>2024 года</t>
  </si>
  <si>
    <t>Расходы на сбыт и дистрибьюцию</t>
  </si>
  <si>
    <t>Убыток от прекращенной деятельности</t>
  </si>
  <si>
    <t>Остаток на 31 декабря 2023 года</t>
  </si>
  <si>
    <t>Остаток на 1 января 2024 года</t>
  </si>
  <si>
    <t>Остаток на 31 декабря 2024 года</t>
  </si>
  <si>
    <t>Выбытие дочерней компании</t>
  </si>
  <si>
    <t>Корректировка неконтрольной доли за счет операций с материнской компанией</t>
  </si>
  <si>
    <t>Эффект от операции с участником</t>
  </si>
  <si>
    <t>Расходы на сбыт и дистрибуцию уплаченные</t>
  </si>
  <si>
    <t>Чистый отток по валютным операциям</t>
  </si>
  <si>
    <t>Выплаты поставщикам и подрядчикам и уплата налогов, кроме подоходного</t>
  </si>
  <si>
    <t>Поступления от продажи прочих инвестиций</t>
  </si>
  <si>
    <t>Торговая и прочая дебиторская задолженность</t>
  </si>
  <si>
    <t>Торговая кредиторская задолженность</t>
  </si>
  <si>
    <t xml:space="preserve">Выручка от реализации </t>
  </si>
  <si>
    <t>Доход/убыток от реализации ЦБ</t>
  </si>
  <si>
    <t>Себестоимость реализованных товаров/услуг</t>
  </si>
  <si>
    <t>Прочие доходы/(расходы)</t>
  </si>
  <si>
    <t>Чистая прибыль (убыток) за период от продолжающейся деятельности</t>
  </si>
  <si>
    <t>Чистая прибыль (убыток) за год</t>
  </si>
  <si>
    <t>Консолидированный отчет о финансовом положении</t>
  </si>
  <si>
    <t>Консолидированный отчет о прибылях и убытках и прочем совокупном доходе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</si>
  <si>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</si>
  <si>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</si>
  <si>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расходы уплаченные</t>
  </si>
  <si>
    <t>Резервы по обязательствам и отчислениям</t>
  </si>
  <si>
    <t>Приобретение/Выбытие долговых инвестиционных ценных бумаг, оцениваемых по справедливой стоимости через прочий совокупный доход</t>
  </si>
  <si>
    <t>Чистое выбытие денежных средств от прекращенной деятельности</t>
  </si>
  <si>
    <t xml:space="preserve">Продажа акций дочерней организации </t>
  </si>
  <si>
    <t xml:space="preserve">Прочие выплаты </t>
  </si>
  <si>
    <t>за год, закончившийся 31 декабря 2024 года</t>
  </si>
  <si>
    <t>по состоянию на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</si>
</sst>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,"/>
    <numFmt numFmtId="165" formatCode="[=-668151483.38]&quot;(668 151)&quot;;General"/>
    <numFmt numFmtId="168" formatCode="_(&quot;$&quot;* #,##0.00_);_(&quot;$&quot;* \(#,##0.00\);_(&quot;$&quot;* &quot;-&quot;??_);_(@_)"/>
    <numFmt numFmtId="169" formatCode="_-* #,##0_-;\-* #,##0_-;_-* &quot;-&quot;??_-;_-@_-"/>
    <numFmt numFmtId="170" formatCode="_-* #,##0.00\ _₽_-;\-* #,##0.00\ _₽_-;_-* &quot;-&quot;??\ _₽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.00_₴_-;\-* #,##0.00_₴_-;_-* &quot;-&quot;??_₴_-;_-@_-"/>
    <numFmt numFmtId="174" formatCode="#,##0.00&quot; &quot;[$руб.-419];[Red]&quot;-&quot;#,##0.00&quot; &quot;[$руб.-419]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66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0"/>
      <name val="Helv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0"/>
      <color indexed="64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</font>
    <font>
      <sz val="9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0" fillId="0" borderId="0"/>
    <xf numFmtId="0" fontId="19" fillId="0" borderId="0"/>
    <xf numFmtId="16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22" fillId="0" borderId="0"/>
    <xf numFmtId="0" fontId="21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0" fillId="0" borderId="0"/>
    <xf numFmtId="0" fontId="2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17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43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" fillId="0" borderId="0"/>
    <xf numFmtId="0" fontId="43" fillId="0" borderId="0" applyBorder="0"/>
    <xf numFmtId="170" fontId="4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4" fillId="0" borderId="0"/>
    <xf numFmtId="170" fontId="1" fillId="0" borderId="0" applyFont="0" applyFill="0" applyBorder="0" applyAlignment="0" applyProtection="0"/>
    <xf numFmtId="171" fontId="42" fillId="0" borderId="0" applyFont="0" applyFill="0" applyBorder="0" applyAlignment="0" applyProtection="0"/>
    <xf numFmtId="0" fontId="45" fillId="0" borderId="0"/>
    <xf numFmtId="0" fontId="2" fillId="0" borderId="0"/>
    <xf numFmtId="0" fontId="43" fillId="0" borderId="0"/>
    <xf numFmtId="0" fontId="4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6" borderId="10" applyNumberFormat="0" applyAlignment="0" applyProtection="0"/>
    <xf numFmtId="0" fontId="35" fillId="7" borderId="11" applyNumberFormat="0" applyAlignment="0" applyProtection="0"/>
    <xf numFmtId="0" fontId="36" fillId="7" borderId="10" applyNumberFormat="0" applyAlignment="0" applyProtection="0"/>
    <xf numFmtId="0" fontId="37" fillId="0" borderId="12" applyNumberFormat="0" applyFill="0" applyAlignment="0" applyProtection="0"/>
    <xf numFmtId="0" fontId="38" fillId="8" borderId="13" applyNumberFormat="0" applyAlignment="0" applyProtection="0"/>
    <xf numFmtId="0" fontId="39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40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4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17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>
      <alignment vertical="center"/>
    </xf>
    <xf numFmtId="0" fontId="10" fillId="0" borderId="0"/>
    <xf numFmtId="0" fontId="4" fillId="0" borderId="0"/>
    <xf numFmtId="0" fontId="10" fillId="0" borderId="0"/>
    <xf numFmtId="43" fontId="43" fillId="0" borderId="0" applyFont="0" applyFill="0" applyBorder="0" applyAlignment="0" applyProtection="0"/>
    <xf numFmtId="0" fontId="10" fillId="0" borderId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170" fontId="2" fillId="0" borderId="0" applyFont="0" applyFill="0" applyBorder="0" applyAlignment="0" applyProtection="0"/>
    <xf numFmtId="0" fontId="10" fillId="0" borderId="0"/>
    <xf numFmtId="0" fontId="10" fillId="0" borderId="0"/>
    <xf numFmtId="174" fontId="43" fillId="0" borderId="0"/>
    <xf numFmtId="4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9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" fillId="0" borderId="0"/>
  </cellStyleXfs>
  <cellXfs count="89">
    <xf numFmtId="0" fontId="0" fillId="0" borderId="0" xfId="0"/>
    <xf numFmtId="0" fontId="0" fillId="2" borderId="0" xfId="0" applyFill="1"/>
    <xf numFmtId="0" fontId="5" fillId="0" borderId="0" xfId="2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8" fillId="0" borderId="6" xfId="0" applyFont="1" applyBorder="1"/>
    <xf numFmtId="0" fontId="18" fillId="0" borderId="0" xfId="0" applyFont="1"/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10" fillId="0" borderId="0" xfId="0" applyFont="1" applyAlignment="1">
      <alignment vertical="center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165" fontId="8" fillId="0" borderId="0" xfId="2" applyNumberFormat="1" applyFont="1" applyAlignment="1">
      <alignment horizontal="right" vertical="center"/>
    </xf>
    <xf numFmtId="164" fontId="8" fillId="0" borderId="0" xfId="2" applyNumberFormat="1" applyFont="1" applyAlignment="1">
      <alignment horizontal="right" vertical="center"/>
    </xf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169" fontId="28" fillId="0" borderId="0" xfId="12" applyNumberFormat="1" applyFont="1" applyFill="1" applyAlignment="1">
      <alignment horizontal="left"/>
    </xf>
    <xf numFmtId="0" fontId="10" fillId="0" borderId="17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" fontId="7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vertical="center"/>
    </xf>
    <xf numFmtId="1" fontId="10" fillId="0" borderId="17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right" vertical="center"/>
    </xf>
    <xf numFmtId="1" fontId="12" fillId="0" borderId="17" xfId="0" applyNumberFormat="1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right" vertical="center"/>
    </xf>
    <xf numFmtId="0" fontId="50" fillId="2" borderId="0" xfId="0" applyFont="1" applyFill="1" applyAlignment="1">
      <alignment vertical="center"/>
    </xf>
    <xf numFmtId="1" fontId="10" fillId="0" borderId="3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</cellXfs>
  <cellStyles count="207">
    <cellStyle name="_x000a_386grabber=S 2" xfId="158" xr:uid="{C8E800C8-F40D-4C50-9422-52971A1651E7}"/>
    <cellStyle name="_Книга7_Nsi_test_Лист1" xfId="62" xr:uid="{A960E354-725B-4C7B-9AE0-FAE5BDB4D1A0}"/>
    <cellStyle name="20% - Accent1 2" xfId="91" xr:uid="{AB5586C1-D767-4285-9763-4E07ABD0F03A}"/>
    <cellStyle name="20% - Accent2 2" xfId="94" xr:uid="{B6EF32F3-8A51-4842-82FE-8A4484FEC10B}"/>
    <cellStyle name="20% - Accent3 2" xfId="97" xr:uid="{F242D910-67BC-4538-AF0E-69EBD0DE82BE}"/>
    <cellStyle name="20% - Accent4 2" xfId="100" xr:uid="{694E6480-18FC-431F-AD7C-4E86E5E7B3FC}"/>
    <cellStyle name="20% - Accent5 2" xfId="103" xr:uid="{76870EB9-A0C5-45B7-B7F7-0EEE82F72C15}"/>
    <cellStyle name="20% - Accent6 2" xfId="106" xr:uid="{A2B4DC62-B81E-4112-8A1F-7414A532F985}"/>
    <cellStyle name="40% - Accent1 2" xfId="92" xr:uid="{FA6E7B3E-FCB9-4E1D-8AD4-F7E9EC901584}"/>
    <cellStyle name="40% - Accent2 2" xfId="95" xr:uid="{B5C67BEC-8FF3-4291-8416-873B19ED0BAA}"/>
    <cellStyle name="40% - Accent3 2" xfId="98" xr:uid="{5D9F806E-E8E9-4586-B3C0-5414F3E2AB0A}"/>
    <cellStyle name="40% - Accent4 2" xfId="101" xr:uid="{2FCD510A-8CF1-44E0-9A5C-82962EE8470D}"/>
    <cellStyle name="40% - Accent5 2" xfId="104" xr:uid="{AAF2A514-C09F-4141-9EB1-9C0C242F2A4D}"/>
    <cellStyle name="40% - Accent6 2" xfId="107" xr:uid="{17220A24-4B91-43A7-AFE2-4B612DCBF35F}"/>
    <cellStyle name="60% — акцент1 2" xfId="108" xr:uid="{8CA0A2DC-FEAC-4822-8FB2-FEEEE4124901}"/>
    <cellStyle name="60% — акцент2 2" xfId="109" xr:uid="{CB6F2F7F-5AF2-4D38-964B-F0CA7E9C298B}"/>
    <cellStyle name="60% — акцент3 2" xfId="110" xr:uid="{06A34682-9306-4126-B473-345DC80778DA}"/>
    <cellStyle name="60% — акцент4 2" xfId="111" xr:uid="{A87344B7-9CE9-4BBD-A090-EDE0FA114F29}"/>
    <cellStyle name="60% — акцент5 2" xfId="112" xr:uid="{5353E4B5-0C8A-490E-A43F-C5DA1C81D668}"/>
    <cellStyle name="60% — акцент6 2" xfId="113" xr:uid="{ECDEE4B7-1E07-4C10-AC1B-93E5E1EBFB28}"/>
    <cellStyle name="Accent1 2" xfId="90" xr:uid="{CFE1902E-CAF6-4E3A-BDDC-76EC9218A2B9}"/>
    <cellStyle name="Accent2 2" xfId="93" xr:uid="{248F6D30-B9D8-4398-A6F6-7996575A206B}"/>
    <cellStyle name="Accent3 2" xfId="96" xr:uid="{AC53D993-7E70-440C-9C3A-C72C6CD583EA}"/>
    <cellStyle name="Accent4 2" xfId="99" xr:uid="{C22FD24B-76A6-4478-BF3A-CB93784CCDA2}"/>
    <cellStyle name="Accent5 2" xfId="102" xr:uid="{6DA10294-A989-4BFB-95FA-D167A730D5F3}"/>
    <cellStyle name="Accent6 2" xfId="105" xr:uid="{2794EE32-D595-4E30-8B70-FC3D000C236A}"/>
    <cellStyle name="Bad 2" xfId="80" xr:uid="{D2331532-0A57-4A9D-B07B-026910560295}"/>
    <cellStyle name="Calculation 2" xfId="83" xr:uid="{AEAAAE2C-912B-4D85-99BD-513206F08D19}"/>
    <cellStyle name="Check Cell 2" xfId="85" xr:uid="{FA284EC7-D9C2-4DCA-82F3-51B91B66BDEA}"/>
    <cellStyle name="Comma [0] 2" xfId="201" xr:uid="{6989728B-CD32-41E9-851F-255CFDFF1781}"/>
    <cellStyle name="Comma 10 2 2" xfId="24" xr:uid="{87BBF582-E23B-4D85-8B05-0A5BD72B5019}"/>
    <cellStyle name="Comma 10 2 2 2" xfId="22" xr:uid="{BABB90E1-B078-48E7-961E-4043299C7D25}"/>
    <cellStyle name="Comma 10 2 2 3" xfId="43" xr:uid="{F66E79D8-5E02-4A97-B9C7-B2DB14812B4A}"/>
    <cellStyle name="Comma 10 2 2 4" xfId="120" xr:uid="{0286850D-9573-4729-8E90-8AEBF9EA0459}"/>
    <cellStyle name="Comma 10 2 2 4 2" xfId="135" xr:uid="{83D51A25-BAAA-422F-B505-E9A3100368D9}"/>
    <cellStyle name="Comma 10 2 2 4 2 2" xfId="183" xr:uid="{7CBEDB3A-5DDB-42DA-9C1A-B9B455E11313}"/>
    <cellStyle name="Comma 10 2 2 4 3" xfId="169" xr:uid="{02E8C469-D6FF-43F1-8974-ACEDDE4D8A7A}"/>
    <cellStyle name="Comma 13" xfId="192" xr:uid="{4B56704C-721D-4246-AAF4-3E62C4D6DB67}"/>
    <cellStyle name="Comma 2" xfId="15" xr:uid="{5B602D1C-B252-4696-9DF3-CF35B6BFD32B}"/>
    <cellStyle name="Comma 2 2" xfId="21" xr:uid="{AB6820CF-4F7F-476B-9B6D-241FDFD05DA8}"/>
    <cellStyle name="Comma 2 3" xfId="58" xr:uid="{7735E764-B0EF-4C03-AA2B-F6ED95DB7C84}"/>
    <cellStyle name="Comma 2 3 2" xfId="70" xr:uid="{18144934-F06C-44E7-A82C-539572653586}"/>
    <cellStyle name="Comma 2 3 3" xfId="149" xr:uid="{454D7AA3-F8E9-4FDB-BD07-BED801BFA177}"/>
    <cellStyle name="Comma 2 4" xfId="40" xr:uid="{DDD9368F-4B23-4B44-996C-4C01D2B57473}"/>
    <cellStyle name="Comma 2 5" xfId="117" xr:uid="{93214813-6928-4288-A04C-9DE1092DFDBA}"/>
    <cellStyle name="Comma 2 5 2" xfId="132" xr:uid="{5B877BEF-69D2-4C75-B907-8B993F5D1C00}"/>
    <cellStyle name="Comma 2 5 2 2" xfId="180" xr:uid="{4434D7DF-8F6E-4CD8-AABA-3D9D11A70007}"/>
    <cellStyle name="Comma 2 5 3" xfId="166" xr:uid="{B9C2ED8A-51CB-4193-B5D3-B229BD063FB1}"/>
    <cellStyle name="Comma 2 6" xfId="18" xr:uid="{BA586F9A-EAC9-43C9-88D0-C5C2FA790CAB}"/>
    <cellStyle name="Comma 3" xfId="203" xr:uid="{5B51DFA4-387F-4170-876D-330983EAD4DE}"/>
    <cellStyle name="Comma 4" xfId="205" xr:uid="{3DC5094F-DD43-4EC3-AB4D-5AC39AF3F4F0}"/>
    <cellStyle name="Comma 4 2" xfId="23" xr:uid="{D13C34BB-6B94-4FA8-A7EF-AEA612C99122}"/>
    <cellStyle name="Comma 4 2 2" xfId="42" xr:uid="{D68CB458-562E-4AA8-A816-1C1DCA234CD2}"/>
    <cellStyle name="Comma 4 2 3" xfId="119" xr:uid="{3DD140EE-F0AD-4CD0-9DA2-424E0EF814E8}"/>
    <cellStyle name="Comma 4 2 3 2" xfId="134" xr:uid="{17C27480-C8E2-4AA8-B8A1-26789D1ACDFC}"/>
    <cellStyle name="Comma 4 2 3 2 2" xfId="182" xr:uid="{3F05C9CD-B5BB-41DC-A116-3AC209F384F3}"/>
    <cellStyle name="Comma 4 2 3 3" xfId="168" xr:uid="{DF3E0E08-03C8-41CF-B190-0CFD0EA60DD8}"/>
    <cellStyle name="Comma 5" xfId="204" xr:uid="{A5DDE072-1CF3-4353-9CFF-5190273A11EC}"/>
    <cellStyle name="Currency 2" xfId="199" xr:uid="{D86866A2-8F27-419E-9E68-EF2E5B290761}"/>
    <cellStyle name="Explanatory Text 2" xfId="88" xr:uid="{ACE3CBFA-0733-4782-A937-1E4124C771A2}"/>
    <cellStyle name="Good 2" xfId="79" xr:uid="{78BBD540-2399-413F-B4EC-0FD1F6FF244C}"/>
    <cellStyle name="Heading 1 2" xfId="75" xr:uid="{C5C1B1BA-2C6A-4C2C-8E14-CE9218AFED07}"/>
    <cellStyle name="Heading 2 2" xfId="76" xr:uid="{E4C3C738-5244-40B6-BF54-352C76F1906C}"/>
    <cellStyle name="Heading 3 2" xfId="77" xr:uid="{30C3F3EA-8FC7-45DE-BF93-CC2A629A5671}"/>
    <cellStyle name="Heading 4 2" xfId="78" xr:uid="{F327B74B-6DA7-4FF9-A2ED-054F9E1E712B}"/>
    <cellStyle name="Input 2" xfId="81" xr:uid="{14B04C98-1894-4D81-B265-114783A645B5}"/>
    <cellStyle name="Linked Cell 2" xfId="84" xr:uid="{FB52B8CE-8A5F-400C-B064-A58BF89CA50A}"/>
    <cellStyle name="Normal 12" xfId="9" xr:uid="{00000000-0005-0000-0000-000000000000}"/>
    <cellStyle name="Normal 13" xfId="11" xr:uid="{00000000-0005-0000-0000-000001000000}"/>
    <cellStyle name="Normal 17" xfId="206" xr:uid="{4F88AF8B-17C9-4280-84B5-D7B9454891B1}"/>
    <cellStyle name="Normal 2" xfId="14" xr:uid="{6635F40A-09D4-4079-A45A-2D5216C9EB72}"/>
    <cellStyle name="Normal 2 2" xfId="202" xr:uid="{A592025A-D8BA-4C00-BEC7-C9FCC837FB7E}"/>
    <cellStyle name="Normal 5" xfId="63" xr:uid="{4112A31B-09C9-4E17-B477-B223892BECD7}"/>
    <cellStyle name="Normal 57" xfId="198" xr:uid="{424BB0A9-33A9-43FB-B8BE-4641ED5EF995}"/>
    <cellStyle name="Normal_GL" xfId="10" xr:uid="{00000000-0005-0000-0000-000002000000}"/>
    <cellStyle name="Note 2" xfId="87" xr:uid="{D9D134A8-C2A5-42D1-A3A7-BF6C07A806B2}"/>
    <cellStyle name="Output 2" xfId="82" xr:uid="{90C0C5C1-53DC-4186-953B-A616A26272BF}"/>
    <cellStyle name="Percent 2" xfId="35" xr:uid="{13B8724B-EA57-4B1A-89D4-6B0C82B96C1B}"/>
    <cellStyle name="Style 1" xfId="7" xr:uid="{00000000-0005-0000-0000-000003000000}"/>
    <cellStyle name="Total 2" xfId="89" xr:uid="{D599C2CD-B9F0-474B-8B29-66F8D0F7E82D}"/>
    <cellStyle name="Warning Text 2" xfId="86" xr:uid="{F8365924-E4F0-4173-B795-F2861099659A}"/>
    <cellStyle name="Денежный 2" xfId="5" xr:uid="{00000000-0005-0000-0000-000004000000}"/>
    <cellStyle name="Денежный 3" xfId="200" xr:uid="{70E5DCAA-1A08-4901-9CEB-F814204AC02D}"/>
    <cellStyle name="КАНДАГАЧ тел3-33-96" xfId="19" xr:uid="{3FAA6588-A4A6-47C4-A356-EBBD5CE8044A}"/>
    <cellStyle name="КАНДАГАЧ тел3-33-96 2" xfId="52" xr:uid="{D91D127E-475C-4A8E-8FBE-0B76A0C37A9B}"/>
    <cellStyle name="Название 2" xfId="114" xr:uid="{743036C7-8101-459C-936E-3B4B4912D6BC}"/>
    <cellStyle name="Нейтральный 2" xfId="115" xr:uid="{720CC28F-21F2-49C2-AF6E-77E4FC641409}"/>
    <cellStyle name="Обычный" xfId="0" builtinId="0"/>
    <cellStyle name="Обычный 10" xfId="25" xr:uid="{182C113B-F1BE-478D-844F-6C481A96DF65}"/>
    <cellStyle name="Обычный 11" xfId="73" xr:uid="{82077923-2F96-4541-AD05-9AE0875FFA93}"/>
    <cellStyle name="Обычный 11 2" xfId="16" xr:uid="{7DC55269-717D-4EF1-9AD5-7A6BD5A896C5}"/>
    <cellStyle name="Обычный 12" xfId="163" xr:uid="{2FB5098B-7F69-44F6-85C7-59679DA67DF0}"/>
    <cellStyle name="Обычный 13" xfId="196" xr:uid="{836CF1AB-E82D-46AD-8983-7BEAFB3C70F4}"/>
    <cellStyle name="Обычный 15" xfId="65" xr:uid="{3C6EB0FA-D1E4-4FB6-83C2-392CCF820C9B}"/>
    <cellStyle name="Обычный 2" xfId="3" xr:uid="{00000000-0005-0000-0000-000006000000}"/>
    <cellStyle name="Обычный 2 2" xfId="27" xr:uid="{4E83B6D1-354F-48C3-99A4-9D25F3D357BA}"/>
    <cellStyle name="Обычный 2 2 2" xfId="64" xr:uid="{39506C54-8C4C-42A1-80FF-97F778984E9C}"/>
    <cellStyle name="Обычный 2 3" xfId="17" xr:uid="{A7796F21-00C3-4D1B-A9FD-399DB38E7880}"/>
    <cellStyle name="Обычный 2 4" xfId="159" xr:uid="{04AF7026-3A7E-42C1-BAD4-CC0C76EB27DB}"/>
    <cellStyle name="Обычный 2 5" xfId="13" xr:uid="{E72E4B92-9273-434B-8FF7-0DF913FC59EF}"/>
    <cellStyle name="Обычный 29" xfId="152" xr:uid="{7EBD57F8-DB35-4049-8256-A58201F3F849}"/>
    <cellStyle name="Обычный 3" xfId="4" xr:uid="{00000000-0005-0000-0000-000007000000}"/>
    <cellStyle name="Обычный 3 2" xfId="31" xr:uid="{4C36A172-D324-4A7F-A0E3-679A003E1E52}"/>
    <cellStyle name="Обычный 3 2 11" xfId="153" xr:uid="{EC8241FA-648C-465B-999F-4D945C685658}"/>
    <cellStyle name="Обычный 3 2 15" xfId="155" xr:uid="{2674ADA2-8537-4905-B119-E87D56774519}"/>
    <cellStyle name="Обычный 3 3" xfId="160" xr:uid="{912FB944-6226-4CB3-8FFB-3A13A2B5E218}"/>
    <cellStyle name="Обычный 3 4" xfId="30" xr:uid="{2117A85B-0064-4796-A9FE-D386A0CDC91D}"/>
    <cellStyle name="Обычный 38" xfId="151" xr:uid="{F2D294F6-5520-40B0-A094-33B4D56FBC1A}"/>
    <cellStyle name="Обычный 4" xfId="37" xr:uid="{3B148FE9-E051-4373-95FA-FC26AC94E73A}"/>
    <cellStyle name="Обычный 4 2" xfId="50" xr:uid="{98B385B7-9FD2-4333-AD64-B0B1058C6C4B}"/>
    <cellStyle name="Обычный 4 2 2" xfId="194" xr:uid="{77FF9C22-4D76-4BEA-B5C4-7AA3F588E0C4}"/>
    <cellStyle name="Обычный 4 3" xfId="47" xr:uid="{28346029-EBAB-4D67-B6F6-67467B2DD7A9}"/>
    <cellStyle name="Обычный 4 4" xfId="161" xr:uid="{977619D7-EB72-437C-A6C2-8ECDD60F0077}"/>
    <cellStyle name="Обычный 4 5" xfId="193" xr:uid="{12123892-C21B-4442-B6C6-027533641F23}"/>
    <cellStyle name="Обычный 4 6" xfId="197" xr:uid="{137CB98F-B550-48FC-8A7E-D775203E697A}"/>
    <cellStyle name="Обычный 5" xfId="39" xr:uid="{43426423-0E16-496A-B878-1D50F4504FBD}"/>
    <cellStyle name="Обычный 5 2" xfId="55" xr:uid="{C027EC4C-2FE1-49E3-9CB7-B6AC21DAAFB7}"/>
    <cellStyle name="Обычный 6" xfId="56" xr:uid="{1A98F1E8-6713-412F-B1C1-F65BDCFB5F44}"/>
    <cellStyle name="Обычный 7" xfId="59" xr:uid="{C77887E3-A9CB-4309-B660-35BAFF512115}"/>
    <cellStyle name="Обычный 8" xfId="72" xr:uid="{F2639B1D-6584-4826-821C-105ABEE00F37}"/>
    <cellStyle name="Обычный 8 2" xfId="36" xr:uid="{062E39C6-566F-4BD2-87E3-74DCE6357967}"/>
    <cellStyle name="Обычный 8 3" xfId="124" xr:uid="{9C717070-B568-479B-B122-AE2ABCA9FE54}"/>
    <cellStyle name="Обычный 9" xfId="48" xr:uid="{DE9C1F8F-A67A-408F-ADAB-1970280B5081}"/>
    <cellStyle name="Обычный_ОДДС" xfId="2" xr:uid="{00000000-0005-0000-0000-00000A000000}"/>
    <cellStyle name="Процентный 2" xfId="6" xr:uid="{00000000-0005-0000-0000-00000D000000}"/>
    <cellStyle name="Процентный 2 2" xfId="53" xr:uid="{7C2C9BC6-16E9-4D13-9DD7-5EFBABB4B8FE}"/>
    <cellStyle name="Процентный 3" xfId="38" xr:uid="{E5C1FFF2-CF8C-467F-9FEC-2C9C6BB0B573}"/>
    <cellStyle name="Стиль 1" xfId="8" xr:uid="{00000000-0005-0000-0000-00000E000000}"/>
    <cellStyle name="Финансовый" xfId="12" builtinId="3"/>
    <cellStyle name="Финансовый 2" xfId="1" xr:uid="{00000000-0005-0000-0000-00000F000000}"/>
    <cellStyle name="Финансовый 2 10" xfId="28" xr:uid="{86B51200-2038-49A9-BD12-FA5BFCD938C3}"/>
    <cellStyle name="Финансовый 2 11" xfId="144" xr:uid="{DD0FE13F-F2A8-42F8-8AE7-AA6ED35CC42A}"/>
    <cellStyle name="Финансовый 2 12" xfId="162" xr:uid="{7051AFE9-87A6-4082-95F4-2C1895C574DF}"/>
    <cellStyle name="Финансовый 2 13" xfId="164" xr:uid="{0A08299A-1616-4F55-A481-4F73F4409C32}"/>
    <cellStyle name="Финансовый 2 14" xfId="29" xr:uid="{5B10C77B-B32E-40EE-8D55-1A94D0E3D6AA}"/>
    <cellStyle name="Финансовый 2 2" xfId="26" xr:uid="{B3F71EA4-2CB2-49C8-9984-9E6C4B257573}"/>
    <cellStyle name="Финансовый 2 2 2" xfId="61" xr:uid="{0F54E0BE-114C-4B74-A219-6D51F7E52B6F}"/>
    <cellStyle name="Финансовый 2 2 3" xfId="44" xr:uid="{6AACCB8F-519F-46AB-9EBA-C0B09E848AEC}"/>
    <cellStyle name="Финансовый 2 2 4" xfId="121" xr:uid="{417E0AEF-6638-46E1-8F72-71EDB5BF0F3C}"/>
    <cellStyle name="Финансовый 2 2 4 2" xfId="136" xr:uid="{18192106-6E07-4EA3-8EF2-7BB1360A27A0}"/>
    <cellStyle name="Финансовый 2 2 4 2 2" xfId="184" xr:uid="{CDA22D56-F12E-49BE-BE6C-55E5458F9723}"/>
    <cellStyle name="Финансовый 2 2 4 3" xfId="170" xr:uid="{5AE7911C-37A4-44EB-8724-D65444C68EBE}"/>
    <cellStyle name="Финансовый 2 3" xfId="32" xr:uid="{10F7546C-C823-484A-9E7D-8F6F6B625E47}"/>
    <cellStyle name="Финансовый 2 3 2" xfId="60" xr:uid="{DCAA8701-EA15-44ED-9F3E-3DE7A0A7C4ED}"/>
    <cellStyle name="Финансовый 2 3 2 2" xfId="71" xr:uid="{B68A6A78-627D-47D8-A8F0-F56DC752DF5F}"/>
    <cellStyle name="Финансовый 2 3 2 3" xfId="150" xr:uid="{67CDA3BB-43A7-47EC-B869-371F9B353249}"/>
    <cellStyle name="Финансовый 2 3 3" xfId="45" xr:uid="{0F48D76B-F5CA-4B1A-B3A0-DCD61FDC0CAB}"/>
    <cellStyle name="Финансовый 2 3 4" xfId="123" xr:uid="{A5D1239D-4094-4DE0-86EC-7A1710FCDBD3}"/>
    <cellStyle name="Финансовый 2 3 4 2" xfId="138" xr:uid="{9C5D593D-B972-4486-A09C-D5041B43D659}"/>
    <cellStyle name="Финансовый 2 3 4 2 2" xfId="186" xr:uid="{66BFD95E-AC02-4C34-8036-F5DBDFD1D608}"/>
    <cellStyle name="Финансовый 2 3 4 3" xfId="172" xr:uid="{782C874A-3123-4C61-A023-36E915ABD63D}"/>
    <cellStyle name="Финансовый 2 4" xfId="49" xr:uid="{310C43AC-B3DF-4510-80FF-2D01028A28F7}"/>
    <cellStyle name="Финансовый 2 4 2" xfId="67" xr:uid="{5C246D6A-A569-4022-A93E-E24B2C1F801D}"/>
    <cellStyle name="Финансовый 2 4 3" xfId="146" xr:uid="{BD182722-5C91-487B-959B-BBBD4E62CE49}"/>
    <cellStyle name="Финансовый 2 5" xfId="74" xr:uid="{D30DB6AD-F5C8-425A-AFEE-14C14E6098C7}"/>
    <cellStyle name="Финансовый 2 5 2" xfId="125" xr:uid="{E223F734-8FF0-4535-ABCD-C1111ECA8A22}"/>
    <cellStyle name="Финансовый 2 5 2 2" xfId="139" xr:uid="{9C494284-CE3F-46B8-9D9E-153B0976C72B}"/>
    <cellStyle name="Финансовый 2 5 2 2 2" xfId="187" xr:uid="{07CC7233-A146-4FF1-A754-122F7B5587DB}"/>
    <cellStyle name="Финансовый 2 5 2 3" xfId="173" xr:uid="{02B2ADC2-86E0-4207-9754-D88D3C17A3A0}"/>
    <cellStyle name="Финансовый 2 5 3" xfId="127" xr:uid="{70AB708B-D865-4513-B4CC-FF01C1BA2946}"/>
    <cellStyle name="Финансовый 2 5 3 2" xfId="141" xr:uid="{60569322-1CB3-45E3-A6DF-B88EAF7FEC34}"/>
    <cellStyle name="Финансовый 2 5 3 2 2" xfId="189" xr:uid="{0214DFBF-C485-41B9-98CE-E035257ACFEE}"/>
    <cellStyle name="Финансовый 2 5 3 3" xfId="175" xr:uid="{36161BF4-6132-4BBE-A0FD-59124B2A3194}"/>
    <cellStyle name="Финансовый 2 5 4" xfId="129" xr:uid="{D32CE8DB-5AF2-4918-96A8-3A7CE02BF159}"/>
    <cellStyle name="Финансовый 2 5 4 2" xfId="143" xr:uid="{78DCC08A-2709-4C4D-8F86-203111A1B069}"/>
    <cellStyle name="Финансовый 2 5 4 2 2" xfId="191" xr:uid="{7B685305-AAA7-449B-B1D0-A24F03FAE4E3}"/>
    <cellStyle name="Финансовый 2 5 4 3" xfId="177" xr:uid="{202F2B1D-FC6A-4674-A9E3-3C8AB573EE25}"/>
    <cellStyle name="Финансовый 2 5 5" xfId="131" xr:uid="{DE668E9C-8C37-4888-B71C-217ECCC64E4F}"/>
    <cellStyle name="Финансовый 2 5 5 2" xfId="179" xr:uid="{DE835B5F-F84B-4950-9CEE-1CD1ACAF9959}"/>
    <cellStyle name="Финансовый 2 5 6" xfId="165" xr:uid="{06ABEF9E-0B12-456A-BD76-6ADCF3E38D99}"/>
    <cellStyle name="Финансовый 2 6" xfId="122" xr:uid="{BBFE83E2-D87B-44B7-8208-4FB9A7A4E134}"/>
    <cellStyle name="Финансовый 2 6 2" xfId="137" xr:uid="{8FB16303-2172-4C19-AB11-F21AA3875472}"/>
    <cellStyle name="Финансовый 2 6 2 2" xfId="185" xr:uid="{EA1D26A9-D50B-4C8D-859D-48420423830F}"/>
    <cellStyle name="Финансовый 2 6 3" xfId="171" xr:uid="{BC52684D-188B-4891-8E42-247F876A2DE8}"/>
    <cellStyle name="Финансовый 2 7" xfId="126" xr:uid="{AAEEE0DC-720C-4765-B3A0-AF7671387480}"/>
    <cellStyle name="Финансовый 2 7 2" xfId="140" xr:uid="{586AF179-4356-4D4B-BCD2-03104161E736}"/>
    <cellStyle name="Финансовый 2 7 2 2" xfId="188" xr:uid="{F1D9252F-04FB-4655-9F0D-88FE543CFF2B}"/>
    <cellStyle name="Финансовый 2 7 3" xfId="174" xr:uid="{55AD866C-9E07-4A22-B08A-751E83FABABB}"/>
    <cellStyle name="Финансовый 2 8" xfId="128" xr:uid="{6C581E5E-5D4F-4FB1-B7FD-3D0240C8C575}"/>
    <cellStyle name="Финансовый 2 8 2" xfId="142" xr:uid="{508EF5CE-5162-4335-9FDA-9B93F3594E69}"/>
    <cellStyle name="Финансовый 2 8 2 2" xfId="190" xr:uid="{F047E2DF-8C6E-4FF8-9418-13F1FCA99517}"/>
    <cellStyle name="Финансовый 2 8 3" xfId="176" xr:uid="{14A38177-4326-4BAA-8CCA-EA48F9E3BD95}"/>
    <cellStyle name="Финансовый 2 9" xfId="130" xr:uid="{D133E332-1A9D-4010-A92C-95C94A35A3CB}"/>
    <cellStyle name="Финансовый 2 9 2" xfId="178" xr:uid="{576F1B04-DC15-472F-9C8D-F266854FE063}"/>
    <cellStyle name="Финансовый 24" xfId="154" xr:uid="{E738156F-BC8C-4295-A8AF-F94CC48B2110}"/>
    <cellStyle name="Финансовый 3" xfId="34" xr:uid="{AD8C0B1B-5E11-4AE5-9505-C3B73EF9F77E}"/>
    <cellStyle name="Финансовый 3 2" xfId="20" xr:uid="{9FA2D3E2-BBDA-4015-ADDB-04659D340973}"/>
    <cellStyle name="Финансовый 3 2 2" xfId="41" xr:uid="{379F94D9-4F7A-4F16-961D-CA4013911963}"/>
    <cellStyle name="Финансовый 3 2 3" xfId="116" xr:uid="{0058C8FF-1AD6-4E42-B4EE-9545EFEED86F}"/>
    <cellStyle name="Финансовый 3 2 4" xfId="118" xr:uid="{CE48088A-D63B-40D1-A7C5-A92708C78D80}"/>
    <cellStyle name="Финансовый 3 2 4 2" xfId="133" xr:uid="{05F0782C-0F9B-4799-B90B-20E1769F4AC4}"/>
    <cellStyle name="Финансовый 3 2 4 2 2" xfId="181" xr:uid="{84829564-E555-4639-9496-F4E05DC94DB4}"/>
    <cellStyle name="Финансовый 3 2 4 3" xfId="167" xr:uid="{CC263CAE-2AF1-4BA3-A628-9BE9C3595F3C}"/>
    <cellStyle name="Финансовый 3 3" xfId="51" xr:uid="{55B490D9-E666-43CB-988A-45CDB1E7ADF6}"/>
    <cellStyle name="Финансовый 3 3 2" xfId="68" xr:uid="{A0ACE0A1-9F46-4AF1-BFF2-EFFBE55F84A0}"/>
    <cellStyle name="Финансовый 3 3 3" xfId="147" xr:uid="{D68D028E-950D-408A-9B5B-9A574C319AB7}"/>
    <cellStyle name="Финансовый 4" xfId="33" xr:uid="{306053C3-C301-4CC1-90FD-44D041A7A06F}"/>
    <cellStyle name="Финансовый 4 2" xfId="46" xr:uid="{7E797909-A744-4189-91CF-703C6E50942F}"/>
    <cellStyle name="Финансовый 4 3" xfId="66" xr:uid="{032F8FDE-0A76-4716-87C2-2DFD9D4C9C5C}"/>
    <cellStyle name="Финансовый 4 4" xfId="145" xr:uid="{D73BD138-C076-49D2-A2B2-5184CBCB5C4B}"/>
    <cellStyle name="Финансовый 5" xfId="54" xr:uid="{7A7EED30-D514-45BB-916A-38616BCBE466}"/>
    <cellStyle name="Финансовый 5 2" xfId="157" xr:uid="{5DD2CC32-B7B1-49C9-936B-E3EF2D617849}"/>
    <cellStyle name="Финансовый 6" xfId="57" xr:uid="{A6B78192-5F96-4935-925F-4F424F1D1084}"/>
    <cellStyle name="Финансовый 6 2" xfId="69" xr:uid="{D9727A18-1984-476F-A43B-F7747943EE26}"/>
    <cellStyle name="Финансовый 6 2 2" xfId="156" xr:uid="{58AF4CA0-BFFB-45C2-81C0-3832D7881FD6}"/>
    <cellStyle name="Финансовый 6 3" xfId="148" xr:uid="{DA742785-C9FA-4F30-BDAA-814CDB5C3FC5}"/>
    <cellStyle name="Финансовый 7" xfId="195" xr:uid="{CB0105B8-4E67-48DE-9008-D1C75C8D6B74}"/>
  </cellStyles>
  <dxfs count="0"/>
  <tableStyles count="0" defaultTableStyle="TableStyleMedium2" defaultPivotStyle="PivotStyleLight16"/>
  <colors>
    <mruColors>
      <color rgb="FF00FFFF"/>
      <color rgb="FFE8B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opLeftCell="A22" workbookViewId="0">
      <selection activeCell="C34" sqref="C34:C35"/>
    </sheetView>
  </sheetViews>
  <sheetFormatPr defaultColWidth="8.88671875" defaultRowHeight="14.4" x14ac:dyDescent="0.3"/>
  <cols>
    <col min="1" max="1" width="41.33203125" customWidth="1"/>
    <col min="2" max="2" width="12.88671875" customWidth="1"/>
    <col min="3" max="3" width="13.33203125" style="29" customWidth="1"/>
    <col min="4" max="4" width="14.88671875" style="29" customWidth="1"/>
    <col min="5" max="5" width="11.5546875" bestFit="1" customWidth="1"/>
    <col min="6" max="6" width="18.109375" style="1" customWidth="1"/>
    <col min="7" max="16384" width="8.88671875" style="1"/>
  </cols>
  <sheetData>
    <row r="1" spans="1:7" x14ac:dyDescent="0.3">
      <c r="A1" s="69" t="s">
        <v>103</v>
      </c>
      <c r="B1" s="69"/>
      <c r="C1" s="69"/>
    </row>
    <row r="2" spans="1:7" x14ac:dyDescent="0.3">
      <c r="A2" s="70" t="s">
        <v>127</v>
      </c>
      <c r="B2" s="70"/>
      <c r="C2" s="70"/>
    </row>
    <row r="3" spans="1:7" x14ac:dyDescent="0.3">
      <c r="A3" s="48" t="s">
        <v>138</v>
      </c>
      <c r="B3" s="49"/>
      <c r="C3" s="49"/>
    </row>
    <row r="5" spans="1:7" x14ac:dyDescent="0.3">
      <c r="A5" s="71"/>
      <c r="B5" s="74" t="s">
        <v>8</v>
      </c>
      <c r="C5" s="15" t="s">
        <v>14</v>
      </c>
      <c r="D5" s="15" t="s">
        <v>15</v>
      </c>
      <c r="F5" s="80"/>
      <c r="G5" s="80"/>
    </row>
    <row r="6" spans="1:7" x14ac:dyDescent="0.3">
      <c r="A6" s="72"/>
      <c r="B6" s="74"/>
      <c r="C6" s="15" t="s">
        <v>16</v>
      </c>
      <c r="D6" s="15" t="s">
        <v>16</v>
      </c>
      <c r="F6" s="80"/>
      <c r="G6" s="80"/>
    </row>
    <row r="7" spans="1:7" x14ac:dyDescent="0.3">
      <c r="A7" s="73"/>
      <c r="B7" s="74"/>
      <c r="C7" s="15" t="s">
        <v>106</v>
      </c>
      <c r="D7" s="15" t="s">
        <v>11</v>
      </c>
      <c r="F7" s="80"/>
      <c r="G7" s="80"/>
    </row>
    <row r="8" spans="1:7" ht="22.95" customHeight="1" x14ac:dyDescent="0.3">
      <c r="A8" s="16" t="s">
        <v>17</v>
      </c>
      <c r="B8" s="17"/>
      <c r="C8" s="18"/>
      <c r="D8" s="5"/>
      <c r="E8" s="79"/>
      <c r="F8" s="79"/>
      <c r="G8" s="3"/>
    </row>
    <row r="9" spans="1:7" ht="22.95" customHeight="1" x14ac:dyDescent="0.3">
      <c r="A9" s="6" t="s">
        <v>2</v>
      </c>
      <c r="B9" s="17">
        <v>3</v>
      </c>
      <c r="C9" s="18">
        <v>797</v>
      </c>
      <c r="D9" s="18">
        <v>1314</v>
      </c>
      <c r="E9" s="13"/>
      <c r="G9" s="3"/>
    </row>
    <row r="10" spans="1:7" ht="20.399999999999999" x14ac:dyDescent="0.3">
      <c r="A10" s="47" t="s">
        <v>18</v>
      </c>
      <c r="B10" s="17">
        <v>4</v>
      </c>
      <c r="C10" s="18">
        <v>59164</v>
      </c>
      <c r="D10" s="18">
        <v>805</v>
      </c>
      <c r="E10" s="13"/>
      <c r="G10" s="3"/>
    </row>
    <row r="11" spans="1:7" ht="15.6" x14ac:dyDescent="0.3">
      <c r="A11" s="47" t="s">
        <v>19</v>
      </c>
      <c r="B11" s="17">
        <v>5</v>
      </c>
      <c r="C11" s="18">
        <f>64779+3240</f>
        <v>68019</v>
      </c>
      <c r="D11" s="18">
        <v>51166</v>
      </c>
      <c r="E11" s="13"/>
      <c r="G11" s="3"/>
    </row>
    <row r="12" spans="1:7" ht="15.6" x14ac:dyDescent="0.3">
      <c r="A12" s="47" t="s">
        <v>20</v>
      </c>
      <c r="B12" s="17">
        <v>6</v>
      </c>
      <c r="C12" s="18">
        <v>19541</v>
      </c>
      <c r="D12" s="18">
        <v>24005</v>
      </c>
      <c r="E12" s="13"/>
      <c r="G12" s="3"/>
    </row>
    <row r="13" spans="1:7" ht="15.6" x14ac:dyDescent="0.3">
      <c r="A13" s="47" t="s">
        <v>21</v>
      </c>
      <c r="B13" s="17"/>
      <c r="C13" s="18">
        <v>35117</v>
      </c>
      <c r="D13" s="18">
        <v>33102</v>
      </c>
      <c r="E13" s="13"/>
      <c r="G13" s="3"/>
    </row>
    <row r="14" spans="1:7" ht="15.6" x14ac:dyDescent="0.3">
      <c r="A14" s="47" t="s">
        <v>22</v>
      </c>
      <c r="B14" s="17"/>
      <c r="C14" s="18">
        <v>6791</v>
      </c>
      <c r="D14" s="18">
        <v>7096</v>
      </c>
      <c r="E14" s="13"/>
      <c r="G14" s="3"/>
    </row>
    <row r="15" spans="1:7" x14ac:dyDescent="0.3">
      <c r="A15" s="47" t="s">
        <v>23</v>
      </c>
      <c r="B15" s="17">
        <v>8</v>
      </c>
      <c r="C15" s="18">
        <v>1593</v>
      </c>
      <c r="D15" s="18">
        <v>0</v>
      </c>
      <c r="E15" s="13"/>
      <c r="G15" s="4"/>
    </row>
    <row r="16" spans="1:7" x14ac:dyDescent="0.3">
      <c r="A16" s="47" t="s">
        <v>24</v>
      </c>
      <c r="B16" s="17"/>
      <c r="C16" s="18">
        <v>7111</v>
      </c>
      <c r="D16" s="18">
        <v>63219</v>
      </c>
      <c r="E16" s="13"/>
      <c r="G16" s="4"/>
    </row>
    <row r="17" spans="1:7" x14ac:dyDescent="0.3">
      <c r="A17" s="4" t="s">
        <v>119</v>
      </c>
      <c r="B17" s="17"/>
      <c r="C17" s="19">
        <f>15861+1822.966</f>
        <v>17683.966</v>
      </c>
      <c r="D17" s="18"/>
      <c r="E17" s="13"/>
      <c r="G17" s="4"/>
    </row>
    <row r="18" spans="1:7" x14ac:dyDescent="0.3">
      <c r="A18" s="47" t="s">
        <v>3</v>
      </c>
      <c r="B18" s="17">
        <v>9</v>
      </c>
      <c r="C18" s="19">
        <f>20798-3240-1822.966</f>
        <v>15735.034</v>
      </c>
      <c r="D18" s="18">
        <f>23517+13804</f>
        <v>37321</v>
      </c>
      <c r="E18" s="13"/>
      <c r="G18" s="4"/>
    </row>
    <row r="19" spans="1:7" ht="15.6" x14ac:dyDescent="0.3">
      <c r="A19" s="33" t="s">
        <v>25</v>
      </c>
      <c r="B19" s="17"/>
      <c r="C19" s="15">
        <f>SUM(C9:C18)</f>
        <v>231552</v>
      </c>
      <c r="D19" s="15">
        <f>SUM(D9:D18)</f>
        <v>218028</v>
      </c>
      <c r="E19" s="12"/>
      <c r="G19" s="3"/>
    </row>
    <row r="20" spans="1:7" ht="15.6" x14ac:dyDescent="0.3">
      <c r="A20" s="33" t="s">
        <v>26</v>
      </c>
      <c r="B20" s="17"/>
      <c r="C20" s="15"/>
      <c r="D20" s="5"/>
      <c r="E20" s="78"/>
      <c r="F20" s="78"/>
      <c r="G20" s="3"/>
    </row>
    <row r="21" spans="1:7" ht="15.6" x14ac:dyDescent="0.3">
      <c r="A21" s="47" t="s">
        <v>27</v>
      </c>
      <c r="B21" s="17">
        <v>10</v>
      </c>
      <c r="C21" s="18">
        <v>90077</v>
      </c>
      <c r="D21" s="18">
        <v>52874</v>
      </c>
      <c r="E21" s="13"/>
      <c r="G21" s="3"/>
    </row>
    <row r="22" spans="1:7" ht="15.6" x14ac:dyDescent="0.3">
      <c r="A22" s="6" t="s">
        <v>5</v>
      </c>
      <c r="B22" s="17">
        <v>11</v>
      </c>
      <c r="C22" s="18">
        <v>49359</v>
      </c>
      <c r="D22" s="18">
        <v>47674</v>
      </c>
      <c r="E22" s="13"/>
      <c r="G22" s="3"/>
    </row>
    <row r="23" spans="1:7" ht="15.6" x14ac:dyDescent="0.3">
      <c r="A23" s="6" t="s">
        <v>13</v>
      </c>
      <c r="B23" s="17"/>
      <c r="C23" s="18">
        <v>2315</v>
      </c>
      <c r="D23" s="18">
        <v>2506</v>
      </c>
      <c r="E23" s="13"/>
      <c r="G23" s="3"/>
    </row>
    <row r="24" spans="1:7" ht="20.399999999999999" x14ac:dyDescent="0.3">
      <c r="A24" s="6" t="s">
        <v>28</v>
      </c>
      <c r="B24" s="17"/>
      <c r="C24" s="18">
        <v>12766</v>
      </c>
      <c r="D24" s="18">
        <v>5826</v>
      </c>
      <c r="E24" s="13"/>
      <c r="G24" s="3"/>
    </row>
    <row r="25" spans="1:7" ht="15.6" x14ac:dyDescent="0.3">
      <c r="A25" s="6" t="s">
        <v>6</v>
      </c>
      <c r="B25" s="17">
        <v>12</v>
      </c>
      <c r="C25" s="19">
        <f>737+30060-2371.387-7998.121-14003.407</f>
        <v>6424.0850000000028</v>
      </c>
      <c r="D25" s="18">
        <f>7590+55698+25089</f>
        <v>88377</v>
      </c>
      <c r="E25" s="13"/>
      <c r="G25" s="3"/>
    </row>
    <row r="26" spans="1:7" ht="15.6" x14ac:dyDescent="0.3">
      <c r="A26" s="6" t="s">
        <v>120</v>
      </c>
      <c r="B26" s="17"/>
      <c r="C26" s="19">
        <f>2371.387+7998.121+14003.407</f>
        <v>24372.915000000001</v>
      </c>
      <c r="D26" s="18"/>
      <c r="E26" s="13"/>
      <c r="G26" s="3"/>
    </row>
    <row r="27" spans="1:7" ht="15.6" x14ac:dyDescent="0.3">
      <c r="A27" s="8" t="s">
        <v>29</v>
      </c>
      <c r="B27" s="17"/>
      <c r="C27" s="15">
        <f>SUM(C21:C26)</f>
        <v>185314</v>
      </c>
      <c r="D27" s="15">
        <f>SUM(D21:D25)</f>
        <v>197257</v>
      </c>
      <c r="E27" s="12"/>
      <c r="G27" s="3"/>
    </row>
    <row r="28" spans="1:7" ht="15.6" x14ac:dyDescent="0.3">
      <c r="A28" s="8" t="s">
        <v>30</v>
      </c>
      <c r="B28" s="17"/>
      <c r="C28" s="15"/>
      <c r="D28" s="5"/>
      <c r="E28" s="78"/>
      <c r="F28" s="78"/>
      <c r="G28" s="3"/>
    </row>
    <row r="29" spans="1:7" ht="15.6" x14ac:dyDescent="0.3">
      <c r="A29" s="6" t="s">
        <v>12</v>
      </c>
      <c r="B29" s="17"/>
      <c r="C29" s="18">
        <v>107714</v>
      </c>
      <c r="D29" s="18">
        <v>107714</v>
      </c>
      <c r="E29" s="13"/>
      <c r="G29" s="3"/>
    </row>
    <row r="30" spans="1:7" ht="15.6" x14ac:dyDescent="0.3">
      <c r="A30" s="6" t="s">
        <v>31</v>
      </c>
      <c r="B30" s="17"/>
      <c r="C30" s="18">
        <v>-255</v>
      </c>
      <c r="D30" s="18">
        <v>-2068</v>
      </c>
      <c r="E30" s="13"/>
      <c r="G30" s="3"/>
    </row>
    <row r="31" spans="1:7" ht="15.6" x14ac:dyDescent="0.3">
      <c r="A31" s="6" t="s">
        <v>32</v>
      </c>
      <c r="B31" s="17"/>
      <c r="C31" s="18">
        <v>0</v>
      </c>
      <c r="D31" s="18">
        <v>82</v>
      </c>
      <c r="E31" s="13"/>
      <c r="G31" s="3"/>
    </row>
    <row r="32" spans="1:7" ht="15.6" x14ac:dyDescent="0.3">
      <c r="A32" s="6" t="s">
        <v>33</v>
      </c>
      <c r="B32" s="17"/>
      <c r="C32" s="18">
        <v>-83248</v>
      </c>
      <c r="D32" s="18">
        <v>-126033</v>
      </c>
      <c r="E32" s="13"/>
      <c r="G32" s="3"/>
    </row>
    <row r="33" spans="1:7" ht="15.6" x14ac:dyDescent="0.3">
      <c r="A33" s="8" t="s">
        <v>34</v>
      </c>
      <c r="B33" s="17"/>
      <c r="C33" s="18"/>
      <c r="D33" s="5"/>
      <c r="E33" s="79"/>
      <c r="F33" s="79"/>
      <c r="G33" s="3"/>
    </row>
    <row r="34" spans="1:7" ht="15.6" x14ac:dyDescent="0.3">
      <c r="A34" s="6" t="s">
        <v>35</v>
      </c>
      <c r="B34" s="17"/>
      <c r="C34" s="18">
        <f>SUM(C29:C32)</f>
        <v>24211</v>
      </c>
      <c r="D34" s="18">
        <f>SUM(D29:D32)</f>
        <v>-20305</v>
      </c>
      <c r="E34" s="13"/>
      <c r="G34" s="3"/>
    </row>
    <row r="35" spans="1:7" ht="15.6" x14ac:dyDescent="0.3">
      <c r="A35" s="6" t="s">
        <v>36</v>
      </c>
      <c r="B35" s="17"/>
      <c r="C35" s="18">
        <v>22027</v>
      </c>
      <c r="D35" s="18">
        <v>41076</v>
      </c>
      <c r="E35" s="13"/>
      <c r="G35" s="3"/>
    </row>
    <row r="36" spans="1:7" ht="15.6" x14ac:dyDescent="0.3">
      <c r="A36" s="8" t="s">
        <v>4</v>
      </c>
      <c r="B36" s="17"/>
      <c r="C36" s="15">
        <f>C34+C35</f>
        <v>46238</v>
      </c>
      <c r="D36" s="15">
        <f>D34+D35</f>
        <v>20771</v>
      </c>
      <c r="E36" s="12"/>
      <c r="G36" s="3"/>
    </row>
    <row r="37" spans="1:7" ht="15.6" x14ac:dyDescent="0.3">
      <c r="A37" s="8" t="s">
        <v>7</v>
      </c>
      <c r="B37" s="17"/>
      <c r="C37" s="15">
        <f>C27+C36</f>
        <v>231552</v>
      </c>
      <c r="D37" s="15">
        <f>D27+D36</f>
        <v>218028</v>
      </c>
      <c r="E37" s="12"/>
      <c r="G37" s="3"/>
    </row>
    <row r="38" spans="1:7" ht="15.6" x14ac:dyDescent="0.3">
      <c r="A38" s="20"/>
      <c r="B38" s="21"/>
      <c r="C38" s="12"/>
      <c r="D38" s="22"/>
      <c r="E38" s="78"/>
      <c r="F38" s="78"/>
      <c r="G38" s="3"/>
    </row>
    <row r="39" spans="1:7" ht="15" thickBot="1" x14ac:dyDescent="0.35">
      <c r="C39" s="23"/>
      <c r="D39" s="23"/>
      <c r="E39" s="24"/>
    </row>
    <row r="40" spans="1:7" x14ac:dyDescent="0.3">
      <c r="A40" s="25" t="s">
        <v>101</v>
      </c>
      <c r="B40" s="75"/>
      <c r="C40" s="76" t="s">
        <v>104</v>
      </c>
      <c r="D40" s="76"/>
      <c r="E40" s="76"/>
    </row>
    <row r="41" spans="1:7" x14ac:dyDescent="0.3">
      <c r="A41" s="27" t="s">
        <v>102</v>
      </c>
      <c r="B41" s="75"/>
      <c r="C41" s="77" t="s">
        <v>105</v>
      </c>
      <c r="D41" s="77"/>
      <c r="E41" s="77"/>
    </row>
    <row r="42" spans="1:7" x14ac:dyDescent="0.3">
      <c r="A42" s="27" t="s">
        <v>103</v>
      </c>
      <c r="B42" s="75"/>
      <c r="C42" s="77" t="s">
        <v>103</v>
      </c>
      <c r="D42" s="77"/>
      <c r="E42" s="77"/>
    </row>
  </sheetData>
  <mergeCells count="14">
    <mergeCell ref="A1:C1"/>
    <mergeCell ref="A2:C2"/>
    <mergeCell ref="A5:A7"/>
    <mergeCell ref="B5:B7"/>
    <mergeCell ref="B40:B42"/>
    <mergeCell ref="C40:E40"/>
    <mergeCell ref="C41:E41"/>
    <mergeCell ref="C42:E42"/>
    <mergeCell ref="E38:F38"/>
    <mergeCell ref="E33:F33"/>
    <mergeCell ref="E28:F28"/>
    <mergeCell ref="E20:F20"/>
    <mergeCell ref="F5:G7"/>
    <mergeCell ref="E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25" workbookViewId="0">
      <selection activeCell="G38" sqref="G38"/>
    </sheetView>
  </sheetViews>
  <sheetFormatPr defaultRowHeight="14.4" x14ac:dyDescent="0.3"/>
  <cols>
    <col min="1" max="1" width="42.109375" style="35" customWidth="1"/>
    <col min="2" max="2" width="12.6640625" customWidth="1"/>
    <col min="3" max="3" width="17.5546875" customWidth="1"/>
    <col min="4" max="4" width="14.33203125" customWidth="1"/>
    <col min="5" max="5" width="9.109375"/>
  </cols>
  <sheetData>
    <row r="1" spans="1:10" x14ac:dyDescent="0.3">
      <c r="A1" s="69" t="s">
        <v>103</v>
      </c>
      <c r="B1" s="69"/>
      <c r="C1" s="69"/>
    </row>
    <row r="2" spans="1:10" ht="28.5" customHeight="1" x14ac:dyDescent="0.3">
      <c r="A2" s="82" t="s">
        <v>128</v>
      </c>
      <c r="B2" s="82"/>
      <c r="C2" s="82"/>
    </row>
    <row r="3" spans="1:10" x14ac:dyDescent="0.3">
      <c r="A3" s="51" t="s">
        <v>137</v>
      </c>
      <c r="B3" s="52"/>
      <c r="C3" s="52"/>
    </row>
    <row r="4" spans="1:10" x14ac:dyDescent="0.3">
      <c r="J4" s="50"/>
    </row>
    <row r="5" spans="1:10" x14ac:dyDescent="0.3">
      <c r="A5" s="81"/>
      <c r="B5" s="74" t="s">
        <v>37</v>
      </c>
      <c r="C5" s="30"/>
      <c r="D5" s="30"/>
    </row>
    <row r="6" spans="1:10" x14ac:dyDescent="0.3">
      <c r="A6" s="81"/>
      <c r="B6" s="74"/>
      <c r="C6" s="15" t="s">
        <v>16</v>
      </c>
      <c r="D6" s="15" t="s">
        <v>16</v>
      </c>
    </row>
    <row r="7" spans="1:10" x14ac:dyDescent="0.3">
      <c r="A7" s="81"/>
      <c r="B7" s="74"/>
      <c r="C7" s="15" t="s">
        <v>106</v>
      </c>
      <c r="D7" s="15" t="s">
        <v>11</v>
      </c>
    </row>
    <row r="8" spans="1:10" x14ac:dyDescent="0.3">
      <c r="A8" s="6" t="s">
        <v>121</v>
      </c>
      <c r="B8" s="17"/>
      <c r="C8" s="19">
        <f>88354-57862</f>
        <v>30492</v>
      </c>
      <c r="D8" s="18">
        <v>35707</v>
      </c>
    </row>
    <row r="9" spans="1:10" x14ac:dyDescent="0.3">
      <c r="A9" s="6" t="s">
        <v>123</v>
      </c>
      <c r="B9" s="17"/>
      <c r="C9" s="19">
        <f>-51402+36916960945.88/1000000</f>
        <v>-14485.039054120003</v>
      </c>
      <c r="D9" s="18">
        <v>-15040</v>
      </c>
    </row>
    <row r="10" spans="1:10" x14ac:dyDescent="0.3">
      <c r="A10" s="6" t="s">
        <v>38</v>
      </c>
      <c r="B10" s="17">
        <v>14</v>
      </c>
      <c r="C10" s="18">
        <v>6208</v>
      </c>
      <c r="D10" s="18">
        <v>22187</v>
      </c>
    </row>
    <row r="11" spans="1:10" x14ac:dyDescent="0.3">
      <c r="A11" s="6" t="s">
        <v>39</v>
      </c>
      <c r="B11" s="17">
        <v>15</v>
      </c>
      <c r="C11" s="18">
        <v>-16167</v>
      </c>
      <c r="D11" s="18">
        <v>-8907</v>
      </c>
    </row>
    <row r="12" spans="1:10" x14ac:dyDescent="0.3">
      <c r="A12" s="6" t="s">
        <v>40</v>
      </c>
      <c r="B12" s="17"/>
      <c r="C12" s="18">
        <v>-3</v>
      </c>
      <c r="D12" s="18">
        <v>-433</v>
      </c>
    </row>
    <row r="13" spans="1:10" x14ac:dyDescent="0.3">
      <c r="A13" s="6" t="s">
        <v>9</v>
      </c>
      <c r="B13" s="17">
        <v>16</v>
      </c>
      <c r="C13" s="18">
        <v>-7469</v>
      </c>
      <c r="D13" s="18">
        <v>-15399</v>
      </c>
    </row>
    <row r="14" spans="1:10" x14ac:dyDescent="0.3">
      <c r="A14" s="6" t="s">
        <v>124</v>
      </c>
      <c r="B14" s="17">
        <v>17</v>
      </c>
      <c r="C14" s="18">
        <v>-13431</v>
      </c>
      <c r="D14" s="18">
        <v>-1591</v>
      </c>
    </row>
    <row r="15" spans="1:10" ht="30.6" x14ac:dyDescent="0.3">
      <c r="A15" s="6" t="s">
        <v>41</v>
      </c>
      <c r="B15" s="17"/>
      <c r="C15" s="18">
        <v>44900</v>
      </c>
      <c r="D15" s="18">
        <v>17610</v>
      </c>
    </row>
    <row r="16" spans="1:10" ht="20.399999999999999" x14ac:dyDescent="0.3">
      <c r="A16" s="6" t="s">
        <v>42</v>
      </c>
      <c r="B16" s="17"/>
      <c r="C16" s="18">
        <v>6500</v>
      </c>
      <c r="D16" s="18">
        <v>-90839</v>
      </c>
    </row>
    <row r="17" spans="1:4" x14ac:dyDescent="0.3">
      <c r="A17" s="7" t="s">
        <v>122</v>
      </c>
      <c r="B17" s="17"/>
      <c r="C17" s="19">
        <f>57862.05582064-36916960945.88/1000000</f>
        <v>20945.094874760005</v>
      </c>
      <c r="D17" s="18" t="s">
        <v>0</v>
      </c>
    </row>
    <row r="18" spans="1:4" x14ac:dyDescent="0.3">
      <c r="A18" s="7" t="s">
        <v>107</v>
      </c>
      <c r="B18" s="17"/>
      <c r="C18" s="18">
        <v>-6935</v>
      </c>
      <c r="D18" s="18">
        <v>-8630</v>
      </c>
    </row>
    <row r="19" spans="1:4" x14ac:dyDescent="0.3">
      <c r="A19" s="6" t="s">
        <v>43</v>
      </c>
      <c r="B19" s="17"/>
      <c r="C19" s="18">
        <v>-26662</v>
      </c>
      <c r="D19" s="18">
        <v>6767</v>
      </c>
    </row>
    <row r="20" spans="1:4" x14ac:dyDescent="0.3">
      <c r="A20" s="8" t="s">
        <v>44</v>
      </c>
      <c r="B20" s="31"/>
      <c r="C20" s="32">
        <f>SUM(C8:C19)</f>
        <v>23893.055820640002</v>
      </c>
      <c r="D20" s="15">
        <f>SUM(D8:D19)</f>
        <v>-58568</v>
      </c>
    </row>
    <row r="21" spans="1:4" ht="20.399999999999999" x14ac:dyDescent="0.3">
      <c r="A21" s="6" t="s">
        <v>45</v>
      </c>
      <c r="B21" s="17"/>
      <c r="C21" s="18">
        <v>-1585</v>
      </c>
      <c r="D21" s="18">
        <v>9228</v>
      </c>
    </row>
    <row r="22" spans="1:4" ht="20.399999999999999" x14ac:dyDescent="0.3">
      <c r="A22" s="8" t="s">
        <v>125</v>
      </c>
      <c r="B22" s="17"/>
      <c r="C22" s="32">
        <f>C20+C21</f>
        <v>22308.055820640002</v>
      </c>
      <c r="D22" s="15">
        <f>D20+D21</f>
        <v>-49340</v>
      </c>
    </row>
    <row r="23" spans="1:4" x14ac:dyDescent="0.3">
      <c r="A23" s="6" t="s">
        <v>108</v>
      </c>
      <c r="B23" s="17"/>
      <c r="C23" s="32">
        <v>-18371</v>
      </c>
      <c r="D23" s="15">
        <v>-1385</v>
      </c>
    </row>
    <row r="24" spans="1:4" x14ac:dyDescent="0.3">
      <c r="A24" s="6" t="s">
        <v>126</v>
      </c>
      <c r="B24" s="17"/>
      <c r="C24" s="32">
        <f>C22+C23</f>
        <v>3937.0558206400019</v>
      </c>
      <c r="D24" s="15">
        <v>-50725</v>
      </c>
    </row>
    <row r="25" spans="1:4" x14ac:dyDescent="0.3">
      <c r="A25" s="6" t="s">
        <v>47</v>
      </c>
      <c r="B25" s="17"/>
      <c r="C25" s="15"/>
      <c r="D25" s="15"/>
    </row>
    <row r="26" spans="1:4" x14ac:dyDescent="0.3">
      <c r="A26" s="6" t="s">
        <v>48</v>
      </c>
      <c r="B26" s="17"/>
      <c r="C26" s="18">
        <f>13615+1</f>
        <v>13616</v>
      </c>
      <c r="D26" s="18">
        <v>-12439</v>
      </c>
    </row>
    <row r="27" spans="1:4" x14ac:dyDescent="0.3">
      <c r="A27" s="6" t="s">
        <v>49</v>
      </c>
      <c r="B27" s="17"/>
      <c r="C27" s="18">
        <v>-9679</v>
      </c>
      <c r="D27" s="18">
        <v>-38286</v>
      </c>
    </row>
    <row r="28" spans="1:4" x14ac:dyDescent="0.3">
      <c r="A28" s="8" t="s">
        <v>46</v>
      </c>
      <c r="B28" s="17"/>
      <c r="C28" s="32">
        <f>C26+C27</f>
        <v>3937</v>
      </c>
      <c r="D28" s="15">
        <f>D26+D27</f>
        <v>-50725</v>
      </c>
    </row>
    <row r="29" spans="1:4" x14ac:dyDescent="0.3">
      <c r="A29" s="33" t="s">
        <v>50</v>
      </c>
      <c r="B29" s="17"/>
      <c r="C29" s="15"/>
      <c r="D29" s="15"/>
    </row>
    <row r="30" spans="1:4" ht="30.6" x14ac:dyDescent="0.3">
      <c r="A30" s="34" t="s">
        <v>51</v>
      </c>
      <c r="B30" s="17"/>
      <c r="C30" s="15"/>
      <c r="D30" s="15"/>
    </row>
    <row r="31" spans="1:4" ht="30.6" x14ac:dyDescent="0.3">
      <c r="A31" s="6" t="s">
        <v>52</v>
      </c>
      <c r="B31" s="17"/>
      <c r="C31" s="18" t="s">
        <v>0</v>
      </c>
      <c r="D31" s="18">
        <v>4270</v>
      </c>
    </row>
    <row r="32" spans="1:4" ht="30.6" x14ac:dyDescent="0.3">
      <c r="A32" s="6" t="s">
        <v>53</v>
      </c>
      <c r="B32" s="17"/>
      <c r="C32" s="15"/>
      <c r="D32" s="18">
        <f>-43248+2331</f>
        <v>-40917</v>
      </c>
    </row>
    <row r="33" spans="1:5" ht="30.6" x14ac:dyDescent="0.3">
      <c r="A33" s="34" t="s">
        <v>54</v>
      </c>
      <c r="B33" s="17"/>
      <c r="C33" s="15"/>
      <c r="D33" s="18"/>
    </row>
    <row r="34" spans="1:5" x14ac:dyDescent="0.3">
      <c r="A34" s="6" t="s">
        <v>55</v>
      </c>
      <c r="B34" s="17"/>
      <c r="C34" s="18">
        <v>6365</v>
      </c>
      <c r="D34" s="18">
        <v>-1940</v>
      </c>
    </row>
    <row r="35" spans="1:5" x14ac:dyDescent="0.3">
      <c r="A35" s="33" t="s">
        <v>56</v>
      </c>
      <c r="B35" s="17"/>
      <c r="C35" s="15">
        <f>SUM(C28:C34)</f>
        <v>10302</v>
      </c>
      <c r="D35" s="15">
        <f>SUM(D30:D34)</f>
        <v>-38587</v>
      </c>
    </row>
    <row r="36" spans="1:5" x14ac:dyDescent="0.3">
      <c r="A36" s="33" t="s">
        <v>57</v>
      </c>
      <c r="B36" s="17"/>
      <c r="C36" s="15">
        <f>C35</f>
        <v>10302</v>
      </c>
      <c r="D36" s="15">
        <f>D28+D35</f>
        <v>-89312</v>
      </c>
    </row>
    <row r="37" spans="1:5" x14ac:dyDescent="0.3">
      <c r="A37" s="6" t="s">
        <v>47</v>
      </c>
      <c r="B37" s="17"/>
      <c r="C37" s="15"/>
      <c r="D37" s="15"/>
    </row>
    <row r="38" spans="1:5" x14ac:dyDescent="0.3">
      <c r="A38" s="6" t="s">
        <v>48</v>
      </c>
      <c r="B38" s="17"/>
      <c r="C38" s="19">
        <v>15461.5</v>
      </c>
      <c r="D38" s="18">
        <f>D36-D39</f>
        <v>-26383</v>
      </c>
    </row>
    <row r="39" spans="1:5" x14ac:dyDescent="0.3">
      <c r="A39" s="6" t="s">
        <v>49</v>
      </c>
      <c r="B39" s="17"/>
      <c r="C39" s="18">
        <v>-5160</v>
      </c>
      <c r="D39" s="18">
        <v>-62929</v>
      </c>
    </row>
    <row r="40" spans="1:5" x14ac:dyDescent="0.3">
      <c r="A40" s="33"/>
      <c r="B40" s="17"/>
      <c r="C40" s="32">
        <f>C38+C39</f>
        <v>10301.5</v>
      </c>
      <c r="D40" s="15">
        <f>D38+D39</f>
        <v>-89312</v>
      </c>
    </row>
    <row r="42" spans="1:5" x14ac:dyDescent="0.3">
      <c r="E42" s="24"/>
    </row>
    <row r="43" spans="1:5" ht="15" thickBot="1" x14ac:dyDescent="0.35">
      <c r="A43"/>
      <c r="C43" s="23"/>
      <c r="D43" s="23"/>
      <c r="E43" s="26"/>
    </row>
    <row r="44" spans="1:5" x14ac:dyDescent="0.3">
      <c r="A44" s="25" t="s">
        <v>101</v>
      </c>
      <c r="B44" s="75"/>
      <c r="C44" s="26" t="s">
        <v>104</v>
      </c>
      <c r="D44" s="26"/>
      <c r="E44" s="28"/>
    </row>
    <row r="45" spans="1:5" x14ac:dyDescent="0.3">
      <c r="A45" s="27" t="s">
        <v>102</v>
      </c>
      <c r="B45" s="75"/>
      <c r="C45" s="28" t="s">
        <v>105</v>
      </c>
      <c r="D45" s="28"/>
      <c r="E45" s="28"/>
    </row>
    <row r="46" spans="1:5" x14ac:dyDescent="0.3">
      <c r="A46" s="27" t="s">
        <v>103</v>
      </c>
      <c r="B46" s="75"/>
      <c r="C46" s="28" t="s">
        <v>103</v>
      </c>
      <c r="D46" s="28"/>
    </row>
  </sheetData>
  <mergeCells count="5">
    <mergeCell ref="A5:A7"/>
    <mergeCell ref="B5:B7"/>
    <mergeCell ref="B44:B46"/>
    <mergeCell ref="A1:C1"/>
    <mergeCell ref="A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topLeftCell="A4" workbookViewId="0">
      <selection activeCell="C35" sqref="C35:C42"/>
    </sheetView>
  </sheetViews>
  <sheetFormatPr defaultRowHeight="14.4" x14ac:dyDescent="0.3"/>
  <cols>
    <col min="1" max="1" width="52.6640625" style="35" customWidth="1"/>
    <col min="2" max="2" width="12.88671875" customWidth="1"/>
    <col min="3" max="3" width="16.6640625" customWidth="1"/>
    <col min="4" max="4" width="13.33203125" customWidth="1"/>
    <col min="5" max="5" width="9.109375"/>
  </cols>
  <sheetData>
    <row r="1" spans="1:7" x14ac:dyDescent="0.3">
      <c r="A1" s="69" t="s">
        <v>103</v>
      </c>
      <c r="B1" s="69"/>
      <c r="C1" s="69"/>
    </row>
    <row r="2" spans="1:7" x14ac:dyDescent="0.3">
      <c r="A2" s="82" t="s">
        <v>129</v>
      </c>
      <c r="B2" s="82"/>
      <c r="C2" s="82"/>
    </row>
    <row r="3" spans="1:7" x14ac:dyDescent="0.3">
      <c r="A3" s="51" t="s">
        <v>137</v>
      </c>
      <c r="B3" s="53"/>
      <c r="C3" s="53"/>
    </row>
    <row r="4" spans="1:7" x14ac:dyDescent="0.3">
      <c r="A4" s="36"/>
      <c r="B4" s="2"/>
      <c r="C4" s="2"/>
      <c r="D4" s="2"/>
      <c r="E4" s="2"/>
      <c r="F4" s="2"/>
      <c r="G4" s="2"/>
    </row>
    <row r="5" spans="1:7" x14ac:dyDescent="0.3">
      <c r="A5" s="81"/>
      <c r="B5" s="85" t="s">
        <v>37</v>
      </c>
      <c r="C5" s="5"/>
      <c r="D5" s="5"/>
      <c r="E5" s="37"/>
      <c r="F5" s="80"/>
    </row>
    <row r="6" spans="1:7" x14ac:dyDescent="0.3">
      <c r="A6" s="81"/>
      <c r="B6" s="85"/>
      <c r="C6" s="18" t="s">
        <v>16</v>
      </c>
      <c r="D6" s="18" t="s">
        <v>16</v>
      </c>
      <c r="E6" s="37"/>
      <c r="F6" s="80"/>
    </row>
    <row r="7" spans="1:7" x14ac:dyDescent="0.3">
      <c r="A7" s="81"/>
      <c r="B7" s="85"/>
      <c r="C7" s="18" t="s">
        <v>106</v>
      </c>
      <c r="D7" s="18" t="s">
        <v>11</v>
      </c>
      <c r="E7" s="37"/>
      <c r="F7" s="80"/>
    </row>
    <row r="8" spans="1:7" ht="15.6" x14ac:dyDescent="0.3">
      <c r="A8" s="8" t="s">
        <v>58</v>
      </c>
      <c r="B8" s="17"/>
      <c r="C8" s="18"/>
      <c r="D8" s="18"/>
      <c r="E8" s="80"/>
      <c r="F8" s="80"/>
    </row>
    <row r="9" spans="1:7" ht="15.6" x14ac:dyDescent="0.3">
      <c r="A9" s="6" t="s">
        <v>59</v>
      </c>
      <c r="B9" s="17"/>
      <c r="C9" s="19">
        <v>588</v>
      </c>
      <c r="D9" s="18">
        <v>7393</v>
      </c>
      <c r="E9" s="80"/>
      <c r="F9" s="80"/>
    </row>
    <row r="10" spans="1:7" ht="15.6" x14ac:dyDescent="0.3">
      <c r="A10" s="6" t="s">
        <v>60</v>
      </c>
      <c r="B10" s="17"/>
      <c r="C10" s="19">
        <v>-11077.62</v>
      </c>
      <c r="D10" s="18">
        <v>-8906</v>
      </c>
      <c r="E10" s="80"/>
      <c r="F10" s="80"/>
    </row>
    <row r="11" spans="1:7" ht="15.6" x14ac:dyDescent="0.3">
      <c r="A11" s="6" t="s">
        <v>61</v>
      </c>
      <c r="B11" s="17"/>
      <c r="C11" s="19">
        <v>0</v>
      </c>
      <c r="D11" s="18" t="s">
        <v>0</v>
      </c>
      <c r="E11" s="80"/>
      <c r="F11" s="80"/>
    </row>
    <row r="12" spans="1:7" ht="15.6" x14ac:dyDescent="0.3">
      <c r="A12" s="6" t="s">
        <v>62</v>
      </c>
      <c r="B12" s="17"/>
      <c r="C12" s="19">
        <v>32209</v>
      </c>
      <c r="D12" s="18">
        <v>32818</v>
      </c>
      <c r="E12" s="80"/>
      <c r="F12" s="80"/>
    </row>
    <row r="13" spans="1:7" ht="20.399999999999999" x14ac:dyDescent="0.3">
      <c r="A13" s="6" t="s">
        <v>117</v>
      </c>
      <c r="B13" s="17"/>
      <c r="C13" s="19">
        <v>-22365</v>
      </c>
      <c r="D13" s="18">
        <v>-17827</v>
      </c>
      <c r="E13" s="3"/>
      <c r="F13" s="3"/>
    </row>
    <row r="14" spans="1:7" ht="15.6" x14ac:dyDescent="0.3">
      <c r="A14" s="6" t="s">
        <v>63</v>
      </c>
      <c r="B14" s="17"/>
      <c r="C14" s="19">
        <v>0</v>
      </c>
      <c r="D14" s="18">
        <v>-1341</v>
      </c>
      <c r="E14" s="80"/>
      <c r="F14" s="80"/>
    </row>
    <row r="15" spans="1:7" ht="15.6" x14ac:dyDescent="0.3">
      <c r="A15" s="6" t="s">
        <v>116</v>
      </c>
      <c r="B15" s="17"/>
      <c r="C15" s="19">
        <v>-3713.57</v>
      </c>
      <c r="D15" s="18">
        <v>330</v>
      </c>
      <c r="E15" s="3"/>
      <c r="F15" s="3"/>
    </row>
    <row r="16" spans="1:7" ht="15.6" x14ac:dyDescent="0.3">
      <c r="A16" s="67" t="s">
        <v>131</v>
      </c>
      <c r="B16" s="17"/>
      <c r="C16" s="19">
        <v>-3294.5</v>
      </c>
      <c r="D16" s="18"/>
      <c r="E16" s="3"/>
      <c r="F16" s="3"/>
    </row>
    <row r="17" spans="1:6" ht="15.6" x14ac:dyDescent="0.3">
      <c r="A17" s="6" t="s">
        <v>115</v>
      </c>
      <c r="B17" s="17"/>
      <c r="C17" s="19"/>
      <c r="D17" s="18">
        <v>-8630</v>
      </c>
      <c r="E17" s="3"/>
      <c r="F17" s="3"/>
    </row>
    <row r="18" spans="1:6" ht="15.6" x14ac:dyDescent="0.3">
      <c r="A18" s="6" t="s">
        <v>64</v>
      </c>
      <c r="B18" s="17"/>
      <c r="C18" s="19">
        <v>-3527.61</v>
      </c>
      <c r="D18" s="18">
        <v>-11194</v>
      </c>
      <c r="E18" s="80"/>
      <c r="F18" s="80"/>
    </row>
    <row r="19" spans="1:6" ht="27.6" customHeight="1" x14ac:dyDescent="0.3">
      <c r="A19" s="8" t="s">
        <v>65</v>
      </c>
      <c r="B19" s="17"/>
      <c r="C19" s="32">
        <f>SUM(C9:C18)</f>
        <v>-11181.300000000003</v>
      </c>
      <c r="D19" s="15">
        <f>SUM(D9:D18)</f>
        <v>-7357</v>
      </c>
      <c r="E19" s="80"/>
      <c r="F19" s="80"/>
    </row>
    <row r="20" spans="1:6" ht="15.6" x14ac:dyDescent="0.3">
      <c r="A20" s="8" t="s">
        <v>66</v>
      </c>
      <c r="B20" s="17"/>
      <c r="C20" s="18"/>
      <c r="D20" s="18"/>
      <c r="E20" s="80"/>
      <c r="F20" s="80"/>
    </row>
    <row r="21" spans="1:6" ht="15.6" x14ac:dyDescent="0.3">
      <c r="A21" s="6" t="s">
        <v>19</v>
      </c>
      <c r="B21" s="17"/>
      <c r="C21" s="19">
        <v>-32389.72</v>
      </c>
      <c r="D21" s="18">
        <v>-76</v>
      </c>
      <c r="E21" s="80"/>
      <c r="F21" s="80"/>
    </row>
    <row r="22" spans="1:6" ht="15.6" x14ac:dyDescent="0.3">
      <c r="A22" s="6" t="s">
        <v>67</v>
      </c>
      <c r="B22" s="17"/>
      <c r="C22" s="19">
        <v>-13084</v>
      </c>
      <c r="D22" s="18">
        <v>-10086</v>
      </c>
      <c r="E22" s="80"/>
      <c r="F22" s="80"/>
    </row>
    <row r="23" spans="1:6" ht="15.6" x14ac:dyDescent="0.3">
      <c r="A23" s="6" t="s">
        <v>24</v>
      </c>
      <c r="B23" s="17"/>
      <c r="C23" s="19">
        <v>56108</v>
      </c>
      <c r="D23" s="18">
        <v>-7434</v>
      </c>
      <c r="E23" s="80"/>
      <c r="F23" s="80"/>
    </row>
    <row r="24" spans="1:6" ht="15.6" x14ac:dyDescent="0.3">
      <c r="A24" s="6" t="s">
        <v>68</v>
      </c>
      <c r="B24" s="17"/>
      <c r="C24" s="19"/>
      <c r="D24" s="18">
        <v>0</v>
      </c>
      <c r="E24" s="80"/>
      <c r="F24" s="80"/>
    </row>
    <row r="25" spans="1:6" ht="15.6" x14ac:dyDescent="0.3">
      <c r="A25" s="6" t="s">
        <v>3</v>
      </c>
      <c r="B25" s="17"/>
      <c r="C25" s="66">
        <v>2719</v>
      </c>
      <c r="D25" s="18">
        <v>13643</v>
      </c>
      <c r="E25" s="80"/>
      <c r="F25" s="80"/>
    </row>
    <row r="26" spans="1:6" ht="15.6" x14ac:dyDescent="0.3">
      <c r="A26" s="6" t="s">
        <v>23</v>
      </c>
      <c r="B26" s="17"/>
      <c r="C26" s="66">
        <v>-1593</v>
      </c>
      <c r="D26" s="18">
        <v>-167</v>
      </c>
      <c r="E26" s="80"/>
      <c r="F26" s="80"/>
    </row>
    <row r="27" spans="1:6" ht="15.6" x14ac:dyDescent="0.3">
      <c r="A27" s="6" t="s">
        <v>69</v>
      </c>
      <c r="B27" s="17"/>
      <c r="C27" s="66">
        <v>-2057</v>
      </c>
      <c r="D27" s="18">
        <v>-7065</v>
      </c>
      <c r="E27" s="80"/>
      <c r="F27" s="80"/>
    </row>
    <row r="28" spans="1:6" ht="15.6" x14ac:dyDescent="0.3">
      <c r="A28" s="6" t="s">
        <v>70</v>
      </c>
      <c r="B28" s="17"/>
      <c r="C28" s="66">
        <v>-7590</v>
      </c>
      <c r="D28" s="18">
        <v>7590</v>
      </c>
      <c r="E28" s="80"/>
      <c r="F28" s="80"/>
    </row>
    <row r="29" spans="1:6" ht="15.6" x14ac:dyDescent="0.3">
      <c r="A29" s="67" t="s">
        <v>132</v>
      </c>
      <c r="B29" s="63"/>
      <c r="C29" s="64">
        <v>-191</v>
      </c>
      <c r="D29" s="57"/>
      <c r="E29" s="3"/>
      <c r="F29" s="3"/>
    </row>
    <row r="30" spans="1:6" ht="15.6" x14ac:dyDescent="0.3">
      <c r="A30" s="6" t="s">
        <v>71</v>
      </c>
      <c r="B30" s="17"/>
      <c r="C30" s="66">
        <v>4971.41</v>
      </c>
      <c r="D30" s="18">
        <v>875</v>
      </c>
      <c r="E30" s="80"/>
      <c r="F30" s="80"/>
    </row>
    <row r="31" spans="1:6" ht="20.399999999999999" x14ac:dyDescent="0.3">
      <c r="A31" s="8" t="s">
        <v>72</v>
      </c>
      <c r="B31" s="17"/>
      <c r="C31" s="56">
        <f>SUM(C19:C30)</f>
        <v>-4287.6100000000042</v>
      </c>
      <c r="D31" s="15">
        <f>SUM(D19:D30)</f>
        <v>-10077</v>
      </c>
      <c r="E31" s="80"/>
      <c r="F31" s="80"/>
    </row>
    <row r="32" spans="1:6" ht="15.6" x14ac:dyDescent="0.3">
      <c r="A32" s="6" t="s">
        <v>73</v>
      </c>
      <c r="B32" s="17"/>
      <c r="C32" s="66">
        <v>-1389.5</v>
      </c>
      <c r="D32" s="18">
        <v>-2260</v>
      </c>
      <c r="E32" s="80"/>
      <c r="F32" s="80"/>
    </row>
    <row r="33" spans="1:6" ht="20.399999999999999" x14ac:dyDescent="0.3">
      <c r="A33" s="8" t="s">
        <v>74</v>
      </c>
      <c r="B33" s="17"/>
      <c r="C33" s="56">
        <f>C31+C32</f>
        <v>-5677.1100000000042</v>
      </c>
      <c r="D33" s="15">
        <f>D31+D32</f>
        <v>-12337</v>
      </c>
      <c r="E33" s="80"/>
      <c r="F33" s="80"/>
    </row>
    <row r="34" spans="1:6" ht="15.6" x14ac:dyDescent="0.3">
      <c r="A34" s="8" t="s">
        <v>75</v>
      </c>
      <c r="B34" s="17"/>
      <c r="C34" s="18"/>
      <c r="D34" s="18"/>
      <c r="E34" s="80"/>
      <c r="F34" s="80"/>
    </row>
    <row r="35" spans="1:6" ht="19.95" customHeight="1" x14ac:dyDescent="0.3">
      <c r="A35" s="6" t="s">
        <v>133</v>
      </c>
      <c r="B35" s="17"/>
      <c r="C35" s="19">
        <v>-20629.21</v>
      </c>
      <c r="D35" s="18">
        <v>0</v>
      </c>
      <c r="E35" s="80"/>
      <c r="F35" s="80"/>
    </row>
    <row r="36" spans="1:6" ht="13.95" customHeight="1" x14ac:dyDescent="0.3">
      <c r="A36" s="6" t="s">
        <v>1</v>
      </c>
      <c r="B36" s="17"/>
      <c r="C36" s="19">
        <v>-1732.65</v>
      </c>
      <c r="D36" s="18"/>
      <c r="E36" s="80"/>
      <c r="F36" s="80"/>
    </row>
    <row r="37" spans="1:6" ht="15" customHeight="1" x14ac:dyDescent="0.3">
      <c r="A37" s="6" t="s">
        <v>76</v>
      </c>
      <c r="B37" s="17"/>
      <c r="C37" s="19">
        <v>-3469.89</v>
      </c>
      <c r="D37" s="18">
        <v>12499</v>
      </c>
      <c r="E37" s="80"/>
      <c r="F37" s="80"/>
    </row>
    <row r="38" spans="1:6" ht="15" customHeight="1" x14ac:dyDescent="0.3">
      <c r="A38" s="67" t="s">
        <v>134</v>
      </c>
      <c r="B38" s="54"/>
      <c r="C38" s="62">
        <v>-359</v>
      </c>
      <c r="D38" s="58"/>
      <c r="E38" s="3"/>
      <c r="F38" s="3"/>
    </row>
    <row r="39" spans="1:6" ht="15" customHeight="1" x14ac:dyDescent="0.3">
      <c r="A39" s="67" t="s">
        <v>135</v>
      </c>
      <c r="B39" s="54"/>
      <c r="C39" s="62">
        <v>0</v>
      </c>
      <c r="D39" s="58"/>
      <c r="E39" s="3"/>
      <c r="F39" s="3"/>
    </row>
    <row r="40" spans="1:6" ht="13.2" customHeight="1" x14ac:dyDescent="0.3">
      <c r="A40" s="6" t="s">
        <v>118</v>
      </c>
      <c r="B40" s="17"/>
      <c r="C40" s="19">
        <v>10805.28</v>
      </c>
      <c r="D40" s="18">
        <v>-6767</v>
      </c>
      <c r="E40" s="80"/>
      <c r="F40" s="80"/>
    </row>
    <row r="41" spans="1:6" ht="15.6" x14ac:dyDescent="0.3">
      <c r="A41" s="6" t="s">
        <v>77</v>
      </c>
      <c r="B41" s="17"/>
      <c r="C41" s="66"/>
      <c r="D41" s="18">
        <v>0</v>
      </c>
      <c r="E41" s="80"/>
      <c r="F41" s="80"/>
    </row>
    <row r="42" spans="1:6" ht="15.6" x14ac:dyDescent="0.3">
      <c r="A42" s="67" t="s">
        <v>136</v>
      </c>
      <c r="B42" s="54"/>
      <c r="C42" s="65">
        <v>13821.17</v>
      </c>
      <c r="D42" s="58"/>
      <c r="E42" s="3"/>
      <c r="F42" s="3"/>
    </row>
    <row r="43" spans="1:6" ht="30.6" customHeight="1" x14ac:dyDescent="0.3">
      <c r="A43" s="8" t="s">
        <v>78</v>
      </c>
      <c r="B43" s="17"/>
      <c r="C43" s="56">
        <f>SUM(C35:C42)</f>
        <v>-1564.2999999999993</v>
      </c>
      <c r="D43" s="15">
        <v>-5732</v>
      </c>
      <c r="E43" s="84"/>
      <c r="F43" s="84"/>
    </row>
    <row r="44" spans="1:6" x14ac:dyDescent="0.3">
      <c r="A44" s="8" t="s">
        <v>79</v>
      </c>
      <c r="B44" s="17"/>
      <c r="C44" s="55"/>
      <c r="D44" s="18"/>
    </row>
    <row r="45" spans="1:6" x14ac:dyDescent="0.3">
      <c r="A45" s="6" t="s">
        <v>80</v>
      </c>
      <c r="B45" s="17"/>
      <c r="C45" s="55">
        <v>37698.6</v>
      </c>
      <c r="D45" s="18">
        <v>34682</v>
      </c>
    </row>
    <row r="46" spans="1:6" x14ac:dyDescent="0.3">
      <c r="A46" s="6" t="s">
        <v>81</v>
      </c>
      <c r="B46" s="17"/>
      <c r="C46" s="55">
        <v>-35473.68</v>
      </c>
      <c r="D46" s="18">
        <v>-38130</v>
      </c>
    </row>
    <row r="47" spans="1:6" ht="14.4" customHeight="1" x14ac:dyDescent="0.3">
      <c r="A47" s="6" t="s">
        <v>82</v>
      </c>
      <c r="B47" s="17"/>
      <c r="C47" s="55">
        <v>60397</v>
      </c>
      <c r="D47" s="18">
        <v>67424</v>
      </c>
    </row>
    <row r="48" spans="1:6" x14ac:dyDescent="0.3">
      <c r="A48" s="6" t="s">
        <v>83</v>
      </c>
      <c r="B48" s="17"/>
      <c r="C48" s="68">
        <v>-46326</v>
      </c>
      <c r="D48" s="18">
        <v>-45400</v>
      </c>
    </row>
    <row r="49" spans="1:8" x14ac:dyDescent="0.3">
      <c r="A49" s="6" t="s">
        <v>84</v>
      </c>
      <c r="B49" s="17"/>
      <c r="C49" s="55">
        <v>-9572</v>
      </c>
      <c r="D49" s="18">
        <v>-501</v>
      </c>
    </row>
    <row r="50" spans="1:8" ht="20.399999999999999" x14ac:dyDescent="0.3">
      <c r="A50" s="8" t="s">
        <v>85</v>
      </c>
      <c r="B50" s="17"/>
      <c r="C50" s="59">
        <f>SUM(C45:C49)</f>
        <v>6723.9199999999983</v>
      </c>
      <c r="D50" s="15">
        <v>18525</v>
      </c>
    </row>
    <row r="51" spans="1:8" ht="20.399999999999999" x14ac:dyDescent="0.3">
      <c r="A51" s="6" t="s">
        <v>86</v>
      </c>
      <c r="B51" s="17"/>
      <c r="C51" s="55">
        <v>0</v>
      </c>
      <c r="D51" s="18" t="s">
        <v>0</v>
      </c>
    </row>
    <row r="52" spans="1:8" ht="20.399999999999999" x14ac:dyDescent="0.3">
      <c r="A52" s="8" t="s">
        <v>87</v>
      </c>
      <c r="B52" s="17"/>
      <c r="C52" s="59">
        <f>C33+C43+C50</f>
        <v>-517.49000000000524</v>
      </c>
      <c r="D52" s="15">
        <v>456</v>
      </c>
    </row>
    <row r="53" spans="1:8" x14ac:dyDescent="0.3">
      <c r="A53" s="6" t="s">
        <v>88</v>
      </c>
      <c r="B53" s="17"/>
      <c r="C53" s="61">
        <f>D54</f>
        <v>1314</v>
      </c>
      <c r="D53" s="18">
        <v>858</v>
      </c>
    </row>
    <row r="54" spans="1:8" x14ac:dyDescent="0.3">
      <c r="A54" s="8" t="s">
        <v>89</v>
      </c>
      <c r="B54" s="17"/>
      <c r="C54" s="60">
        <f>C52+C53</f>
        <v>796.50999999999476</v>
      </c>
      <c r="D54" s="15">
        <f>D52+D53</f>
        <v>1314</v>
      </c>
    </row>
    <row r="55" spans="1:8" ht="15.6" x14ac:dyDescent="0.3">
      <c r="A55" s="22"/>
      <c r="B55" s="14"/>
      <c r="C55" s="14"/>
      <c r="D55" s="83"/>
      <c r="E55" s="83"/>
      <c r="F55" s="83"/>
      <c r="G55" s="80"/>
      <c r="H55" s="80"/>
    </row>
    <row r="56" spans="1:8" x14ac:dyDescent="0.3">
      <c r="A56" s="9"/>
      <c r="B56" s="9"/>
      <c r="C56" s="9"/>
      <c r="D56" s="9"/>
      <c r="E56" s="9"/>
      <c r="F56" s="9"/>
      <c r="G56" s="9"/>
      <c r="H56" s="9"/>
    </row>
    <row r="57" spans="1:8" ht="15" thickBot="1" x14ac:dyDescent="0.35">
      <c r="A57"/>
      <c r="C57" s="23"/>
      <c r="D57" s="23"/>
      <c r="E57" s="24"/>
    </row>
    <row r="58" spans="1:8" ht="25.95" customHeight="1" x14ac:dyDescent="0.3">
      <c r="A58" s="25" t="s">
        <v>101</v>
      </c>
      <c r="B58" s="75"/>
      <c r="C58" s="76" t="s">
        <v>104</v>
      </c>
      <c r="D58" s="76"/>
      <c r="E58" s="76"/>
    </row>
    <row r="59" spans="1:8" x14ac:dyDescent="0.3">
      <c r="A59" s="27" t="s">
        <v>102</v>
      </c>
      <c r="B59" s="75"/>
      <c r="C59" s="77" t="s">
        <v>105</v>
      </c>
      <c r="D59" s="77"/>
      <c r="E59" s="77"/>
    </row>
    <row r="60" spans="1:8" ht="20.399999999999999" customHeight="1" x14ac:dyDescent="0.3">
      <c r="A60" s="27" t="s">
        <v>103</v>
      </c>
      <c r="B60" s="75"/>
      <c r="C60" s="77" t="s">
        <v>103</v>
      </c>
      <c r="D60" s="77"/>
      <c r="E60" s="77"/>
    </row>
    <row r="61" spans="1:8" ht="24" customHeight="1" x14ac:dyDescent="0.3">
      <c r="A61" s="38"/>
      <c r="B61" s="39"/>
      <c r="C61" s="40"/>
    </row>
    <row r="62" spans="1:8" ht="24.6" customHeight="1" x14ac:dyDescent="0.3">
      <c r="A62" s="38"/>
      <c r="B62" s="39"/>
      <c r="C62" s="41"/>
    </row>
    <row r="63" spans="1:8" ht="24.6" customHeight="1" x14ac:dyDescent="0.3">
      <c r="A63" s="38"/>
      <c r="B63" s="39"/>
      <c r="C63" s="41"/>
    </row>
  </sheetData>
  <mergeCells count="39">
    <mergeCell ref="A1:C1"/>
    <mergeCell ref="A2:C2"/>
    <mergeCell ref="B58:B60"/>
    <mergeCell ref="C58:E58"/>
    <mergeCell ref="C59:E59"/>
    <mergeCell ref="C60:E60"/>
    <mergeCell ref="E18:F18"/>
    <mergeCell ref="E19:F19"/>
    <mergeCell ref="E20:F20"/>
    <mergeCell ref="E21:F21"/>
    <mergeCell ref="E22:F22"/>
    <mergeCell ref="E23:F23"/>
    <mergeCell ref="E24:F24"/>
    <mergeCell ref="A5:A7"/>
    <mergeCell ref="B5:B7"/>
    <mergeCell ref="E25:F25"/>
    <mergeCell ref="F5:F7"/>
    <mergeCell ref="E8:F8"/>
    <mergeCell ref="E11:F11"/>
    <mergeCell ref="E12:F12"/>
    <mergeCell ref="E14:F14"/>
    <mergeCell ref="E9:F9"/>
    <mergeCell ref="E10:F10"/>
    <mergeCell ref="E26:F26"/>
    <mergeCell ref="E27:F27"/>
    <mergeCell ref="E28:F28"/>
    <mergeCell ref="E30:F30"/>
    <mergeCell ref="E31:F31"/>
    <mergeCell ref="E32:F32"/>
    <mergeCell ref="E33:F33"/>
    <mergeCell ref="E34:F34"/>
    <mergeCell ref="E35:F35"/>
    <mergeCell ref="E36:F36"/>
    <mergeCell ref="E37:F37"/>
    <mergeCell ref="E40:F40"/>
    <mergeCell ref="D55:F55"/>
    <mergeCell ref="G55:H55"/>
    <mergeCell ref="E43:F43"/>
    <mergeCell ref="E41:F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tabSelected="1" topLeftCell="A4" workbookViewId="0">
      <selection activeCell="E9" sqref="E9:G9"/>
    </sheetView>
  </sheetViews>
  <sheetFormatPr defaultRowHeight="14.4" x14ac:dyDescent="0.3"/>
  <cols>
    <col min="1" max="1" width="36" customWidth="1"/>
    <col min="2" max="2" width="9.6640625" customWidth="1"/>
    <col min="3" max="3" width="10.33203125" customWidth="1"/>
    <col min="4" max="4" width="13.5546875" customWidth="1"/>
    <col min="5" max="5" width="13.88671875" customWidth="1"/>
    <col min="6" max="6" width="13.44140625" customWidth="1"/>
    <col min="7" max="7" width="13.33203125" customWidth="1"/>
    <col min="8" max="8" width="12.88671875" customWidth="1"/>
    <col min="9" max="9" width="15" customWidth="1"/>
    <col min="10" max="10" width="13.5546875" customWidth="1"/>
  </cols>
  <sheetData>
    <row r="1" spans="1:10" x14ac:dyDescent="0.3">
      <c r="A1" s="69" t="s">
        <v>103</v>
      </c>
      <c r="B1" s="69"/>
      <c r="C1" s="69"/>
      <c r="D1" s="69"/>
    </row>
    <row r="2" spans="1:10" ht="15" customHeight="1" x14ac:dyDescent="0.3">
      <c r="A2" s="82" t="s">
        <v>130</v>
      </c>
      <c r="B2" s="82"/>
      <c r="C2" s="82"/>
      <c r="D2" s="82"/>
    </row>
    <row r="3" spans="1:10" x14ac:dyDescent="0.3">
      <c r="A3" s="86" t="s">
        <v>137</v>
      </c>
      <c r="B3" s="86"/>
      <c r="C3" s="86"/>
      <c r="D3" s="52"/>
    </row>
    <row r="5" spans="1:10" ht="81" customHeight="1" x14ac:dyDescent="0.3">
      <c r="A5" s="42"/>
      <c r="B5" s="43" t="s">
        <v>12</v>
      </c>
      <c r="C5" s="43" t="s">
        <v>90</v>
      </c>
      <c r="D5" s="43" t="s">
        <v>100</v>
      </c>
      <c r="E5" s="43" t="s">
        <v>31</v>
      </c>
      <c r="F5" s="43" t="s">
        <v>32</v>
      </c>
      <c r="G5" s="43" t="s">
        <v>91</v>
      </c>
      <c r="H5" s="43" t="s">
        <v>92</v>
      </c>
      <c r="I5" s="43" t="s">
        <v>93</v>
      </c>
      <c r="J5" s="44" t="s">
        <v>4</v>
      </c>
    </row>
    <row r="6" spans="1:10" x14ac:dyDescent="0.3">
      <c r="A6" s="10" t="s">
        <v>110</v>
      </c>
      <c r="B6" s="44">
        <v>107714</v>
      </c>
      <c r="C6" s="44">
        <v>0</v>
      </c>
      <c r="D6" s="44">
        <v>0</v>
      </c>
      <c r="E6" s="44">
        <v>-2068</v>
      </c>
      <c r="F6" s="44">
        <v>82</v>
      </c>
      <c r="G6" s="44">
        <v>-126033</v>
      </c>
      <c r="H6" s="44">
        <v>-20305</v>
      </c>
      <c r="I6" s="44">
        <v>41076</v>
      </c>
      <c r="J6" s="44">
        <v>20771</v>
      </c>
    </row>
    <row r="7" spans="1:10" x14ac:dyDescent="0.3">
      <c r="A7" s="7" t="s">
        <v>95</v>
      </c>
      <c r="B7" s="43" t="s">
        <v>0</v>
      </c>
      <c r="C7" s="43" t="s">
        <v>0</v>
      </c>
      <c r="D7" s="5" t="s">
        <v>0</v>
      </c>
      <c r="E7" s="43" t="s">
        <v>0</v>
      </c>
      <c r="F7" s="43" t="s">
        <v>0</v>
      </c>
      <c r="G7" s="43">
        <v>13616</v>
      </c>
      <c r="H7" s="43">
        <f>ОПиУ!C26</f>
        <v>13616</v>
      </c>
      <c r="I7" s="43">
        <v>-9679</v>
      </c>
      <c r="J7" s="43">
        <f>H7+I7</f>
        <v>3937</v>
      </c>
    </row>
    <row r="8" spans="1:10" x14ac:dyDescent="0.3">
      <c r="A8" s="45" t="s">
        <v>96</v>
      </c>
      <c r="B8" s="45" t="s">
        <v>0</v>
      </c>
      <c r="C8" s="45" t="s">
        <v>0</v>
      </c>
      <c r="D8" s="45" t="s">
        <v>0</v>
      </c>
      <c r="E8" s="43">
        <v>1846</v>
      </c>
      <c r="F8" s="45">
        <v>0</v>
      </c>
      <c r="G8" s="45" t="s">
        <v>97</v>
      </c>
      <c r="H8" s="45">
        <v>1846</v>
      </c>
      <c r="I8" s="45">
        <v>4519</v>
      </c>
      <c r="J8" s="45">
        <v>6365</v>
      </c>
    </row>
    <row r="9" spans="1:10" x14ac:dyDescent="0.3">
      <c r="A9" s="45" t="s">
        <v>10</v>
      </c>
      <c r="B9" s="45" t="s">
        <v>0</v>
      </c>
      <c r="C9" s="42"/>
      <c r="D9" s="45" t="s">
        <v>0</v>
      </c>
      <c r="E9" s="44">
        <v>1846</v>
      </c>
      <c r="F9" s="46">
        <v>0</v>
      </c>
      <c r="G9" s="46">
        <v>13616</v>
      </c>
      <c r="H9" s="46">
        <f>H7+H8</f>
        <v>15462</v>
      </c>
      <c r="I9" s="46">
        <f t="shared" ref="I9:J9" si="0">I7+I8</f>
        <v>-5160</v>
      </c>
      <c r="J9" s="46">
        <f t="shared" si="0"/>
        <v>10302</v>
      </c>
    </row>
    <row r="10" spans="1:10" x14ac:dyDescent="0.3">
      <c r="A10" s="7" t="s">
        <v>112</v>
      </c>
      <c r="B10" s="43"/>
      <c r="C10" s="43"/>
      <c r="D10" s="43"/>
      <c r="E10" s="43">
        <v>-33</v>
      </c>
      <c r="F10" s="43">
        <v>-82</v>
      </c>
      <c r="G10" s="43">
        <v>29169</v>
      </c>
      <c r="H10" s="87">
        <f>SUM(E10:G10)</f>
        <v>29054</v>
      </c>
      <c r="I10" s="87">
        <v>-13889</v>
      </c>
      <c r="J10" s="87">
        <v>15165</v>
      </c>
    </row>
    <row r="11" spans="1:10" x14ac:dyDescent="0.3">
      <c r="A11" s="10" t="s">
        <v>111</v>
      </c>
      <c r="B11" s="44">
        <v>107714</v>
      </c>
      <c r="C11" s="44">
        <v>0</v>
      </c>
      <c r="D11" s="44">
        <v>0</v>
      </c>
      <c r="E11" s="44">
        <f>E6+E8+E10</f>
        <v>-255</v>
      </c>
      <c r="F11" s="44">
        <v>0</v>
      </c>
      <c r="G11" s="44">
        <v>-83248</v>
      </c>
      <c r="H11" s="88">
        <f>H6+H9+H10</f>
        <v>24211</v>
      </c>
      <c r="I11" s="88">
        <v>22027</v>
      </c>
      <c r="J11" s="88">
        <v>46238</v>
      </c>
    </row>
    <row r="12" spans="1:10" x14ac:dyDescent="0.3">
      <c r="A12" s="7" t="s">
        <v>94</v>
      </c>
      <c r="B12" s="44">
        <v>107714</v>
      </c>
      <c r="D12" s="44">
        <v>-20867</v>
      </c>
      <c r="E12" s="44">
        <v>-3121</v>
      </c>
      <c r="F12" s="44">
        <v>82</v>
      </c>
      <c r="G12" s="44">
        <v>-47475</v>
      </c>
      <c r="H12" s="44">
        <v>36333</v>
      </c>
      <c r="I12" s="44">
        <v>102578</v>
      </c>
      <c r="J12" s="44">
        <v>138911</v>
      </c>
    </row>
    <row r="13" spans="1:10" x14ac:dyDescent="0.3">
      <c r="A13" s="7" t="s">
        <v>99</v>
      </c>
      <c r="B13" s="43" t="s">
        <v>0</v>
      </c>
      <c r="C13" s="43" t="s">
        <v>0</v>
      </c>
      <c r="D13" s="43" t="s">
        <v>0</v>
      </c>
      <c r="E13" s="43" t="s">
        <v>0</v>
      </c>
      <c r="F13" s="43" t="s">
        <v>0</v>
      </c>
      <c r="G13" s="44">
        <v>-12438</v>
      </c>
      <c r="H13" s="44">
        <v>-12438</v>
      </c>
      <c r="I13" s="43">
        <v>-38287</v>
      </c>
      <c r="J13" s="43">
        <v>-50725</v>
      </c>
    </row>
    <row r="14" spans="1:10" x14ac:dyDescent="0.3">
      <c r="A14" s="7" t="s">
        <v>56</v>
      </c>
      <c r="B14" s="43" t="s">
        <v>0</v>
      </c>
      <c r="C14" s="43" t="s">
        <v>0</v>
      </c>
      <c r="D14" s="43">
        <v>-43823</v>
      </c>
      <c r="E14" s="43">
        <v>-575</v>
      </c>
      <c r="F14" s="44"/>
      <c r="G14" s="43" t="s">
        <v>97</v>
      </c>
      <c r="H14" s="43">
        <v>-42557</v>
      </c>
      <c r="I14" s="43">
        <v>3971</v>
      </c>
      <c r="J14" s="43">
        <v>-38586</v>
      </c>
    </row>
    <row r="15" spans="1:10" x14ac:dyDescent="0.3">
      <c r="A15" s="10" t="s">
        <v>10</v>
      </c>
      <c r="B15" s="44" t="s">
        <v>0</v>
      </c>
      <c r="C15" s="44"/>
      <c r="D15" s="11">
        <v>-43823</v>
      </c>
      <c r="E15" s="11">
        <v>-575</v>
      </c>
      <c r="F15" s="44">
        <v>82</v>
      </c>
      <c r="G15" s="44">
        <v>-12438</v>
      </c>
      <c r="H15" s="44">
        <v>-54996</v>
      </c>
      <c r="I15" s="44">
        <v>-34316</v>
      </c>
      <c r="J15" s="44">
        <v>-89312</v>
      </c>
    </row>
    <row r="16" spans="1:10" x14ac:dyDescent="0.3">
      <c r="A16" s="7" t="s">
        <v>114</v>
      </c>
      <c r="B16" s="44"/>
      <c r="C16" s="44"/>
      <c r="D16" s="11"/>
      <c r="E16" s="11"/>
      <c r="F16" s="44"/>
      <c r="G16" s="44"/>
      <c r="H16" s="44"/>
      <c r="I16" s="44">
        <v>-40535</v>
      </c>
      <c r="J16" s="44">
        <v>-40535</v>
      </c>
    </row>
    <row r="17" spans="1:10" ht="20.399999999999999" x14ac:dyDescent="0.3">
      <c r="A17" s="7" t="s">
        <v>113</v>
      </c>
      <c r="B17" s="43"/>
      <c r="C17" s="44"/>
      <c r="D17" s="43"/>
      <c r="E17" s="43"/>
      <c r="F17" s="44"/>
      <c r="G17" s="43">
        <v>-678</v>
      </c>
      <c r="H17" s="43">
        <v>-678</v>
      </c>
      <c r="I17" s="43">
        <v>678</v>
      </c>
      <c r="J17" s="43">
        <v>0</v>
      </c>
    </row>
    <row r="18" spans="1:10" x14ac:dyDescent="0.3">
      <c r="A18" s="7" t="s">
        <v>98</v>
      </c>
      <c r="B18" s="43"/>
      <c r="C18" s="44"/>
      <c r="D18" s="43">
        <v>62849</v>
      </c>
      <c r="E18" s="43">
        <v>1628</v>
      </c>
      <c r="F18" s="44"/>
      <c r="G18" s="43">
        <v>-65441</v>
      </c>
      <c r="H18" s="43">
        <v>-964</v>
      </c>
      <c r="I18" s="43">
        <v>12671</v>
      </c>
      <c r="J18" s="43">
        <v>11707</v>
      </c>
    </row>
    <row r="19" spans="1:10" x14ac:dyDescent="0.3">
      <c r="A19" s="10" t="s">
        <v>109</v>
      </c>
      <c r="B19" s="44">
        <v>107714</v>
      </c>
      <c r="C19" s="44">
        <v>0</v>
      </c>
      <c r="D19" s="44">
        <v>0</v>
      </c>
      <c r="E19" s="44">
        <v>-2068</v>
      </c>
      <c r="F19" s="44">
        <v>82</v>
      </c>
      <c r="G19" s="44">
        <v>-126033</v>
      </c>
      <c r="H19" s="44">
        <v>-20305</v>
      </c>
      <c r="I19" s="44">
        <v>41076</v>
      </c>
      <c r="J19" s="44">
        <v>20771</v>
      </c>
    </row>
    <row r="22" spans="1:10" x14ac:dyDescent="0.3">
      <c r="C22" s="23"/>
      <c r="D22" s="23"/>
      <c r="E22" s="23"/>
    </row>
    <row r="23" spans="1:10" ht="19.5" customHeight="1" x14ac:dyDescent="0.3">
      <c r="A23" s="25" t="s">
        <v>101</v>
      </c>
      <c r="B23" s="75"/>
      <c r="C23" s="76" t="s">
        <v>104</v>
      </c>
      <c r="D23" s="76"/>
      <c r="E23" s="76"/>
    </row>
    <row r="24" spans="1:10" ht="15" customHeight="1" x14ac:dyDescent="0.3">
      <c r="A24" s="27" t="s">
        <v>102</v>
      </c>
      <c r="B24" s="75"/>
      <c r="C24" s="77" t="s">
        <v>105</v>
      </c>
      <c r="D24" s="77"/>
      <c r="E24" s="77"/>
    </row>
    <row r="25" spans="1:10" ht="14.25" customHeight="1" x14ac:dyDescent="0.3">
      <c r="A25" s="27" t="s">
        <v>103</v>
      </c>
      <c r="B25" s="75"/>
      <c r="C25" s="77" t="s">
        <v>103</v>
      </c>
      <c r="D25" s="77"/>
      <c r="E25" s="77"/>
    </row>
  </sheetData>
  <mergeCells count="7">
    <mergeCell ref="A1:D1"/>
    <mergeCell ref="A2:D2"/>
    <mergeCell ref="A3:C3"/>
    <mergeCell ref="B23:B25"/>
    <mergeCell ref="C23:E23"/>
    <mergeCell ref="C24:E24"/>
    <mergeCell ref="C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13</vt:i4>
      </vt:variant>
    </vt:vector>
  </HeadingPairs>
  <TitlesOfParts>
    <vt:vector size="17" baseType="lpstr">
      <vt:lpstr>Баланс</vt:lpstr>
      <vt:lpstr>ОПиУ</vt:lpstr>
      <vt:lpstr>ОДДС</vt:lpstr>
      <vt:lpstr>СОб кап</vt:lpstr>
      <vt:lpstr>ОПиУ!_Hlk112365023</vt:lpstr>
      <vt:lpstr>ОПиУ!_Hlk117506244</vt:lpstr>
      <vt:lpstr>Баланс!_Hlk117607850</vt:lpstr>
      <vt:lpstr>Баланс!_Hlk117609924</vt:lpstr>
      <vt:lpstr>Баланс!_Hlk117609962</vt:lpstr>
      <vt:lpstr>ОПиУ!_Hlk118030142</vt:lpstr>
      <vt:lpstr>ОПиУ!_Hlk118030240</vt:lpstr>
      <vt:lpstr>ОПиУ!_Hlk118031397</vt:lpstr>
      <vt:lpstr>ОПиУ!_Hlk118031413</vt:lpstr>
      <vt:lpstr>ОПиУ!_Hlk118031537</vt:lpstr>
      <vt:lpstr>Баланс!_Hlk120709774</vt:lpstr>
      <vt:lpstr>ОПиУ!_Hlk316977636</vt:lpstr>
      <vt:lpstr>Баланс!_Hlk316980784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2025-05-06T13:11:18Z</dcterms:modified>
</cp:coreProperties>
</file>