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ernur.bekbauov\Documents\Документ_сайта_члены\"/>
    </mc:Choice>
  </mc:AlternateContent>
  <xr:revisionPtr revIDLastSave="0" documentId="8_{E2909249-547F-463A-9019-A566ECD2DF00}" xr6:coauthVersionLast="47" xr6:coauthVersionMax="47" xr10:uidLastSave="{00000000-0000-0000-0000-000000000000}"/>
  <bookViews>
    <workbookView xWindow="-120" yWindow="-120" windowWidth="29040" windowHeight="15840"/>
  </bookViews>
  <sheets>
    <sheet name="Ф-1 " sheetId="9" r:id="rId1"/>
    <sheet name="ф.2" sheetId="10" r:id="rId2"/>
    <sheet name="ф 3" sheetId="13" r:id="rId3"/>
    <sheet name="ф4" sheetId="14" r:id="rId4"/>
    <sheet name="ф4 (2)" sheetId="16" state="hidden" r:id="rId5"/>
    <sheet name="Лист1" sheetId="15" state="hidden" r:id="rId6"/>
  </sheets>
  <externalReferences>
    <externalReference r:id="rId7"/>
    <externalReference r:id="rId8"/>
  </externalReferences>
  <definedNames>
    <definedName name="nToch">[1]Параметры!$E$8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4" l="1"/>
  <c r="F15" i="14"/>
  <c r="E15" i="14"/>
  <c r="D15" i="14"/>
  <c r="C15" i="14"/>
  <c r="B15" i="14"/>
  <c r="G14" i="14"/>
  <c r="G15" i="14" s="1"/>
  <c r="F13" i="14"/>
  <c r="E13" i="14"/>
  <c r="E16" i="14" s="1"/>
  <c r="D13" i="14"/>
  <c r="C13" i="14"/>
  <c r="G13" i="14" s="1"/>
  <c r="B13" i="14"/>
  <c r="G12" i="14"/>
  <c r="G20" i="14"/>
  <c r="B40" i="13"/>
  <c r="B34" i="13"/>
  <c r="B16" i="14"/>
  <c r="F16" i="14"/>
  <c r="C16" i="14"/>
  <c r="G11" i="14"/>
  <c r="D16" i="14"/>
  <c r="H73" i="14"/>
  <c r="G73" i="14"/>
  <c r="F73" i="14"/>
  <c r="E73" i="14"/>
  <c r="D73" i="14"/>
  <c r="C73" i="14"/>
  <c r="B73" i="14"/>
  <c r="I72" i="14"/>
  <c r="I73" i="14" s="1"/>
  <c r="G71" i="14"/>
  <c r="F71" i="14"/>
  <c r="E71" i="14"/>
  <c r="D71" i="14"/>
  <c r="C71" i="14"/>
  <c r="B71" i="14"/>
  <c r="I70" i="14"/>
  <c r="H69" i="14"/>
  <c r="H71" i="14" s="1"/>
  <c r="I71" i="14" s="1"/>
  <c r="I66" i="14"/>
  <c r="I65" i="14"/>
  <c r="H64" i="14"/>
  <c r="G64" i="14"/>
  <c r="F64" i="14"/>
  <c r="E64" i="14"/>
  <c r="D64" i="14"/>
  <c r="I64" i="14" s="1"/>
  <c r="C64" i="14"/>
  <c r="B64" i="14"/>
  <c r="I63" i="14"/>
  <c r="H62" i="14"/>
  <c r="G62" i="14"/>
  <c r="F62" i="14"/>
  <c r="F67" i="14"/>
  <c r="E62" i="14"/>
  <c r="E67" i="14" s="1"/>
  <c r="E74" i="14" s="1"/>
  <c r="D62" i="14"/>
  <c r="C62" i="14"/>
  <c r="C67" i="14"/>
  <c r="C74" i="14" s="1"/>
  <c r="B62" i="14"/>
  <c r="I61" i="14"/>
  <c r="I60" i="14"/>
  <c r="I58" i="14"/>
  <c r="C20" i="9"/>
  <c r="C14" i="10"/>
  <c r="C23" i="10"/>
  <c r="C10" i="10"/>
  <c r="C27" i="10"/>
  <c r="C20" i="10"/>
  <c r="C12" i="10"/>
  <c r="E25" i="16"/>
  <c r="D25" i="16"/>
  <c r="C25" i="16"/>
  <c r="B25" i="16"/>
  <c r="G25" i="16"/>
  <c r="F23" i="16"/>
  <c r="E23" i="16"/>
  <c r="D23" i="16"/>
  <c r="C23" i="16"/>
  <c r="B23" i="16"/>
  <c r="G22" i="16"/>
  <c r="G23" i="16" s="1"/>
  <c r="F21" i="16"/>
  <c r="E21" i="16"/>
  <c r="D21" i="16"/>
  <c r="C21" i="16"/>
  <c r="B21" i="16"/>
  <c r="G20" i="16"/>
  <c r="G19" i="16"/>
  <c r="F16" i="16"/>
  <c r="E16" i="16"/>
  <c r="G16" i="16" s="1"/>
  <c r="G17" i="16" s="1"/>
  <c r="G24" i="16" s="1"/>
  <c r="D16" i="16"/>
  <c r="C16" i="16"/>
  <c r="B16" i="16"/>
  <c r="G15" i="16"/>
  <c r="F14" i="16"/>
  <c r="E14" i="16"/>
  <c r="D14" i="16"/>
  <c r="C14" i="16"/>
  <c r="C17" i="16" s="1"/>
  <c r="C24" i="16" s="1"/>
  <c r="B14" i="16"/>
  <c r="G13" i="16"/>
  <c r="G12" i="16"/>
  <c r="G10" i="16"/>
  <c r="E33" i="14"/>
  <c r="D39" i="9"/>
  <c r="D32" i="9"/>
  <c r="D21" i="9"/>
  <c r="G32" i="14"/>
  <c r="G33" i="14"/>
  <c r="E20" i="9"/>
  <c r="E31" i="9"/>
  <c r="E35" i="9"/>
  <c r="C33" i="14"/>
  <c r="D33" i="14"/>
  <c r="F33" i="14"/>
  <c r="B33" i="14"/>
  <c r="C31" i="14"/>
  <c r="D31" i="14"/>
  <c r="E31" i="14"/>
  <c r="B31" i="14"/>
  <c r="E16" i="9"/>
  <c r="F35" i="14"/>
  <c r="E30" i="9"/>
  <c r="C26" i="14"/>
  <c r="D26" i="14"/>
  <c r="E26" i="14"/>
  <c r="F26" i="14"/>
  <c r="G26" i="14" s="1"/>
  <c r="G27" i="14" s="1"/>
  <c r="B26" i="14"/>
  <c r="C46" i="10"/>
  <c r="C50" i="13"/>
  <c r="G22" i="14"/>
  <c r="G23" i="14"/>
  <c r="B24" i="14"/>
  <c r="C24" i="14"/>
  <c r="C27" i="14" s="1"/>
  <c r="C34" i="14" s="1"/>
  <c r="D24" i="14"/>
  <c r="D27" i="14"/>
  <c r="D34" i="14"/>
  <c r="E24" i="14"/>
  <c r="F24" i="14"/>
  <c r="F27" i="14" s="1"/>
  <c r="G25" i="14"/>
  <c r="G30" i="14"/>
  <c r="B35" i="14"/>
  <c r="G35" i="14" s="1"/>
  <c r="C35" i="14"/>
  <c r="D35" i="14"/>
  <c r="E35" i="14"/>
  <c r="B21" i="13"/>
  <c r="B35" i="13" s="1"/>
  <c r="B37" i="13" s="1"/>
  <c r="B52" i="13" s="1"/>
  <c r="B55" i="13" s="1"/>
  <c r="C21" i="13"/>
  <c r="C35" i="13"/>
  <c r="C37" i="13" s="1"/>
  <c r="C52" i="13" s="1"/>
  <c r="C55" i="13" s="1"/>
  <c r="B43" i="13"/>
  <c r="C43" i="13"/>
  <c r="B50" i="13"/>
  <c r="B56" i="13"/>
  <c r="B58" i="13"/>
  <c r="B57" i="13"/>
  <c r="C58" i="13"/>
  <c r="D13" i="10"/>
  <c r="D15" i="10"/>
  <c r="D24" i="10" s="1"/>
  <c r="D28" i="10" s="1"/>
  <c r="D30" i="10" s="1"/>
  <c r="D34" i="10" s="1"/>
  <c r="C18" i="10"/>
  <c r="D18" i="10"/>
  <c r="D46" i="10"/>
  <c r="D50" i="10"/>
  <c r="C48" i="10"/>
  <c r="C49" i="10"/>
  <c r="C50" i="10" s="1"/>
  <c r="D49" i="10"/>
  <c r="E11" i="9"/>
  <c r="E12" i="9"/>
  <c r="E15" i="9"/>
  <c r="E17" i="9"/>
  <c r="E18" i="9"/>
  <c r="E19" i="9"/>
  <c r="E23" i="9"/>
  <c r="E24" i="9"/>
  <c r="E26" i="9"/>
  <c r="E27" i="9"/>
  <c r="E28" i="9"/>
  <c r="E29" i="9"/>
  <c r="E33" i="9"/>
  <c r="E34" i="9"/>
  <c r="E36" i="9"/>
  <c r="E37" i="9"/>
  <c r="E38" i="9"/>
  <c r="C39" i="9"/>
  <c r="C21" i="9"/>
  <c r="C32" i="9"/>
  <c r="C13" i="10"/>
  <c r="C15" i="10" s="1"/>
  <c r="C24" i="10" s="1"/>
  <c r="C28" i="10" s="1"/>
  <c r="C30" i="10" s="1"/>
  <c r="G21" i="16"/>
  <c r="D40" i="9"/>
  <c r="D17" i="16"/>
  <c r="D24" i="16" s="1"/>
  <c r="E17" i="16"/>
  <c r="E24" i="16" s="1"/>
  <c r="B17" i="16"/>
  <c r="B24" i="16" s="1"/>
  <c r="F17" i="16"/>
  <c r="F24" i="16" s="1"/>
  <c r="G14" i="16"/>
  <c r="C40" i="9"/>
  <c r="F74" i="14"/>
  <c r="E27" i="14"/>
  <c r="E34" i="14" s="1"/>
  <c r="G24" i="14"/>
  <c r="I62" i="14"/>
  <c r="B67" i="14"/>
  <c r="B74" i="14" s="1"/>
  <c r="G67" i="14"/>
  <c r="G74" i="14" s="1"/>
  <c r="H67" i="14"/>
  <c r="H74" i="14" s="1"/>
  <c r="B27" i="14"/>
  <c r="B34" i="14"/>
  <c r="D37" i="10" l="1"/>
  <c r="D51" i="10"/>
  <c r="D54" i="10" s="1"/>
  <c r="D56" i="10" s="1"/>
  <c r="I67" i="14"/>
  <c r="I74" i="14" s="1"/>
  <c r="C34" i="10"/>
  <c r="F29" i="14"/>
  <c r="G16" i="14"/>
  <c r="D67" i="14"/>
  <c r="D74" i="14" s="1"/>
  <c r="I69" i="14"/>
  <c r="F31" i="14" l="1"/>
  <c r="G29" i="14"/>
  <c r="C37" i="10"/>
  <c r="C51" i="10"/>
  <c r="C54" i="10" s="1"/>
  <c r="C56" i="10" s="1"/>
  <c r="D61" i="10"/>
  <c r="D39" i="10"/>
  <c r="C60" i="10" l="1"/>
  <c r="C39" i="10"/>
  <c r="C61" i="10"/>
  <c r="G31" i="14"/>
  <c r="G34" i="14" s="1"/>
  <c r="F34" i="14"/>
</calcChain>
</file>

<file path=xl/comments1.xml><?xml version="1.0" encoding="utf-8"?>
<comments xmlns="http://schemas.openxmlformats.org/spreadsheetml/2006/main">
  <authors>
    <author>Макакова Жаннат Бодановна</author>
  </authors>
  <commentList>
    <comment ref="C44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Макакова Жаннат Бодановна:</t>
        </r>
        <r>
          <rPr>
            <sz val="9"/>
            <color indexed="81"/>
            <rFont val="Tahoma"/>
            <family val="2"/>
            <charset val="204"/>
          </rPr>
          <t xml:space="preserve">
143772</t>
        </r>
      </text>
    </comment>
  </commentList>
</comments>
</file>

<file path=xl/sharedStrings.xml><?xml version="1.0" encoding="utf-8"?>
<sst xmlns="http://schemas.openxmlformats.org/spreadsheetml/2006/main" count="281" uniqueCount="161">
  <si>
    <t>Прочие активы</t>
  </si>
  <si>
    <t>Прочие обязательства</t>
  </si>
  <si>
    <t xml:space="preserve">АО "Нурбанк" </t>
  </si>
  <si>
    <t>Процентные расходы</t>
  </si>
  <si>
    <t>Чистый процентный доход</t>
  </si>
  <si>
    <t>Денежные средства и их эквиваленты</t>
  </si>
  <si>
    <t xml:space="preserve">                              АО «Нурбанк»</t>
  </si>
  <si>
    <t xml:space="preserve">                                          АО «Нурбанк»</t>
  </si>
  <si>
    <t>Средства Правительства Республики Казахстан</t>
  </si>
  <si>
    <t>Собственные выкупленные акции</t>
  </si>
  <si>
    <t xml:space="preserve"> </t>
  </si>
  <si>
    <t>тыс. тенге</t>
  </si>
  <si>
    <t>АКТИВЫ</t>
  </si>
  <si>
    <t>Кредиты, выданные клиентам</t>
  </si>
  <si>
    <t>Основные средства</t>
  </si>
  <si>
    <t>Отложенный налоговый актив</t>
  </si>
  <si>
    <t>Всего активов</t>
  </si>
  <si>
    <t>ОБЯЗАТЕЛЬСТВА</t>
  </si>
  <si>
    <t>Долговые ценные бумаги выпущенные</t>
  </si>
  <si>
    <t xml:space="preserve">Субординированный долг </t>
  </si>
  <si>
    <t>Всего обязательств</t>
  </si>
  <si>
    <t>КАПИТАЛ</t>
  </si>
  <si>
    <t>Акционерный капитал</t>
  </si>
  <si>
    <t>Накопленные убытки</t>
  </si>
  <si>
    <t>Всего капитала</t>
  </si>
  <si>
    <t>Всего обязательств и капитала</t>
  </si>
  <si>
    <t>Комиссионные доходы</t>
  </si>
  <si>
    <t>Комиссионные расходы</t>
  </si>
  <si>
    <t>Чистый комиссионный доход</t>
  </si>
  <si>
    <t xml:space="preserve">Прочие операционные (расходы) доходы </t>
  </si>
  <si>
    <t>Расходы на персонал</t>
  </si>
  <si>
    <t>Прочие общехозяйственные и административные расходы</t>
  </si>
  <si>
    <t>(Убыток) прибыль до вычета подоходного налога</t>
  </si>
  <si>
    <t xml:space="preserve">     АО «Нурбанк»</t>
  </si>
  <si>
    <t>Статьи, которые реклассифицированы или могут быть впоследствии реклассифицированы в состав прибыли или убытка:</t>
  </si>
  <si>
    <t>Всего статей, которые реклассифицированы или могут быть впоследствии реклассифицированы в состав прибыли или убытка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</si>
  <si>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</si>
  <si>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</si>
  <si>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</si>
  <si>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</si>
  <si>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</si>
  <si>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Чистые поступления по операциям с иностранной валютой</t>
  </si>
  <si>
    <t xml:space="preserve">Поступления по прочим операционным доходам </t>
  </si>
  <si>
    <t>Расходы на персонал выплаченные</t>
  </si>
  <si>
    <t>(Увеличение) уменьшение операционных активов</t>
  </si>
  <si>
    <t>Увеличение (уменьшение) операционных обязательств</t>
  </si>
  <si>
    <t>Чистое движение денежных средств (использованных в) от операционной деятельности до уплаты подоходного налога</t>
  </si>
  <si>
    <t>Подоходный налог уплаченный</t>
  </si>
  <si>
    <t>ДВИЖЕНИЕ ДЕНЕЖНЫХ СРЕДСТВ ОТ ИНВЕСТИЦИОННОЙ ДЕЯТЕЛЬНОСТИ</t>
  </si>
  <si>
    <t>Чистое движение денежных средств использованных в инвестиционной деятельности</t>
  </si>
  <si>
    <t>ДВИЖЕНИЕ ДЕНЕЖНЫХ СРЕДСТВ ОТ ФИНАНСОВОЙ ДЕЯТЕЛЬНОСТИ</t>
  </si>
  <si>
    <t>Чистое движение денежных средств от (использованных в) финансовой деятельности</t>
  </si>
  <si>
    <r>
      <t>Чистое увеличение (уменьшение)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денежных средств и их эквивалентов</t>
    </r>
  </si>
  <si>
    <t>Влияние изменений валютных курсов на величину денежных средств и их эквивалентов</t>
  </si>
  <si>
    <t>Денежные средства и их эквиваленты по состоянию на начало периода</t>
  </si>
  <si>
    <r>
      <t xml:space="preserve">Денежные средства и их эквиваленты по состоянию на конец периода </t>
    </r>
    <r>
      <rPr>
        <sz val="10"/>
        <rFont val="Times New Roman"/>
        <family val="1"/>
        <charset val="204"/>
      </rPr>
      <t xml:space="preserve"> </t>
    </r>
  </si>
  <si>
    <t>Всего совокупного дохода</t>
  </si>
  <si>
    <t>Прочий совокупный доход</t>
  </si>
  <si>
    <r>
      <t xml:space="preserve">Приобретения </t>
    </r>
    <r>
      <rPr>
        <sz val="10"/>
        <color indexed="8"/>
        <rFont val="Times New Roman"/>
        <family val="1"/>
        <charset val="204"/>
      </rPr>
      <t>основных средств и нематериальных активов</t>
    </r>
  </si>
  <si>
    <t xml:space="preserve">(Убыток) прибыль, причитающийся: </t>
  </si>
  <si>
    <t>- акционерам Банка</t>
  </si>
  <si>
    <t>- неконтролирующим акционерам</t>
  </si>
  <si>
    <t>Прочий совокупный доход за вычетом подоходного налога</t>
  </si>
  <si>
    <t>Всего совокупного (убытка) дохода , причитающегося:</t>
  </si>
  <si>
    <t>тысяч тенге</t>
  </si>
  <si>
    <t>Кредиторская задолженность по сделкам "репо"</t>
  </si>
  <si>
    <t>Прибыль/Убыток за период</t>
  </si>
  <si>
    <t>Перенос суммы прироста стоимости имущества от переоценки в результате амортизации и выбытий</t>
  </si>
  <si>
    <t>Кредиторская задолженность по сделкам "РЕПО"</t>
  </si>
  <si>
    <t>Всего совокупного прибыли/убытка за год</t>
  </si>
  <si>
    <t>Чистое движение денежных средств (использованных в) от операционной деятельности после уплаты подоходного налога</t>
  </si>
  <si>
    <t>Прочий совокупный доход за период</t>
  </si>
  <si>
    <t>Всего совокупного (убытка) дохода за период</t>
  </si>
  <si>
    <t>Всего совокупного(убытка) дохода за период</t>
  </si>
  <si>
    <t>Продолжающаяся деятельность</t>
  </si>
  <si>
    <t>(Убыток) прибыль за период от продолжающейся деятельности</t>
  </si>
  <si>
    <t>Чистые поступления от страховой деятельности</t>
  </si>
  <si>
    <t>Всего капитала, причитающегося акционерам Банка</t>
  </si>
  <si>
    <t>Отложенное налоговое обязательство</t>
  </si>
  <si>
    <t>Статьи, которые не могут быть впоследствии реклассифицированы в состав прибыли или убытка:</t>
  </si>
  <si>
    <t>Переоценка земельных участков и зданий</t>
  </si>
  <si>
    <t>Всего статей, которые не могут быть впоследствии реклассифицированы в состав прибыли или убытка</t>
  </si>
  <si>
    <t>Финансовые активы, оцениваемые по справедливой стоимости через прочий совокупный доход</t>
  </si>
  <si>
    <t>Прекращенная деятельность</t>
  </si>
  <si>
    <t>(Убыток) прибыль от прекращенной деятельности</t>
  </si>
  <si>
    <t>(Убыток) прибыль за период</t>
  </si>
  <si>
    <t>Средства в кредитных учреждениях</t>
  </si>
  <si>
    <t>Средства кредитных учреждений</t>
  </si>
  <si>
    <t>Средства клиентов</t>
  </si>
  <si>
    <t>Резерв по переоценке земельных участков  и зданий</t>
  </si>
  <si>
    <t>Резерв справедливой стоимости</t>
  </si>
  <si>
    <t>Процентные доходы, рассчитанные с использованием эффективной процентной ставки</t>
  </si>
  <si>
    <t>Прочие процентные доходы</t>
  </si>
  <si>
    <t>Чистый операционный доход</t>
  </si>
  <si>
    <t>Чистая величина изменения справедливой стоимости долговых инструментов, оцениваемых по справедливой стоимости через прочий совокупный доход</t>
  </si>
  <si>
    <t>Величина изменения оценочного резерва под ожидаемые кредитные убытки по финансовым активам, оцениваемым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</si>
  <si>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</si>
  <si>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Прибыль на обыкновенную акцию:</t>
  </si>
  <si>
    <t>Базовая и разводненная, в отношении прибыли за год, приходящаяся на акционеров (в тенге)</t>
  </si>
  <si>
    <t>Чистые поступления (выплаты) по операциям с финансовыми активами, оцениваемыми по справедливой стоимости через прибыль или убыток</t>
  </si>
  <si>
    <t>Поступление от продажи займов</t>
  </si>
  <si>
    <t>Денежные потоки от операционной деятельности до изменений в операционных активах и обязательствах</t>
  </si>
  <si>
    <t>Средства кредитных организаций</t>
  </si>
  <si>
    <t>Приобретения финансовых активов, оцениваемых по справедливой стоимости через прочий совокупный доход</t>
  </si>
  <si>
    <t>Поступления от продажи и погашения  финансовых активов, оцениваемых по справедливой стоимости через прочий совокупный доход</t>
  </si>
  <si>
    <t>Резерв по переоценке земельных участков и  и зданий</t>
  </si>
  <si>
    <t>Финансовые инструменты, оцениваемые по справедливой стоимости, через прибыль или убыток</t>
  </si>
  <si>
    <t>Чистые доходы в результате прекращения признания финансовых активов, оцениваемых по справедливой стоимости  через прочий совокупный доход</t>
  </si>
  <si>
    <t>Экономия (расход) по корпоративному подоходному налогу</t>
  </si>
  <si>
    <t>Прочие общие и административные расходы выплаченные</t>
  </si>
  <si>
    <t>Финансовые активы, оцениваемые по справедливой стоимости через прибыль или убыток за период</t>
  </si>
  <si>
    <t>Поступление от  выпуска долговых ценных бумаг выпущенных</t>
  </si>
  <si>
    <t>(неаудированный)</t>
  </si>
  <si>
    <t xml:space="preserve">(неаудированный)             </t>
  </si>
  <si>
    <t>Базовая и разводненная, в отношении прибыли  от продолжающейся деятельности за период, приходящаяся на акционеров (в тенге)</t>
  </si>
  <si>
    <t>Выбытие дочерней организаций</t>
  </si>
  <si>
    <t>Инвестиционное имущество</t>
  </si>
  <si>
    <t>Доход от признания дисконта по выпущенным субординированным облигациям</t>
  </si>
  <si>
    <t>(Расходы)/восстановление по ожидаемым  кредитным убыткам</t>
  </si>
  <si>
    <t>Чистый процентный доход/расход после расходов по кредитным убыткам</t>
  </si>
  <si>
    <t>Чистая  (убыток)/прибыль от операций с финансовыми активами, оцениваемыми по справедливой стоимости через прибыль или убыток</t>
  </si>
  <si>
    <t>Чистая прибыль/(убыток) по операциям с иностранной валютой</t>
  </si>
  <si>
    <t>Расходы по обесценению  и созданию резервов</t>
  </si>
  <si>
    <t>Пополнение уставного капитала</t>
  </si>
  <si>
    <t xml:space="preserve">Погашение выпущенных  долговых ценных бумаг </t>
  </si>
  <si>
    <t>Выплата основной сумы обязательств по финансовой аренде</t>
  </si>
  <si>
    <t>Влияние ожидаемых кредитных убытков на денежные средства и их эквивалентов</t>
  </si>
  <si>
    <t xml:space="preserve">Чистое увеличение денежных средств  и их эквивалентов </t>
  </si>
  <si>
    <t>Всего совокупного прибыли/убытка за период</t>
  </si>
  <si>
    <t>Всего прочих изменений в собственном капитале</t>
  </si>
  <si>
    <t>Обязательство по аренде</t>
  </si>
  <si>
    <t>Базовая прибыль   за период, приходящаяся на акционеров (в тенге)</t>
  </si>
  <si>
    <t>Председатель  Правления                                                                 Мусатаева Г.А.</t>
  </si>
  <si>
    <t>Председатель  Правления                                                                         Мусатаева Г.А.</t>
  </si>
  <si>
    <t>Председатель  Правления                                                                        Мусатаева Г.А.</t>
  </si>
  <si>
    <t>Остаток по состоянию на 1 января  2022 года</t>
  </si>
  <si>
    <t>Обязательства по аренде</t>
  </si>
  <si>
    <t>Председатель Правления                                                                       Мусатаева Г.А.</t>
  </si>
  <si>
    <t xml:space="preserve">Консолидированный   отчет о финансовом положении </t>
  </si>
  <si>
    <t>Главный   бухгалтер                                                                          Ибраева Е.С.</t>
  </si>
  <si>
    <t>Главный  бухгалтер                                                                                   Ибраева Е.С.</t>
  </si>
  <si>
    <t>Консолидированный    отчет об изменениях в  капитале  
по состоянию на 01 апреля  2022 года</t>
  </si>
  <si>
    <t>Остаток по состоянию на 1 января 2021 года</t>
  </si>
  <si>
    <t>Остаток по состоянию на 1 апреля  2022 года</t>
  </si>
  <si>
    <t>Главный бухгалтер                                                                                   Ибраева Е.С.</t>
  </si>
  <si>
    <t>Главный  бухгалтер                                                                                 Ибраева Е.С.</t>
  </si>
  <si>
    <t xml:space="preserve">               по состоянию на 01 октября 2022 года</t>
  </si>
  <si>
    <t>Финансовые активы, учитываемые по амортизированной стоимости</t>
  </si>
  <si>
    <t>Консолидированный    отчет о прибыли или убытке 
и прочем совокупном доходе по состоянию
на 01 октября 2022 года</t>
  </si>
  <si>
    <t>Остаток по состоянию на 1 октября  2022 года</t>
  </si>
  <si>
    <t>Консолидированный    отчет об изменениях в  капитале  
по состоянию на 01 октября 2022 года</t>
  </si>
  <si>
    <t xml:space="preserve">Консолидированный    отчет о движении денежных средств
по состоянию на 01 октября  2022 года  </t>
  </si>
  <si>
    <t>Остаток по состоянию на 1 января 2020 года</t>
  </si>
  <si>
    <t>Переводы</t>
  </si>
  <si>
    <t>Выпуск простых акций</t>
  </si>
  <si>
    <t>Остаток по состоянию на 1 января  2021 года</t>
  </si>
  <si>
    <t>Остаток по состоянию на 1 октября  2021 года</t>
  </si>
  <si>
    <t>прим.</t>
  </si>
  <si>
    <t>за девять месяцев, закончившихся 
30 сентября 2022 года 
тыс.тенге</t>
  </si>
  <si>
    <t>за девять месяцев, закончившихся 
30 сентября 2021 года 
тыс.тенге</t>
  </si>
  <si>
    <t>31.12.2021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</si>
</sst>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5" formatCode="_-* #,##0.00_р_._-;\-* #,##0.00_р_._-;_-* &quot;-&quot;??_р_._-;_-@_-"/>
    <numFmt numFmtId="176" formatCode="_(* #,##0_);_(* \(#,##0\);_(* &quot;-&quot;??_);_(@_)"/>
    <numFmt numFmtId="177" formatCode="_(* #,##0_);_(* \(#,##0\);_(* &quot;-&quot;_);_(@_)"/>
    <numFmt numFmtId="180" formatCode="_(* #,##0.00_);_(* \(#,##0.00\);_(* &quot;-&quot;??_);_(@_)"/>
    <numFmt numFmtId="195" formatCode="_(* #,##0.00_);_(* \(#,##0.00\);_(* &quot;-&quot;_);_(@_)"/>
    <numFmt numFmtId="196" formatCode="_-* #,##0_р_._-;\-* #,##0_р_._-;_-* &quot;-&quot;??_р_._-;_-@_-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  <charset val="204"/>
    </font>
    <font>
      <sz val="10"/>
      <color indexed="0"/>
      <name val="Helv"/>
      <charset val="204"/>
    </font>
    <font>
      <sz val="12"/>
      <color indexed="0"/>
      <name val="Helv"/>
      <charset val="204"/>
    </font>
    <font>
      <sz val="12"/>
      <name val="Times New Roman"/>
      <family val="1"/>
      <charset val="204"/>
    </font>
    <font>
      <sz val="12"/>
      <name val="Helv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10"/>
      <color indexed="0"/>
      <name val="Helv"/>
    </font>
    <font>
      <sz val="10"/>
      <name val="Helv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77" fontId="19" fillId="0" borderId="0" applyFont="0" applyFill="0" applyBorder="0" applyAlignment="0" applyProtection="0"/>
    <xf numFmtId="0" fontId="17" fillId="0" borderId="0"/>
    <xf numFmtId="0" fontId="17" fillId="0" borderId="0"/>
    <xf numFmtId="0" fontId="12" fillId="0" borderId="0"/>
    <xf numFmtId="0" fontId="21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175" fontId="17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</cellStyleXfs>
  <cellXfs count="182">
    <xf numFmtId="0" fontId="0" fillId="0" borderId="0" xfId="0"/>
    <xf numFmtId="0" fontId="10" fillId="2" borderId="0" xfId="19" applyFont="1" applyFill="1" applyAlignment="1">
      <alignment horizontal="left" vertical="top"/>
    </xf>
    <xf numFmtId="0" fontId="12" fillId="0" borderId="0" xfId="0" applyFont="1" applyFill="1"/>
    <xf numFmtId="0" fontId="2" fillId="0" borderId="0" xfId="20" applyNumberFormat="1" applyFont="1" applyFill="1" applyAlignment="1">
      <alignment horizontal="left" vertical="top" wrapText="1"/>
    </xf>
    <xf numFmtId="0" fontId="2" fillId="0" borderId="0" xfId="20" applyNumberFormat="1" applyFont="1" applyFill="1" applyBorder="1" applyAlignment="1">
      <alignment horizontal="center" vertical="top" wrapText="1"/>
    </xf>
    <xf numFmtId="0" fontId="2" fillId="0" borderId="0" xfId="20" applyNumberFormat="1" applyFont="1" applyFill="1" applyAlignment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Alignment="1">
      <alignment horizontal="center" vertical="top" wrapText="1"/>
    </xf>
    <xf numFmtId="3" fontId="2" fillId="0" borderId="0" xfId="20" applyNumberFormat="1" applyFont="1" applyFill="1" applyAlignment="1">
      <alignment horizontal="center" vertical="top" wrapText="1"/>
    </xf>
    <xf numFmtId="0" fontId="10" fillId="0" borderId="0" xfId="19" applyFont="1" applyFill="1" applyAlignment="1">
      <alignment horizontal="left" vertical="top"/>
    </xf>
    <xf numFmtId="0" fontId="11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right" vertical="top" wrapText="1"/>
    </xf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/>
    <xf numFmtId="0" fontId="16" fillId="0" borderId="0" xfId="0" applyFont="1" applyFill="1"/>
    <xf numFmtId="0" fontId="2" fillId="0" borderId="0" xfId="21" applyNumberFormat="1" applyFont="1" applyFill="1" applyAlignment="1">
      <alignment horizontal="left" vertical="top" wrapText="1"/>
    </xf>
    <xf numFmtId="0" fontId="9" fillId="0" borderId="0" xfId="21" applyFont="1" applyFill="1" applyBorder="1" applyAlignment="1">
      <alignment horizontal="left" vertical="center"/>
    </xf>
    <xf numFmtId="3" fontId="9" fillId="0" borderId="0" xfId="21" applyNumberFormat="1" applyFont="1" applyFill="1" applyBorder="1" applyAlignment="1">
      <alignment horizontal="right" vertical="center"/>
    </xf>
    <xf numFmtId="0" fontId="3" fillId="0" borderId="0" xfId="21" applyFont="1" applyFill="1" applyAlignment="1">
      <alignment horizontal="right" vertical="top" wrapText="1"/>
    </xf>
    <xf numFmtId="4" fontId="2" fillId="0" borderId="0" xfId="21" applyNumberFormat="1" applyFont="1" applyFill="1" applyAlignment="1">
      <alignment horizontal="left" vertical="top" wrapText="1"/>
    </xf>
    <xf numFmtId="0" fontId="2" fillId="0" borderId="0" xfId="21" applyNumberFormat="1" applyFont="1" applyFill="1" applyAlignment="1">
      <alignment horizontal="center" vertical="top" wrapText="1"/>
    </xf>
    <xf numFmtId="4" fontId="2" fillId="0" borderId="0" xfId="21" applyNumberFormat="1" applyFont="1" applyFill="1" applyAlignment="1">
      <alignment horizontal="center" vertical="top" wrapText="1"/>
    </xf>
    <xf numFmtId="3" fontId="2" fillId="0" borderId="0" xfId="21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21" applyNumberFormat="1" applyFont="1" applyFill="1" applyAlignment="1">
      <alignment horizontal="right" vertical="top" wrapText="1"/>
    </xf>
    <xf numFmtId="0" fontId="2" fillId="0" borderId="0" xfId="21" applyNumberFormat="1" applyFont="1" applyFill="1" applyBorder="1" applyAlignment="1">
      <alignment horizontal="center" vertical="top" wrapText="1"/>
    </xf>
    <xf numFmtId="0" fontId="7" fillId="0" borderId="0" xfId="21" applyNumberFormat="1" applyFont="1" applyFill="1" applyAlignment="1">
      <alignment horizontal="left" vertical="top" wrapText="1"/>
    </xf>
    <xf numFmtId="4" fontId="2" fillId="0" borderId="0" xfId="21" applyNumberFormat="1" applyFont="1" applyFill="1" applyBorder="1" applyAlignment="1">
      <alignment horizontal="left" vertical="top" wrapText="1"/>
    </xf>
    <xf numFmtId="0" fontId="2" fillId="0" borderId="0" xfId="23" applyNumberFormat="1" applyFont="1" applyFill="1" applyBorder="1" applyAlignment="1">
      <alignment horizontal="left" wrapText="1"/>
    </xf>
    <xf numFmtId="3" fontId="8" fillId="0" borderId="0" xfId="22" applyNumberFormat="1" applyFont="1" applyFill="1" applyBorder="1" applyAlignment="1"/>
    <xf numFmtId="0" fontId="2" fillId="0" borderId="0" xfId="21" applyNumberFormat="1" applyFont="1" applyFill="1" applyBorder="1" applyAlignment="1">
      <alignment horizontal="left" vertical="top" wrapText="1"/>
    </xf>
    <xf numFmtId="0" fontId="8" fillId="0" borderId="0" xfId="23" applyFont="1" applyFill="1" applyBorder="1" applyAlignment="1">
      <alignment horizontal="left"/>
    </xf>
    <xf numFmtId="4" fontId="2" fillId="0" borderId="0" xfId="21" applyNumberFormat="1" applyFont="1" applyFill="1" applyBorder="1" applyAlignment="1">
      <alignment vertical="top" wrapText="1"/>
    </xf>
    <xf numFmtId="49" fontId="20" fillId="0" borderId="0" xfId="23" applyNumberFormat="1" applyFont="1" applyFill="1" applyBorder="1" applyAlignment="1">
      <alignment horizontal="left" wrapText="1"/>
    </xf>
    <xf numFmtId="0" fontId="7" fillId="0" borderId="0" xfId="21" applyNumberFormat="1" applyFont="1" applyFill="1" applyBorder="1" applyAlignment="1">
      <alignment horizontal="left" vertical="top" wrapText="1"/>
    </xf>
    <xf numFmtId="0" fontId="5" fillId="0" borderId="0" xfId="23" applyFont="1" applyFill="1" applyBorder="1" applyAlignment="1">
      <alignment horizontal="left" wrapText="1"/>
    </xf>
    <xf numFmtId="3" fontId="5" fillId="0" borderId="0" xfId="22" applyNumberFormat="1" applyFont="1" applyFill="1" applyBorder="1" applyAlignment="1">
      <alignment wrapText="1"/>
    </xf>
    <xf numFmtId="0" fontId="8" fillId="0" borderId="0" xfId="23" applyFont="1" applyFill="1" applyBorder="1" applyAlignment="1">
      <alignment horizontal="left" wrapText="1"/>
    </xf>
    <xf numFmtId="3" fontId="8" fillId="0" borderId="0" xfId="22" applyNumberFormat="1" applyFont="1" applyFill="1" applyBorder="1" applyAlignment="1">
      <alignment wrapText="1"/>
    </xf>
    <xf numFmtId="3" fontId="8" fillId="0" borderId="0" xfId="25" applyNumberFormat="1" applyFont="1" applyFill="1" applyBorder="1" applyAlignment="1"/>
    <xf numFmtId="3" fontId="8" fillId="0" borderId="0" xfId="24" applyNumberFormat="1" applyFont="1" applyFill="1" applyBorder="1" applyAlignment="1"/>
    <xf numFmtId="0" fontId="2" fillId="0" borderId="0" xfId="23" applyFont="1" applyFill="1" applyBorder="1" applyAlignment="1">
      <alignment horizontal="left" wrapText="1"/>
    </xf>
    <xf numFmtId="3" fontId="8" fillId="0" borderId="0" xfId="26" applyNumberFormat="1" applyFont="1" applyFill="1" applyBorder="1" applyAlignment="1"/>
    <xf numFmtId="0" fontId="8" fillId="0" borderId="0" xfId="23" applyNumberFormat="1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4" fillId="0" borderId="0" xfId="0" applyFont="1" applyAlignment="1">
      <alignment wrapText="1"/>
    </xf>
    <xf numFmtId="0" fontId="24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3" fillId="0" borderId="0" xfId="0" applyFont="1" applyBorder="1" applyAlignment="1">
      <alignment wrapText="1"/>
    </xf>
    <xf numFmtId="3" fontId="23" fillId="0" borderId="0" xfId="0" applyNumberFormat="1" applyFont="1" applyBorder="1" applyAlignment="1">
      <alignment wrapText="1"/>
    </xf>
    <xf numFmtId="3" fontId="14" fillId="0" borderId="0" xfId="21" applyNumberFormat="1" applyFont="1" applyFill="1" applyAlignment="1">
      <alignment horizontal="right" vertical="top" wrapText="1"/>
    </xf>
    <xf numFmtId="0" fontId="25" fillId="0" borderId="0" xfId="21" applyFont="1" applyFill="1" applyAlignment="1">
      <alignment horizontal="right" vertical="top" wrapText="1"/>
    </xf>
    <xf numFmtId="0" fontId="25" fillId="0" borderId="0" xfId="0" applyFont="1" applyFill="1" applyBorder="1"/>
    <xf numFmtId="0" fontId="4" fillId="0" borderId="0" xfId="21" applyFont="1" applyFill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4" fillId="0" borderId="1" xfId="0" applyFont="1" applyBorder="1" applyAlignment="1">
      <alignment horizontal="right" wrapText="1"/>
    </xf>
    <xf numFmtId="0" fontId="11" fillId="0" borderId="0" xfId="21" applyFont="1" applyFill="1" applyBorder="1" applyAlignment="1">
      <alignment horizontal="left" vertical="top" wrapText="1"/>
    </xf>
    <xf numFmtId="3" fontId="4" fillId="0" borderId="0" xfId="21" applyNumberFormat="1" applyFont="1" applyFill="1" applyBorder="1" applyAlignment="1">
      <alignment horizontal="right" vertical="top" wrapText="1"/>
    </xf>
    <xf numFmtId="3" fontId="26" fillId="0" borderId="0" xfId="21" applyNumberFormat="1" applyFont="1" applyFill="1" applyBorder="1" applyAlignment="1">
      <alignment horizontal="right" vertical="top" wrapText="1"/>
    </xf>
    <xf numFmtId="0" fontId="18" fillId="0" borderId="0" xfId="21" applyFont="1" applyFill="1" applyAlignment="1">
      <alignment horizontal="left" vertical="top" wrapText="1"/>
    </xf>
    <xf numFmtId="180" fontId="14" fillId="0" borderId="0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176" fontId="1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2" fillId="2" borderId="0" xfId="21" applyNumberFormat="1" applyFont="1" applyFill="1" applyAlignment="1">
      <alignment horizontal="center" vertical="top" wrapText="1"/>
    </xf>
    <xf numFmtId="0" fontId="2" fillId="2" borderId="0" xfId="21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right" wrapText="1"/>
    </xf>
    <xf numFmtId="3" fontId="2" fillId="2" borderId="0" xfId="21" applyNumberFormat="1" applyFon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7" fillId="2" borderId="0" xfId="21" applyNumberFormat="1" applyFont="1" applyFill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/>
    </xf>
    <xf numFmtId="0" fontId="2" fillId="2" borderId="0" xfId="21" applyNumberFormat="1" applyFont="1" applyFill="1" applyAlignment="1">
      <alignment horizontal="left" vertical="top" wrapText="1"/>
    </xf>
    <xf numFmtId="3" fontId="7" fillId="0" borderId="0" xfId="0" applyNumberFormat="1" applyFont="1" applyFill="1" applyBorder="1" applyAlignment="1">
      <alignment wrapText="1"/>
    </xf>
    <xf numFmtId="3" fontId="2" fillId="0" borderId="0" xfId="21" applyNumberFormat="1" applyFont="1" applyFill="1" applyAlignment="1">
      <alignment horizontal="center" vertical="top" wrapText="1"/>
    </xf>
    <xf numFmtId="49" fontId="35" fillId="0" borderId="1" xfId="0" applyNumberFormat="1" applyFont="1" applyBorder="1" applyAlignment="1">
      <alignment horizontal="left" vertical="top" wrapText="1"/>
    </xf>
    <xf numFmtId="0" fontId="7" fillId="0" borderId="0" xfId="21" applyNumberFormat="1" applyFont="1" applyFill="1" applyAlignment="1">
      <alignment horizontal="center" vertical="top" wrapText="1"/>
    </xf>
    <xf numFmtId="176" fontId="24" fillId="0" borderId="3" xfId="0" applyNumberFormat="1" applyFont="1" applyBorder="1" applyAlignment="1">
      <alignment horizontal="left" wrapText="1"/>
    </xf>
    <xf numFmtId="176" fontId="2" fillId="0" borderId="0" xfId="21" applyNumberFormat="1" applyFont="1" applyFill="1" applyAlignment="1">
      <alignment horizontal="left" vertical="top" wrapText="1"/>
    </xf>
    <xf numFmtId="0" fontId="29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horizontal="left" vertical="top" wrapText="1"/>
    </xf>
    <xf numFmtId="3" fontId="14" fillId="0" borderId="1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3" fontId="23" fillId="0" borderId="0" xfId="0" applyNumberFormat="1" applyFont="1" applyBorder="1" applyAlignment="1"/>
    <xf numFmtId="176" fontId="23" fillId="0" borderId="1" xfId="0" applyNumberFormat="1" applyFont="1" applyBorder="1" applyAlignment="1">
      <alignment horizontal="right" vertical="center" wrapText="1"/>
    </xf>
    <xf numFmtId="176" fontId="24" fillId="0" borderId="1" xfId="0" applyNumberFormat="1" applyFont="1" applyBorder="1" applyAlignment="1">
      <alignment horizontal="right" vertical="center" wrapText="1"/>
    </xf>
    <xf numFmtId="176" fontId="24" fillId="0" borderId="3" xfId="0" applyNumberFormat="1" applyFont="1" applyBorder="1" applyAlignment="1">
      <alignment horizontal="right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176" fontId="24" fillId="0" borderId="4" xfId="0" applyNumberFormat="1" applyFont="1" applyBorder="1" applyAlignment="1">
      <alignment horizontal="right" vertical="center" wrapText="1"/>
    </xf>
    <xf numFmtId="3" fontId="24" fillId="0" borderId="5" xfId="0" applyNumberFormat="1" applyFont="1" applyFill="1" applyBorder="1" applyAlignment="1">
      <alignment horizontal="right" vertical="center" wrapText="1"/>
    </xf>
    <xf numFmtId="3" fontId="24" fillId="0" borderId="4" xfId="0" applyNumberFormat="1" applyFont="1" applyBorder="1" applyAlignment="1">
      <alignment horizontal="right" vertical="center" wrapText="1"/>
    </xf>
    <xf numFmtId="176" fontId="23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9" fillId="0" borderId="0" xfId="0" applyFont="1" applyFill="1" applyAlignment="1">
      <alignment wrapText="1"/>
    </xf>
    <xf numFmtId="195" fontId="14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 wrapText="1"/>
    </xf>
    <xf numFmtId="177" fontId="14" fillId="0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96" fontId="4" fillId="0" borderId="1" xfId="28" applyNumberFormat="1" applyFont="1" applyFill="1" applyBorder="1" applyAlignment="1">
      <alignment horizontal="right" vertical="center" wrapText="1"/>
    </xf>
    <xf numFmtId="196" fontId="14" fillId="0" borderId="1" xfId="28" applyNumberFormat="1" applyFont="1" applyFill="1" applyBorder="1" applyAlignment="1">
      <alignment horizontal="right" vertical="center" wrapText="1"/>
    </xf>
    <xf numFmtId="0" fontId="35" fillId="0" borderId="1" xfId="0" applyFont="1" applyBorder="1" applyAlignment="1">
      <alignment horizontal="left" vertical="top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/>
    </xf>
    <xf numFmtId="176" fontId="9" fillId="0" borderId="0" xfId="21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176" fontId="24" fillId="0" borderId="0" xfId="0" applyNumberFormat="1" applyFont="1" applyBorder="1" applyAlignment="1">
      <alignment horizontal="left" wrapText="1"/>
    </xf>
    <xf numFmtId="176" fontId="24" fillId="0" borderId="0" xfId="0" applyNumberFormat="1" applyFont="1" applyBorder="1" applyAlignment="1">
      <alignment horizontal="right" vertical="center" wrapText="1"/>
    </xf>
    <xf numFmtId="0" fontId="2" fillId="0" borderId="0" xfId="0" applyFont="1" applyFill="1" applyBorder="1"/>
    <xf numFmtId="4" fontId="14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/>
    <xf numFmtId="0" fontId="14" fillId="0" borderId="1" xfId="0" applyFont="1" applyFill="1" applyBorder="1" applyAlignment="1">
      <alignment horizontal="left" vertical="center" wrapText="1"/>
    </xf>
    <xf numFmtId="176" fontId="24" fillId="0" borderId="6" xfId="0" applyNumberFormat="1" applyFont="1" applyBorder="1" applyAlignment="1">
      <alignment horizontal="right" vertical="center" wrapText="1"/>
    </xf>
    <xf numFmtId="0" fontId="24" fillId="0" borderId="6" xfId="0" applyFont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wrapText="1"/>
    </xf>
    <xf numFmtId="180" fontId="14" fillId="0" borderId="1" xfId="0" applyNumberFormat="1" applyFont="1" applyFill="1" applyBorder="1" applyAlignment="1">
      <alignment horizontal="right" vertical="center" wrapText="1"/>
    </xf>
    <xf numFmtId="0" fontId="4" fillId="0" borderId="0" xfId="21" applyFont="1" applyFill="1" applyBorder="1" applyAlignment="1">
      <alignment horizontal="left" vertical="top" wrapText="1"/>
    </xf>
    <xf numFmtId="0" fontId="23" fillId="0" borderId="6" xfId="0" applyFont="1" applyBorder="1" applyAlignment="1">
      <alignment horizontal="left" vertical="center" wrapText="1"/>
    </xf>
    <xf numFmtId="176" fontId="23" fillId="0" borderId="6" xfId="0" applyNumberFormat="1" applyFont="1" applyBorder="1" applyAlignment="1">
      <alignment horizontal="right" vertical="center" wrapText="1"/>
    </xf>
    <xf numFmtId="176" fontId="23" fillId="0" borderId="6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49" fontId="35" fillId="0" borderId="1" xfId="0" applyNumberFormat="1" applyFont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vertical="top" wrapText="1"/>
    </xf>
    <xf numFmtId="0" fontId="4" fillId="0" borderId="0" xfId="21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top" wrapText="1"/>
    </xf>
    <xf numFmtId="0" fontId="14" fillId="0" borderId="1" xfId="0" applyFont="1" applyBorder="1" applyAlignment="1">
      <alignment wrapText="1"/>
    </xf>
    <xf numFmtId="0" fontId="4" fillId="0" borderId="0" xfId="22" applyFont="1" applyFill="1" applyAlignment="1">
      <alignment horizontal="center" vertical="top" wrapText="1"/>
    </xf>
    <xf numFmtId="0" fontId="4" fillId="0" borderId="0" xfId="21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4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27" fillId="0" borderId="0" xfId="20" applyNumberFormat="1" applyFont="1" applyFill="1" applyBorder="1" applyAlignment="1">
      <alignment horizontal="center" vertical="top" wrapText="1"/>
    </xf>
    <xf numFmtId="0" fontId="4" fillId="0" borderId="0" xfId="20" applyFont="1" applyFill="1" applyAlignment="1">
      <alignment horizontal="center" vertical="center" wrapText="1"/>
    </xf>
    <xf numFmtId="0" fontId="27" fillId="0" borderId="0" xfId="2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 wrapText="1"/>
    </xf>
  </cellXfs>
  <cellStyles count="37">
    <cellStyle name="Comma_TS_300607" xfId="1"/>
    <cellStyle name="Normal 10" xfId="2"/>
    <cellStyle name="Normal 2" xfId="3"/>
    <cellStyle name="Normal_A4. TS Nurbank 2006" xfId="4"/>
    <cellStyle name="Style 1" xfId="5"/>
    <cellStyle name="Обычный" xfId="0" builtinId="0"/>
    <cellStyle name="Обычный 11 2" xfId="6"/>
    <cellStyle name="Обычный 2 10" xfId="7"/>
    <cellStyle name="Обычный 2 2" xfId="8"/>
    <cellStyle name="Обычный 2 3" xfId="9"/>
    <cellStyle name="Обычный 2 4" xfId="10"/>
    <cellStyle name="Обычный 2 5" xfId="11"/>
    <cellStyle name="Обычный 2 6" xfId="12"/>
    <cellStyle name="Обычный 2 7" xfId="13"/>
    <cellStyle name="Обычный 2 8" xfId="14"/>
    <cellStyle name="Обычный 2 9" xfId="15"/>
    <cellStyle name="Обычный 24" xfId="16"/>
    <cellStyle name="Обычный 26" xfId="17"/>
    <cellStyle name="Обычный 29" xfId="18"/>
    <cellStyle name="Обычный_God_Формы фин.отчетности_BWU_09_11_03" xfId="19"/>
    <cellStyle name="Обычный_Ф1_Ф4new2004НБ" xfId="20"/>
    <cellStyle name="Обычный_Ф1_Ф4new2004НБ 2" xfId="21"/>
    <cellStyle name="Обычный_Ф1_Ф4new2004НБ 4" xfId="22"/>
    <cellStyle name="Обычный_Ф1_Ф4new2004НБ 5" xfId="23"/>
    <cellStyle name="Обычный_Ф1_Ф4new2004НБ 6" xfId="24"/>
    <cellStyle name="Обычный_Ф1_Ф4new2004НБ 7" xfId="25"/>
    <cellStyle name="Обычный_Ф1_Ф4new2004НБ 9" xfId="26"/>
    <cellStyle name="Стиль 1" xfId="27"/>
    <cellStyle name="Финансовый 10" xfId="28"/>
    <cellStyle name="Финансовый 2 2" xfId="29"/>
    <cellStyle name="Финансовый 2 3" xfId="30"/>
    <cellStyle name="Финансовый 2 4" xfId="31"/>
    <cellStyle name="Финансовый 2 5" xfId="32"/>
    <cellStyle name="Финансовый 2 6" xfId="33"/>
    <cellStyle name="Финансовый 2 7" xfId="34"/>
    <cellStyle name="Финансовый 2 8" xfId="35"/>
    <cellStyle name="Финансовый 2 9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2295525</xdr:colOff>
      <xdr:row>1</xdr:row>
      <xdr:rowOff>0</xdr:rowOff>
    </xdr:to>
    <xdr:pic>
      <xdr:nvPicPr>
        <xdr:cNvPr id="27922" name="Picture 2">
          <a:extLst>
            <a:ext uri="{FF2B5EF4-FFF2-40B4-BE49-F238E27FC236}">
              <a16:creationId xmlns:a16="http://schemas.microsoft.com/office/drawing/2014/main" id="{0656E7E2-AA7B-8E6D-B53A-128309F68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95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2095500</xdr:colOff>
      <xdr:row>0</xdr:row>
      <xdr:rowOff>0</xdr:rowOff>
    </xdr:from>
    <xdr:to>
      <xdr:col>0</xdr:col>
      <xdr:colOff>2095500</xdr:colOff>
      <xdr:row>0</xdr:row>
      <xdr:rowOff>0</xdr:rowOff>
    </xdr:to>
    <xdr:sp macro="" textlink="">
      <xdr:nvSpPr>
        <xdr:cNvPr id="32067" name="Line 1">
          <a:extLst>
            <a:ext uri="{FF2B5EF4-FFF2-40B4-BE49-F238E27FC236}">
              <a16:creationId xmlns:a16="http://schemas.microsoft.com/office/drawing/2014/main" id="{414110D8-3891-2031-F312-6AC6DF23367C}"/>
            </a:ext>
          </a:extLst>
        </xdr:cNvPr>
        <xdr:cNvSpPr>
          <a:spLocks noChangeShapeType="1"/>
        </xdr:cNvSpPr>
      </xdr:nvSpPr>
      <xdr:spPr bwMode="auto">
        <a:xfrm flipH="1"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2095500</xdr:colOff>
      <xdr:row>0</xdr:row>
      <xdr:rowOff>0</xdr:rowOff>
    </xdr:from>
    <xdr:to>
      <xdr:col>0</xdr:col>
      <xdr:colOff>2095500</xdr:colOff>
      <xdr:row>0</xdr:row>
      <xdr:rowOff>0</xdr:rowOff>
    </xdr:to>
    <xdr:sp macro="" textlink="">
      <xdr:nvSpPr>
        <xdr:cNvPr id="32068" name="Line 2">
          <a:extLst>
            <a:ext uri="{FF2B5EF4-FFF2-40B4-BE49-F238E27FC236}">
              <a16:creationId xmlns:a16="http://schemas.microsoft.com/office/drawing/2014/main" id="{4008CC72-C75B-85DC-4F96-BDD664AE400C}"/>
            </a:ext>
          </a:extLst>
        </xdr:cNvPr>
        <xdr:cNvSpPr>
          <a:spLocks noChangeShapeType="1"/>
        </xdr:cNvSpPr>
      </xdr:nvSpPr>
      <xdr:spPr bwMode="auto">
        <a:xfrm flipH="1"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2095500</xdr:colOff>
      <xdr:row>0</xdr:row>
      <xdr:rowOff>0</xdr:rowOff>
    </xdr:from>
    <xdr:to>
      <xdr:col>0</xdr:col>
      <xdr:colOff>2095500</xdr:colOff>
      <xdr:row>0</xdr:row>
      <xdr:rowOff>0</xdr:rowOff>
    </xdr:to>
    <xdr:sp macro="" textlink="">
      <xdr:nvSpPr>
        <xdr:cNvPr id="32069" name="Line 3">
          <a:extLst>
            <a:ext uri="{FF2B5EF4-FFF2-40B4-BE49-F238E27FC236}">
              <a16:creationId xmlns:a16="http://schemas.microsoft.com/office/drawing/2014/main" id="{63244EE1-C2A8-8323-C7C0-73E1A08CB257}"/>
            </a:ext>
          </a:extLst>
        </xdr:cNvPr>
        <xdr:cNvSpPr>
          <a:spLocks noChangeShapeType="1"/>
        </xdr:cNvSpPr>
      </xdr:nvSpPr>
      <xdr:spPr bwMode="auto">
        <a:xfrm flipH="1"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2095500</xdr:colOff>
      <xdr:row>0</xdr:row>
      <xdr:rowOff>0</xdr:rowOff>
    </xdr:from>
    <xdr:to>
      <xdr:col>0</xdr:col>
      <xdr:colOff>2095500</xdr:colOff>
      <xdr:row>0</xdr:row>
      <xdr:rowOff>0</xdr:rowOff>
    </xdr:to>
    <xdr:sp macro="" textlink="">
      <xdr:nvSpPr>
        <xdr:cNvPr id="32070" name="Line 4">
          <a:extLst>
            <a:ext uri="{FF2B5EF4-FFF2-40B4-BE49-F238E27FC236}">
              <a16:creationId xmlns:a16="http://schemas.microsoft.com/office/drawing/2014/main" id="{414D9B39-056C-334B-4BFA-396D8DC6AC36}"/>
            </a:ext>
          </a:extLst>
        </xdr:cNvPr>
        <xdr:cNvSpPr>
          <a:spLocks noChangeShapeType="1"/>
        </xdr:cNvSpPr>
      </xdr:nvSpPr>
      <xdr:spPr bwMode="auto">
        <a:xfrm flipH="1"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2286000</xdr:colOff>
      <xdr:row>1</xdr:row>
      <xdr:rowOff>114300</xdr:rowOff>
    </xdr:to>
    <xdr:pic>
      <xdr:nvPicPr>
        <xdr:cNvPr id="32071" name="Picture 6">
          <a:extLst>
            <a:ext uri="{FF2B5EF4-FFF2-40B4-BE49-F238E27FC236}">
              <a16:creationId xmlns:a16="http://schemas.microsoft.com/office/drawing/2014/main" id="{1D72C2EE-8B93-EB24-E6CD-4BE47F56C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86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2295525</xdr:colOff>
      <xdr:row>1</xdr:row>
      <xdr:rowOff>114300</xdr:rowOff>
    </xdr:to>
    <xdr:pic>
      <xdr:nvPicPr>
        <xdr:cNvPr id="30005" name="Picture 1">
          <a:extLst>
            <a:ext uri="{FF2B5EF4-FFF2-40B4-BE49-F238E27FC236}">
              <a16:creationId xmlns:a16="http://schemas.microsoft.com/office/drawing/2014/main" id="{7393E16C-75B7-F432-B567-7DEE0BE73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95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2295525</xdr:colOff>
      <xdr:row>1</xdr:row>
      <xdr:rowOff>114300</xdr:rowOff>
    </xdr:to>
    <xdr:pic>
      <xdr:nvPicPr>
        <xdr:cNvPr id="30006" name="Picture 1">
          <a:extLst>
            <a:ext uri="{FF2B5EF4-FFF2-40B4-BE49-F238E27FC236}">
              <a16:creationId xmlns:a16="http://schemas.microsoft.com/office/drawing/2014/main" id="{CADDE0E5-66AC-A9F7-6254-EB8E500F3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95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2295525</xdr:colOff>
      <xdr:row>1</xdr:row>
      <xdr:rowOff>114300</xdr:rowOff>
    </xdr:to>
    <xdr:pic>
      <xdr:nvPicPr>
        <xdr:cNvPr id="30988" name="Picture 2">
          <a:extLst>
            <a:ext uri="{FF2B5EF4-FFF2-40B4-BE49-F238E27FC236}">
              <a16:creationId xmlns:a16="http://schemas.microsoft.com/office/drawing/2014/main" id="{7E699622-CFC8-1956-A511-56FD31615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95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2295525</xdr:colOff>
      <xdr:row>1</xdr:row>
      <xdr:rowOff>114300</xdr:rowOff>
    </xdr:to>
    <xdr:pic>
      <xdr:nvPicPr>
        <xdr:cNvPr id="30989" name="Picture 2">
          <a:extLst>
            <a:ext uri="{FF2B5EF4-FFF2-40B4-BE49-F238E27FC236}">
              <a16:creationId xmlns:a16="http://schemas.microsoft.com/office/drawing/2014/main" id="{F503F460-A1A7-543B-18F4-A354679D1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95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2295525</xdr:colOff>
      <xdr:row>1</xdr:row>
      <xdr:rowOff>114300</xdr:rowOff>
    </xdr:to>
    <xdr:pic>
      <xdr:nvPicPr>
        <xdr:cNvPr id="30990" name="Picture 2">
          <a:extLst>
            <a:ext uri="{FF2B5EF4-FFF2-40B4-BE49-F238E27FC236}">
              <a16:creationId xmlns:a16="http://schemas.microsoft.com/office/drawing/2014/main" id="{87305594-B56F-2374-FFCA-E299F9EB5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95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2295525</xdr:colOff>
      <xdr:row>1</xdr:row>
      <xdr:rowOff>114300</xdr:rowOff>
    </xdr:to>
    <xdr:pic>
      <xdr:nvPicPr>
        <xdr:cNvPr id="32898" name="Picture 2">
          <a:extLst>
            <a:ext uri="{FF2B5EF4-FFF2-40B4-BE49-F238E27FC236}">
              <a16:creationId xmlns:a16="http://schemas.microsoft.com/office/drawing/2014/main" id="{7477FFBC-38BB-C274-A0A4-2A71FE84C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95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2295525</xdr:colOff>
      <xdr:row>1</xdr:row>
      <xdr:rowOff>114300</xdr:rowOff>
    </xdr:to>
    <xdr:pic>
      <xdr:nvPicPr>
        <xdr:cNvPr id="32899" name="Picture 2">
          <a:extLst>
            <a:ext uri="{FF2B5EF4-FFF2-40B4-BE49-F238E27FC236}">
              <a16:creationId xmlns:a16="http://schemas.microsoft.com/office/drawing/2014/main" id="{09772A31-2782-B2A5-591A-10308F44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95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2295525</xdr:colOff>
      <xdr:row>1</xdr:row>
      <xdr:rowOff>114300</xdr:rowOff>
    </xdr:to>
    <xdr:pic>
      <xdr:nvPicPr>
        <xdr:cNvPr id="32900" name="Picture 2">
          <a:extLst>
            <a:ext uri="{FF2B5EF4-FFF2-40B4-BE49-F238E27FC236}">
              <a16:creationId xmlns:a16="http://schemas.microsoft.com/office/drawing/2014/main" id="{1BAE5B43-5B0A-3BE5-1F6D-F10236559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295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555555555/&#1052;&#1086;&#1080;%20&#1076;&#1086;&#1082;&#1091;&#1084;&#1077;&#1085;&#1090;&#1099;/2010/3112-2010-&#1043;&#1054;&#1044;&#1054;&#1042;&#1054;&#1049;/&#1057;&#1042;&#1054;&#1044;.&#1055;&#1056;&#1048;&#1052;&#1045;&#1063;&#1040;&#1053;&#1048;&#1045;/&#1060;&#1086;&#1088;&#1084;&#1072;-4/&#1050;&#1086;&#1087;&#1080;&#1103;%20Forma_4_v1_04032011-&#1054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makakova/Downloads/nrbnfm3_2021_cons_ru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Остаток"/>
      <sheetName val="БАНК"/>
      <sheetName val="Обороты"/>
      <sheetName val="ДО"/>
      <sheetName val="Нур лизинг"/>
      <sheetName val="Нуртраст"/>
      <sheetName val="Money Experts"/>
      <sheetName val="Нурполис"/>
      <sheetName val="Атамекен"/>
      <sheetName val="Nur-Finance B.V"/>
      <sheetName val="БАНК+ДО"/>
      <sheetName val="КОНС."/>
      <sheetName val="для аудит"/>
      <sheetName val="совокупный доход"/>
      <sheetName val="Вед.элимин"/>
      <sheetName val="Корректировка ауд"/>
      <sheetName val="бал. по МСФО-c ДО "/>
      <sheetName val="Ф-4 коррект."/>
      <sheetName val="Ф-4 коррект. (2)"/>
      <sheetName val="Ф-4 с учетом коррект."/>
    </sheetNames>
    <sheetDataSet>
      <sheetData sheetId="0" refreshError="1">
        <row r="8">
          <cell r="E8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1 "/>
      <sheetName val="ф.2"/>
      <sheetName val="ф 3"/>
      <sheetName val="ф4"/>
      <sheetName val="Лист1"/>
    </sheetNames>
    <sheetDataSet>
      <sheetData sheetId="0"/>
      <sheetData sheetId="1">
        <row r="38">
          <cell r="C38">
            <v>1751254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4"/>
  <sheetViews>
    <sheetView tabSelected="1" zoomScaleNormal="100" zoomScaleSheetLayoutView="75" workbookViewId="0">
      <selection activeCell="D9" sqref="D9"/>
    </sheetView>
  </sheetViews>
  <sheetFormatPr defaultRowHeight="12.75" x14ac:dyDescent="0.2"/>
  <cols>
    <col min="1" max="1" width="64.85546875" style="17" customWidth="1"/>
    <col min="2" max="2" width="7.5703125" style="17" customWidth="1"/>
    <col min="3" max="3" width="18.5703125" style="27" customWidth="1"/>
    <col min="4" max="4" width="19.42578125" style="20" customWidth="1"/>
    <col min="5" max="5" width="9.28515625" style="17" hidden="1" customWidth="1"/>
    <col min="6" max="6" width="10.42578125" style="17" customWidth="1"/>
    <col min="7" max="7" width="36.7109375" style="17" customWidth="1"/>
    <col min="8" max="8" width="18.5703125" style="17" customWidth="1"/>
    <col min="9" max="16384" width="9.140625" style="17"/>
  </cols>
  <sheetData>
    <row r="1" spans="1:9" ht="21.75" customHeight="1" x14ac:dyDescent="0.2"/>
    <row r="2" spans="1:9" ht="14.25" customHeight="1" x14ac:dyDescent="0.2"/>
    <row r="3" spans="1:9" ht="21" customHeight="1" x14ac:dyDescent="0.2">
      <c r="A3" s="72" t="s">
        <v>7</v>
      </c>
      <c r="B3" s="72"/>
      <c r="C3" s="56"/>
      <c r="D3" s="57"/>
    </row>
    <row r="4" spans="1:9" ht="15.75" customHeight="1" x14ac:dyDescent="0.2">
      <c r="A4" s="169" t="s">
        <v>138</v>
      </c>
      <c r="B4" s="169"/>
      <c r="C4" s="169"/>
      <c r="D4" s="169"/>
      <c r="E4" s="17" t="s">
        <v>10</v>
      </c>
    </row>
    <row r="5" spans="1:9" s="28" customFormat="1" ht="15.75" x14ac:dyDescent="0.25">
      <c r="A5" s="172" t="s">
        <v>146</v>
      </c>
      <c r="B5" s="172"/>
      <c r="C5" s="172"/>
      <c r="D5" s="58"/>
    </row>
    <row r="6" spans="1:9" s="28" customFormat="1" ht="15.75" x14ac:dyDescent="0.25">
      <c r="A6" s="59"/>
      <c r="B6" s="59"/>
      <c r="C6" s="59"/>
      <c r="D6" s="58"/>
    </row>
    <row r="7" spans="1:9" ht="14.25" customHeight="1" x14ac:dyDescent="0.2">
      <c r="A7" s="173" t="s">
        <v>113</v>
      </c>
      <c r="B7" s="173"/>
      <c r="C7" s="173"/>
      <c r="D7" s="173"/>
    </row>
    <row r="8" spans="1:9" ht="27" customHeight="1" x14ac:dyDescent="0.25">
      <c r="A8" s="171"/>
      <c r="B8" s="175" t="s">
        <v>157</v>
      </c>
      <c r="C8" s="146">
        <v>44834</v>
      </c>
      <c r="D8" s="60" t="s">
        <v>160</v>
      </c>
    </row>
    <row r="9" spans="1:9" s="29" customFormat="1" ht="15.75" x14ac:dyDescent="0.25">
      <c r="A9" s="171"/>
      <c r="B9" s="176"/>
      <c r="C9" s="124" t="s">
        <v>11</v>
      </c>
      <c r="D9" s="60" t="s">
        <v>11</v>
      </c>
    </row>
    <row r="10" spans="1:9" ht="24.75" customHeight="1" x14ac:dyDescent="0.25">
      <c r="A10" s="61" t="s">
        <v>12</v>
      </c>
      <c r="B10" s="61"/>
      <c r="C10" s="125"/>
      <c r="D10" s="62"/>
      <c r="E10" s="24"/>
      <c r="F10" s="30"/>
      <c r="G10" s="31"/>
      <c r="H10" s="32"/>
      <c r="I10" s="33"/>
    </row>
    <row r="11" spans="1:9" ht="15.75" x14ac:dyDescent="0.2">
      <c r="A11" s="68" t="s">
        <v>5</v>
      </c>
      <c r="B11" s="152">
        <v>8</v>
      </c>
      <c r="C11" s="70">
        <v>61384013</v>
      </c>
      <c r="D11" s="70">
        <v>88750354</v>
      </c>
      <c r="E11" s="24">
        <f>SUM(C11-D11)</f>
        <v>-27366341</v>
      </c>
      <c r="F11" s="30"/>
      <c r="G11" s="31"/>
      <c r="H11" s="32"/>
      <c r="I11" s="33"/>
    </row>
    <row r="12" spans="1:9" ht="31.5" x14ac:dyDescent="0.2">
      <c r="A12" s="68" t="s">
        <v>106</v>
      </c>
      <c r="B12" s="152">
        <v>9</v>
      </c>
      <c r="C12" s="70">
        <v>9089</v>
      </c>
      <c r="D12" s="70">
        <v>12035</v>
      </c>
      <c r="E12" s="24">
        <f t="shared" ref="E12:E20" si="0">SUM(C12-D12)</f>
        <v>-2946</v>
      </c>
      <c r="F12" s="30"/>
      <c r="G12" s="31"/>
      <c r="H12" s="32"/>
      <c r="I12" s="33"/>
    </row>
    <row r="13" spans="1:9" ht="31.5" x14ac:dyDescent="0.2">
      <c r="A13" s="68" t="s">
        <v>82</v>
      </c>
      <c r="B13" s="152">
        <v>10</v>
      </c>
      <c r="C13" s="70">
        <v>101032372</v>
      </c>
      <c r="D13" s="70">
        <v>121386003</v>
      </c>
      <c r="E13" s="24"/>
      <c r="F13" s="30"/>
      <c r="G13" s="34"/>
      <c r="H13" s="32"/>
      <c r="I13" s="33"/>
    </row>
    <row r="14" spans="1:9" ht="31.5" x14ac:dyDescent="0.2">
      <c r="A14" s="68" t="s">
        <v>147</v>
      </c>
      <c r="B14" s="152">
        <v>11</v>
      </c>
      <c r="C14" s="70">
        <v>38478983</v>
      </c>
      <c r="D14" s="110">
        <v>0</v>
      </c>
      <c r="E14" s="24"/>
      <c r="F14" s="30"/>
      <c r="G14" s="34"/>
      <c r="H14" s="32"/>
      <c r="I14" s="33"/>
    </row>
    <row r="15" spans="1:9" ht="15.75" x14ac:dyDescent="0.2">
      <c r="A15" s="68" t="s">
        <v>86</v>
      </c>
      <c r="B15" s="152">
        <v>12</v>
      </c>
      <c r="C15" s="70">
        <v>3396650</v>
      </c>
      <c r="D15" s="70">
        <v>3220636</v>
      </c>
      <c r="E15" s="24">
        <f t="shared" si="0"/>
        <v>176014</v>
      </c>
      <c r="F15" s="30"/>
      <c r="G15" s="34"/>
      <c r="H15" s="32"/>
      <c r="I15" s="33"/>
    </row>
    <row r="16" spans="1:9" ht="21" customHeight="1" x14ac:dyDescent="0.2">
      <c r="A16" s="68" t="s">
        <v>13</v>
      </c>
      <c r="B16" s="152">
        <v>13</v>
      </c>
      <c r="C16" s="70">
        <v>234114124</v>
      </c>
      <c r="D16" s="70">
        <v>215026967</v>
      </c>
      <c r="E16" s="24">
        <f t="shared" si="0"/>
        <v>19087157</v>
      </c>
      <c r="F16" s="30"/>
      <c r="G16" s="34"/>
      <c r="H16" s="32"/>
      <c r="I16" s="33"/>
    </row>
    <row r="17" spans="1:9" ht="15.75" x14ac:dyDescent="0.2">
      <c r="A17" s="68" t="s">
        <v>14</v>
      </c>
      <c r="B17" s="152">
        <v>14</v>
      </c>
      <c r="C17" s="70">
        <v>9461205</v>
      </c>
      <c r="D17" s="70">
        <v>6434511</v>
      </c>
      <c r="E17" s="24">
        <f t="shared" si="0"/>
        <v>3026694</v>
      </c>
      <c r="F17" s="35"/>
      <c r="G17" s="36"/>
      <c r="H17" s="32"/>
      <c r="I17" s="33"/>
    </row>
    <row r="18" spans="1:9" ht="15.75" x14ac:dyDescent="0.2">
      <c r="A18" s="68" t="s">
        <v>116</v>
      </c>
      <c r="B18" s="152">
        <v>15</v>
      </c>
      <c r="C18" s="70">
        <v>8301244</v>
      </c>
      <c r="D18" s="70">
        <v>9068394</v>
      </c>
      <c r="E18" s="24">
        <f t="shared" si="0"/>
        <v>-767150</v>
      </c>
      <c r="F18" s="35"/>
      <c r="G18" s="36"/>
      <c r="H18" s="32"/>
      <c r="I18" s="33"/>
    </row>
    <row r="19" spans="1:9" ht="15.75" x14ac:dyDescent="0.2">
      <c r="A19" s="68" t="s">
        <v>15</v>
      </c>
      <c r="B19" s="152" t="s">
        <v>10</v>
      </c>
      <c r="C19" s="70">
        <v>493</v>
      </c>
      <c r="D19" s="70">
        <v>493</v>
      </c>
      <c r="E19" s="24">
        <f t="shared" si="0"/>
        <v>0</v>
      </c>
      <c r="F19" s="30"/>
      <c r="G19" s="36"/>
      <c r="H19" s="32"/>
      <c r="I19" s="33"/>
    </row>
    <row r="20" spans="1:9" ht="15.75" x14ac:dyDescent="0.2">
      <c r="A20" s="68" t="s">
        <v>0</v>
      </c>
      <c r="B20" s="153">
        <v>16</v>
      </c>
      <c r="C20" s="70">
        <f>11154917+3</f>
        <v>11154920</v>
      </c>
      <c r="D20" s="70">
        <v>13873846</v>
      </c>
      <c r="E20" s="24">
        <f t="shared" si="0"/>
        <v>-2718926</v>
      </c>
      <c r="F20" s="30"/>
      <c r="G20" s="31"/>
      <c r="H20" s="32"/>
      <c r="I20" s="33"/>
    </row>
    <row r="21" spans="1:9" ht="17.25" customHeight="1" x14ac:dyDescent="0.2">
      <c r="A21" s="69" t="s">
        <v>16</v>
      </c>
      <c r="B21" s="153"/>
      <c r="C21" s="71">
        <f>SUM(C11:C20)</f>
        <v>467333093</v>
      </c>
      <c r="D21" s="71">
        <f>SUM(D11:D20)</f>
        <v>457773239</v>
      </c>
      <c r="E21" s="24" t="s">
        <v>10</v>
      </c>
      <c r="F21" s="30"/>
      <c r="G21" s="31"/>
      <c r="H21" s="32"/>
      <c r="I21" s="33"/>
    </row>
    <row r="22" spans="1:9" s="29" customFormat="1" ht="24" customHeight="1" x14ac:dyDescent="0.2">
      <c r="A22" s="69" t="s">
        <v>17</v>
      </c>
      <c r="B22" s="154" t="s">
        <v>10</v>
      </c>
      <c r="C22" s="70"/>
      <c r="D22" s="70"/>
      <c r="E22" s="24" t="s">
        <v>10</v>
      </c>
      <c r="F22" s="30"/>
      <c r="G22" s="31"/>
      <c r="H22" s="32"/>
      <c r="I22" s="37"/>
    </row>
    <row r="23" spans="1:9" ht="15.75" x14ac:dyDescent="0.2">
      <c r="A23" s="143" t="s">
        <v>8</v>
      </c>
      <c r="B23" s="154">
        <v>17</v>
      </c>
      <c r="C23" s="70">
        <v>7985096</v>
      </c>
      <c r="D23" s="70">
        <v>11072366</v>
      </c>
      <c r="E23" s="24">
        <f t="shared" ref="E23:E38" si="1">-SUM(C23-D23)</f>
        <v>3087270</v>
      </c>
      <c r="F23" s="30"/>
      <c r="G23" s="31"/>
      <c r="H23" s="32"/>
      <c r="I23" s="33"/>
    </row>
    <row r="24" spans="1:9" s="29" customFormat="1" ht="15.75" x14ac:dyDescent="0.2">
      <c r="A24" s="143" t="s">
        <v>87</v>
      </c>
      <c r="B24" s="154"/>
      <c r="C24" s="70">
        <v>17072</v>
      </c>
      <c r="D24" s="70">
        <v>22476</v>
      </c>
      <c r="E24" s="24">
        <f t="shared" si="1"/>
        <v>5404</v>
      </c>
      <c r="F24" s="30"/>
      <c r="G24" s="31"/>
      <c r="H24" s="32"/>
      <c r="I24" s="37"/>
    </row>
    <row r="25" spans="1:9" s="29" customFormat="1" ht="15.75" x14ac:dyDescent="0.2">
      <c r="A25" s="143" t="s">
        <v>88</v>
      </c>
      <c r="B25" s="154">
        <v>18</v>
      </c>
      <c r="C25" s="70">
        <v>344620182</v>
      </c>
      <c r="D25" s="70">
        <v>340496805</v>
      </c>
      <c r="E25" s="24" t="s">
        <v>10</v>
      </c>
      <c r="F25" s="30"/>
      <c r="G25" s="31"/>
      <c r="H25" s="32"/>
      <c r="I25" s="37"/>
    </row>
    <row r="26" spans="1:9" ht="18.75" customHeight="1" x14ac:dyDescent="0.2">
      <c r="A26" s="143" t="s">
        <v>18</v>
      </c>
      <c r="B26" s="154">
        <v>19</v>
      </c>
      <c r="C26" s="70">
        <v>25287475</v>
      </c>
      <c r="D26" s="70">
        <v>25148565</v>
      </c>
      <c r="E26" s="24">
        <f t="shared" si="1"/>
        <v>-138910</v>
      </c>
      <c r="F26" s="30"/>
      <c r="G26" s="38"/>
      <c r="H26" s="39"/>
      <c r="I26" s="33"/>
    </row>
    <row r="27" spans="1:9" ht="18" customHeight="1" x14ac:dyDescent="0.2">
      <c r="A27" s="143" t="s">
        <v>19</v>
      </c>
      <c r="B27" s="152">
        <v>20</v>
      </c>
      <c r="C27" s="70">
        <v>30186488</v>
      </c>
      <c r="D27" s="70">
        <v>29196318</v>
      </c>
      <c r="E27" s="24">
        <f t="shared" si="1"/>
        <v>-990170</v>
      </c>
      <c r="F27" s="30"/>
      <c r="G27" s="40"/>
      <c r="H27" s="41"/>
      <c r="I27" s="33"/>
    </row>
    <row r="28" spans="1:9" ht="18" hidden="1" customHeight="1" x14ac:dyDescent="0.2">
      <c r="A28" s="68" t="s">
        <v>65</v>
      </c>
      <c r="B28" s="152"/>
      <c r="C28" s="126">
        <v>0</v>
      </c>
      <c r="D28" s="126">
        <v>0</v>
      </c>
      <c r="E28" s="24">
        <f t="shared" si="1"/>
        <v>0</v>
      </c>
      <c r="F28" s="30"/>
      <c r="G28" s="40"/>
      <c r="H28" s="41"/>
      <c r="I28" s="33"/>
    </row>
    <row r="29" spans="1:9" ht="18" customHeight="1" x14ac:dyDescent="0.2">
      <c r="A29" s="68" t="s">
        <v>78</v>
      </c>
      <c r="B29" s="152"/>
      <c r="C29" s="70">
        <v>3122010</v>
      </c>
      <c r="D29" s="70">
        <v>2593694</v>
      </c>
      <c r="E29" s="24">
        <f t="shared" si="1"/>
        <v>-528316</v>
      </c>
      <c r="F29" s="30"/>
      <c r="G29" s="40"/>
      <c r="H29" s="41"/>
      <c r="I29" s="33"/>
    </row>
    <row r="30" spans="1:9" ht="18" customHeight="1" x14ac:dyDescent="0.2">
      <c r="A30" s="68" t="s">
        <v>130</v>
      </c>
      <c r="B30" s="152" t="s">
        <v>10</v>
      </c>
      <c r="C30" s="70">
        <v>735546</v>
      </c>
      <c r="D30" s="70">
        <v>838077</v>
      </c>
      <c r="E30" s="24">
        <f t="shared" si="1"/>
        <v>102531</v>
      </c>
      <c r="F30" s="30"/>
      <c r="G30" s="40"/>
      <c r="H30" s="41"/>
      <c r="I30" s="33"/>
    </row>
    <row r="31" spans="1:9" ht="19.5" customHeight="1" x14ac:dyDescent="0.2">
      <c r="A31" s="68" t="s">
        <v>1</v>
      </c>
      <c r="B31" s="152">
        <v>21</v>
      </c>
      <c r="C31" s="70">
        <v>9578190</v>
      </c>
      <c r="D31" s="70">
        <v>5477005</v>
      </c>
      <c r="E31" s="24">
        <f t="shared" si="1"/>
        <v>-4101185</v>
      </c>
      <c r="F31" s="30"/>
      <c r="G31" s="34"/>
      <c r="H31" s="42"/>
      <c r="I31" s="33"/>
    </row>
    <row r="32" spans="1:9" ht="18" customHeight="1" x14ac:dyDescent="0.2">
      <c r="A32" s="69" t="s">
        <v>20</v>
      </c>
      <c r="B32" s="69"/>
      <c r="C32" s="71">
        <f>SUM(C23:C31)</f>
        <v>421532059</v>
      </c>
      <c r="D32" s="71">
        <f>SUM(D23:D31)</f>
        <v>414845306</v>
      </c>
      <c r="E32" s="24" t="s">
        <v>10</v>
      </c>
      <c r="F32" s="30"/>
      <c r="G32" s="34"/>
      <c r="H32" s="43"/>
      <c r="I32" s="33"/>
    </row>
    <row r="33" spans="1:9" ht="15.75" x14ac:dyDescent="0.2">
      <c r="A33" s="69" t="s">
        <v>21</v>
      </c>
      <c r="B33" s="69"/>
      <c r="C33" s="71"/>
      <c r="D33" s="71"/>
      <c r="E33" s="24">
        <f t="shared" si="1"/>
        <v>0</v>
      </c>
      <c r="F33" s="30"/>
      <c r="G33" s="44"/>
      <c r="H33" s="32"/>
      <c r="I33" s="33"/>
    </row>
    <row r="34" spans="1:9" ht="15.75" x14ac:dyDescent="0.2">
      <c r="A34" s="68" t="s">
        <v>22</v>
      </c>
      <c r="B34" s="68"/>
      <c r="C34" s="70">
        <v>147649693</v>
      </c>
      <c r="D34" s="70">
        <v>147649693</v>
      </c>
      <c r="E34" s="24">
        <f t="shared" si="1"/>
        <v>0</v>
      </c>
      <c r="F34" s="30"/>
      <c r="G34" s="31"/>
      <c r="H34" s="32"/>
      <c r="I34" s="33"/>
    </row>
    <row r="35" spans="1:9" s="29" customFormat="1" ht="15.75" x14ac:dyDescent="0.2">
      <c r="A35" s="68" t="s">
        <v>9</v>
      </c>
      <c r="B35" s="68"/>
      <c r="C35" s="126">
        <v>-280212</v>
      </c>
      <c r="D35" s="126">
        <v>-280212</v>
      </c>
      <c r="E35" s="24">
        <f t="shared" si="1"/>
        <v>0</v>
      </c>
      <c r="F35" s="30"/>
      <c r="G35" s="31"/>
      <c r="H35" s="32"/>
      <c r="I35" s="37"/>
    </row>
    <row r="36" spans="1:9" ht="15.75" x14ac:dyDescent="0.2">
      <c r="A36" s="68" t="s">
        <v>90</v>
      </c>
      <c r="B36" s="68"/>
      <c r="C36" s="126">
        <v>-1638856</v>
      </c>
      <c r="D36" s="126">
        <v>3086808</v>
      </c>
      <c r="E36" s="24">
        <f t="shared" si="1"/>
        <v>4725664</v>
      </c>
      <c r="F36" s="30"/>
      <c r="G36" s="31"/>
      <c r="H36" s="32"/>
      <c r="I36" s="33"/>
    </row>
    <row r="37" spans="1:9" ht="23.25" customHeight="1" x14ac:dyDescent="0.2">
      <c r="A37" s="68" t="s">
        <v>89</v>
      </c>
      <c r="B37" s="68"/>
      <c r="C37" s="70">
        <v>5183895</v>
      </c>
      <c r="D37" s="70">
        <v>2652533</v>
      </c>
      <c r="E37" s="24">
        <f t="shared" si="1"/>
        <v>-2531362</v>
      </c>
      <c r="F37" s="30"/>
      <c r="G37" s="31"/>
      <c r="H37" s="32"/>
      <c r="I37" s="33"/>
    </row>
    <row r="38" spans="1:9" ht="18.75" customHeight="1" x14ac:dyDescent="0.2">
      <c r="A38" s="68" t="s">
        <v>23</v>
      </c>
      <c r="B38" s="68"/>
      <c r="C38" s="126">
        <v>-105113486</v>
      </c>
      <c r="D38" s="126">
        <v>-110180889</v>
      </c>
      <c r="E38" s="24">
        <f t="shared" si="1"/>
        <v>-5067403</v>
      </c>
      <c r="F38" s="30"/>
      <c r="G38" s="40"/>
      <c r="H38" s="41"/>
      <c r="I38" s="33"/>
    </row>
    <row r="39" spans="1:9" ht="18.75" customHeight="1" x14ac:dyDescent="0.2">
      <c r="A39" s="69" t="s">
        <v>77</v>
      </c>
      <c r="B39" s="69"/>
      <c r="C39" s="127">
        <f>SUM(C34:C38)</f>
        <v>45801034</v>
      </c>
      <c r="D39" s="127">
        <f>SUM(D34:D38)</f>
        <v>42927933</v>
      </c>
      <c r="E39" s="24"/>
      <c r="F39" s="30"/>
      <c r="G39" s="45"/>
      <c r="H39" s="32"/>
      <c r="I39" s="33"/>
    </row>
    <row r="40" spans="1:9" ht="18.75" customHeight="1" x14ac:dyDescent="0.2">
      <c r="A40" s="69" t="s">
        <v>25</v>
      </c>
      <c r="B40" s="69"/>
      <c r="C40" s="71">
        <f>SUM(C39+C32)</f>
        <v>467333093</v>
      </c>
      <c r="D40" s="71">
        <f>SUM(D39+D32)</f>
        <v>457773239</v>
      </c>
      <c r="E40" s="24" t="s">
        <v>10</v>
      </c>
      <c r="F40" s="30"/>
      <c r="G40" s="45"/>
      <c r="H40" s="32"/>
      <c r="I40" s="33"/>
    </row>
    <row r="41" spans="1:9" s="29" customFormat="1" ht="15.75" x14ac:dyDescent="0.2">
      <c r="A41" s="63"/>
      <c r="B41" s="63"/>
      <c r="C41" s="64"/>
      <c r="D41" s="65">
        <v>0</v>
      </c>
      <c r="F41" s="37"/>
      <c r="G41" s="46"/>
      <c r="H41" s="32"/>
      <c r="I41" s="37"/>
    </row>
    <row r="42" spans="1:9" s="29" customFormat="1" ht="15.75" x14ac:dyDescent="0.2">
      <c r="A42" s="66"/>
      <c r="B42" s="66"/>
      <c r="C42" s="67"/>
      <c r="D42" s="65"/>
      <c r="F42" s="37"/>
      <c r="G42" s="38"/>
      <c r="H42" s="39"/>
      <c r="I42" s="37"/>
    </row>
    <row r="43" spans="1:9" ht="15.75" x14ac:dyDescent="0.2">
      <c r="A43" s="174" t="s">
        <v>133</v>
      </c>
      <c r="B43" s="174"/>
      <c r="C43" s="174"/>
      <c r="D43" s="174"/>
      <c r="F43" s="33"/>
      <c r="G43" s="31"/>
      <c r="H43" s="32"/>
      <c r="I43" s="33"/>
    </row>
    <row r="44" spans="1:9" ht="15.75" x14ac:dyDescent="0.2">
      <c r="A44" s="10"/>
      <c r="B44" s="10"/>
      <c r="C44" s="10"/>
      <c r="D44" s="10"/>
      <c r="F44" s="33"/>
      <c r="G44" s="31"/>
      <c r="H44" s="32"/>
      <c r="I44" s="33"/>
    </row>
    <row r="45" spans="1:9" ht="15.75" x14ac:dyDescent="0.2">
      <c r="A45" s="11"/>
      <c r="B45" s="11"/>
      <c r="C45" s="12"/>
      <c r="D45" s="12"/>
      <c r="F45" s="33"/>
      <c r="G45" s="40"/>
      <c r="H45" s="41"/>
      <c r="I45" s="33"/>
    </row>
    <row r="46" spans="1:9" ht="15.75" x14ac:dyDescent="0.2">
      <c r="A46" s="174" t="s">
        <v>144</v>
      </c>
      <c r="B46" s="174"/>
      <c r="C46" s="174"/>
      <c r="D46" s="174"/>
      <c r="F46" s="33"/>
      <c r="G46" s="38"/>
      <c r="H46" s="39"/>
      <c r="I46" s="33"/>
    </row>
    <row r="47" spans="1:9" ht="15.75" x14ac:dyDescent="0.2">
      <c r="A47" s="10"/>
      <c r="B47" s="10"/>
      <c r="C47" s="25"/>
      <c r="D47" s="10"/>
      <c r="F47" s="33"/>
      <c r="G47" s="33"/>
      <c r="H47" s="33"/>
      <c r="I47" s="33"/>
    </row>
    <row r="48" spans="1:9" ht="15.75" x14ac:dyDescent="0.2">
      <c r="A48" s="10"/>
      <c r="B48" s="10"/>
      <c r="C48" s="25"/>
      <c r="D48" s="10"/>
      <c r="F48" s="33"/>
      <c r="G48" s="33"/>
      <c r="H48" s="33"/>
      <c r="I48" s="33"/>
    </row>
    <row r="49" spans="1:9" ht="15.75" x14ac:dyDescent="0.2">
      <c r="A49" s="170" t="s">
        <v>10</v>
      </c>
      <c r="B49" s="170"/>
      <c r="C49" s="170"/>
      <c r="D49" s="170"/>
    </row>
    <row r="50" spans="1:9" ht="14.25" x14ac:dyDescent="0.2">
      <c r="A50" s="18"/>
      <c r="B50" s="18"/>
      <c r="C50" s="19"/>
    </row>
    <row r="51" spans="1:9" ht="14.25" x14ac:dyDescent="0.2">
      <c r="A51" s="18"/>
      <c r="B51" s="18"/>
      <c r="C51" s="19"/>
    </row>
    <row r="52" spans="1:9" ht="14.25" x14ac:dyDescent="0.2">
      <c r="A52" s="18"/>
      <c r="B52" s="18"/>
      <c r="C52" s="19"/>
    </row>
    <row r="53" spans="1:9" s="20" customFormat="1" ht="14.25" x14ac:dyDescent="0.2">
      <c r="A53" s="18"/>
      <c r="B53" s="18"/>
      <c r="C53" s="19"/>
      <c r="E53" s="17"/>
      <c r="F53" s="17"/>
      <c r="G53" s="17"/>
      <c r="H53" s="17"/>
      <c r="I53" s="17"/>
    </row>
    <row r="54" spans="1:9" s="20" customFormat="1" ht="14.25" x14ac:dyDescent="0.2">
      <c r="A54" s="18"/>
      <c r="B54" s="18"/>
      <c r="C54" s="19"/>
      <c r="E54" s="17"/>
      <c r="F54" s="17"/>
      <c r="G54" s="17"/>
      <c r="H54" s="17"/>
      <c r="I54" s="17"/>
    </row>
  </sheetData>
  <mergeCells count="8">
    <mergeCell ref="A4:D4"/>
    <mergeCell ref="A49:D49"/>
    <mergeCell ref="A8:A9"/>
    <mergeCell ref="A5:C5"/>
    <mergeCell ref="A7:D7"/>
    <mergeCell ref="A43:D43"/>
    <mergeCell ref="A46:D46"/>
    <mergeCell ref="B8:B9"/>
  </mergeCells>
  <pageMargins left="0.94488188976377963" right="0.19685039370078741" top="0.55118110236220474" bottom="0.62992125984251968" header="0.27559055118110237" footer="0.23622047244094491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indexed="9"/>
  </sheetPr>
  <dimension ref="A4:F69"/>
  <sheetViews>
    <sheetView view="pageBreakPreview" zoomScaleNormal="100" zoomScaleSheetLayoutView="100" workbookViewId="0">
      <selection activeCell="C8" sqref="C8:D8"/>
    </sheetView>
  </sheetViews>
  <sheetFormatPr defaultColWidth="9.28515625" defaultRowHeight="12.75" x14ac:dyDescent="0.2"/>
  <cols>
    <col min="1" max="1" width="81.7109375" style="3" customWidth="1"/>
    <col min="2" max="2" width="7" style="5" customWidth="1"/>
    <col min="3" max="3" width="21" style="5" customWidth="1"/>
    <col min="4" max="4" width="22" style="5" customWidth="1"/>
    <col min="5" max="16384" width="9.28515625" style="5"/>
  </cols>
  <sheetData>
    <row r="4" spans="1:5" ht="21.75" customHeight="1" x14ac:dyDescent="0.2">
      <c r="A4" s="177" t="s">
        <v>33</v>
      </c>
      <c r="B4" s="177"/>
      <c r="C4" s="177"/>
      <c r="D4" s="177"/>
    </row>
    <row r="5" spans="1:5" s="4" customFormat="1" ht="63.75" customHeight="1" x14ac:dyDescent="0.2">
      <c r="A5" s="178" t="s">
        <v>148</v>
      </c>
      <c r="B5" s="178"/>
      <c r="C5" s="178"/>
      <c r="D5" s="178"/>
    </row>
    <row r="6" spans="1:5" s="4" customFormat="1" ht="14.25" x14ac:dyDescent="0.2">
      <c r="A6" s="6"/>
      <c r="B6" s="6"/>
      <c r="C6" s="119"/>
      <c r="D6" s="140"/>
    </row>
    <row r="7" spans="1:5" s="4" customFormat="1" ht="15.75" x14ac:dyDescent="0.2">
      <c r="A7" s="173" t="s">
        <v>112</v>
      </c>
      <c r="B7" s="173"/>
      <c r="C7" s="173"/>
      <c r="D7" s="173"/>
    </row>
    <row r="8" spans="1:5" ht="71.25" x14ac:dyDescent="0.2">
      <c r="A8" s="50"/>
      <c r="B8" s="155" t="s">
        <v>157</v>
      </c>
      <c r="C8" s="118" t="s">
        <v>158</v>
      </c>
      <c r="D8" s="118" t="s">
        <v>159</v>
      </c>
    </row>
    <row r="9" spans="1:5" ht="15.75" x14ac:dyDescent="0.25">
      <c r="A9" s="75" t="s">
        <v>74</v>
      </c>
      <c r="B9" s="156"/>
      <c r="C9" s="107"/>
      <c r="D9" s="107"/>
      <c r="E9" s="8"/>
    </row>
    <row r="10" spans="1:5" ht="31.5" x14ac:dyDescent="0.2">
      <c r="A10" s="76" t="s">
        <v>91</v>
      </c>
      <c r="B10" s="157">
        <v>1</v>
      </c>
      <c r="C10" s="70">
        <f>18852219+7397742+3016061+509</f>
        <v>29266531</v>
      </c>
      <c r="D10" s="70">
        <v>25169107</v>
      </c>
      <c r="E10" s="8"/>
    </row>
    <row r="11" spans="1:5" ht="15.75" x14ac:dyDescent="0.2">
      <c r="A11" s="76" t="s">
        <v>92</v>
      </c>
      <c r="B11" s="157">
        <v>1</v>
      </c>
      <c r="C11" s="79">
        <v>208213</v>
      </c>
      <c r="D11" s="70">
        <v>1696</v>
      </c>
      <c r="E11" s="8"/>
    </row>
    <row r="12" spans="1:5" s="7" customFormat="1" ht="15.75" x14ac:dyDescent="0.2">
      <c r="A12" s="76" t="s">
        <v>3</v>
      </c>
      <c r="B12" s="157">
        <v>1</v>
      </c>
      <c r="C12" s="79">
        <f>-139767-11624021-1758910-3192729-29918</f>
        <v>-16745345</v>
      </c>
      <c r="D12" s="79">
        <v>-14787708</v>
      </c>
      <c r="E12" s="8"/>
    </row>
    <row r="13" spans="1:5" s="7" customFormat="1" ht="15.75" x14ac:dyDescent="0.2">
      <c r="A13" s="75" t="s">
        <v>4</v>
      </c>
      <c r="B13" s="156"/>
      <c r="C13" s="80">
        <f>SUM(C10:C12)</f>
        <v>12729399</v>
      </c>
      <c r="D13" s="71">
        <f>SUM(D10:D12)</f>
        <v>10383095</v>
      </c>
      <c r="E13" s="8"/>
    </row>
    <row r="14" spans="1:5" s="7" customFormat="1" ht="15.75" x14ac:dyDescent="0.2">
      <c r="A14" s="76" t="s">
        <v>118</v>
      </c>
      <c r="B14" s="157"/>
      <c r="C14" s="79">
        <f>-6687034+8801-3182495</f>
        <v>-9860728</v>
      </c>
      <c r="D14" s="79">
        <v>-5645957</v>
      </c>
      <c r="E14" s="8"/>
    </row>
    <row r="15" spans="1:5" s="7" customFormat="1" ht="15.75" x14ac:dyDescent="0.2">
      <c r="A15" s="75" t="s">
        <v>119</v>
      </c>
      <c r="B15" s="156"/>
      <c r="C15" s="80">
        <f>SUM(C13:C14)</f>
        <v>2868671</v>
      </c>
      <c r="D15" s="80">
        <f>SUM(D13:D14)</f>
        <v>4737138</v>
      </c>
      <c r="E15" s="8"/>
    </row>
    <row r="16" spans="1:5" s="7" customFormat="1" ht="15.75" x14ac:dyDescent="0.2">
      <c r="A16" s="76" t="s">
        <v>26</v>
      </c>
      <c r="B16" s="157">
        <v>2</v>
      </c>
      <c r="C16" s="70">
        <v>10458714</v>
      </c>
      <c r="D16" s="70">
        <v>9069580</v>
      </c>
      <c r="E16" s="8"/>
    </row>
    <row r="17" spans="1:5" ht="15.75" x14ac:dyDescent="0.2">
      <c r="A17" s="76" t="s">
        <v>27</v>
      </c>
      <c r="B17" s="157">
        <v>2</v>
      </c>
      <c r="C17" s="79">
        <v>-6457286</v>
      </c>
      <c r="D17" s="79">
        <v>-5651980</v>
      </c>
      <c r="E17" s="8"/>
    </row>
    <row r="18" spans="1:5" ht="15.75" x14ac:dyDescent="0.2">
      <c r="A18" s="75" t="s">
        <v>28</v>
      </c>
      <c r="B18" s="156"/>
      <c r="C18" s="71">
        <f>SUM(C16:C17)</f>
        <v>4001428</v>
      </c>
      <c r="D18" s="71">
        <f>SUM(D16:D17)</f>
        <v>3417600</v>
      </c>
      <c r="E18" s="8"/>
    </row>
    <row r="19" spans="1:5" ht="39.75" customHeight="1" x14ac:dyDescent="0.2">
      <c r="A19" s="76" t="s">
        <v>120</v>
      </c>
      <c r="B19" s="157">
        <v>3</v>
      </c>
      <c r="C19" s="79">
        <v>3425875</v>
      </c>
      <c r="D19" s="79">
        <v>636969</v>
      </c>
      <c r="E19" s="8"/>
    </row>
    <row r="20" spans="1:5" ht="15.75" x14ac:dyDescent="0.2">
      <c r="A20" s="77" t="s">
        <v>121</v>
      </c>
      <c r="B20" s="158">
        <v>4</v>
      </c>
      <c r="C20" s="79">
        <f>5704656-2862505</f>
        <v>2842151</v>
      </c>
      <c r="D20" s="79">
        <v>773041</v>
      </c>
      <c r="E20" s="8"/>
    </row>
    <row r="21" spans="1:5" s="7" customFormat="1" ht="31.5" x14ac:dyDescent="0.2">
      <c r="A21" s="76" t="s">
        <v>107</v>
      </c>
      <c r="B21" s="157"/>
      <c r="C21" s="79">
        <v>202326</v>
      </c>
      <c r="D21" s="79">
        <v>351983</v>
      </c>
      <c r="E21" s="8"/>
    </row>
    <row r="22" spans="1:5" s="7" customFormat="1" ht="31.5" hidden="1" x14ac:dyDescent="0.2">
      <c r="A22" s="76" t="s">
        <v>117</v>
      </c>
      <c r="B22" s="157"/>
      <c r="C22" s="79">
        <v>0</v>
      </c>
      <c r="D22" s="79">
        <v>0</v>
      </c>
      <c r="E22" s="8"/>
    </row>
    <row r="23" spans="1:5" s="7" customFormat="1" ht="15.75" x14ac:dyDescent="0.2">
      <c r="A23" s="76" t="s">
        <v>29</v>
      </c>
      <c r="B23" s="157">
        <v>5</v>
      </c>
      <c r="C23" s="79">
        <f>513254-1</f>
        <v>513253</v>
      </c>
      <c r="D23" s="79">
        <v>638376</v>
      </c>
      <c r="E23" s="8"/>
    </row>
    <row r="24" spans="1:5" ht="15.75" x14ac:dyDescent="0.2">
      <c r="A24" s="75" t="s">
        <v>93</v>
      </c>
      <c r="B24" s="156"/>
      <c r="C24" s="80">
        <f>SUM(C15,C18,C19:C23)</f>
        <v>13853704</v>
      </c>
      <c r="D24" s="80">
        <f>SUM(D15,D18,D19:D23)</f>
        <v>10555107</v>
      </c>
      <c r="E24" s="8"/>
    </row>
    <row r="25" spans="1:5" ht="15.75" x14ac:dyDescent="0.2">
      <c r="A25" s="76" t="s">
        <v>30</v>
      </c>
      <c r="B25" s="157">
        <v>6</v>
      </c>
      <c r="C25" s="79">
        <v>-5261134</v>
      </c>
      <c r="D25" s="79">
        <v>-4739674</v>
      </c>
      <c r="E25" s="8"/>
    </row>
    <row r="26" spans="1:5" ht="15.75" x14ac:dyDescent="0.2">
      <c r="A26" s="76" t="s">
        <v>122</v>
      </c>
      <c r="B26" s="157"/>
      <c r="C26" s="79">
        <v>227069</v>
      </c>
      <c r="D26" s="79">
        <v>-111713</v>
      </c>
      <c r="E26" s="8"/>
    </row>
    <row r="27" spans="1:5" ht="15.75" x14ac:dyDescent="0.2">
      <c r="A27" s="76" t="s">
        <v>31</v>
      </c>
      <c r="B27" s="157">
        <v>7</v>
      </c>
      <c r="C27" s="79">
        <f>-401325-932109-2560480</f>
        <v>-3893914</v>
      </c>
      <c r="D27" s="79">
        <v>-4026245</v>
      </c>
      <c r="E27" s="8"/>
    </row>
    <row r="28" spans="1:5" ht="15.75" x14ac:dyDescent="0.2">
      <c r="A28" s="75" t="s">
        <v>32</v>
      </c>
      <c r="B28" s="156"/>
      <c r="C28" s="80">
        <f>SUM(C24,C25:C27)</f>
        <v>4925725</v>
      </c>
      <c r="D28" s="80">
        <f>SUM(D24,D25:D27)</f>
        <v>1677475</v>
      </c>
      <c r="E28" s="8"/>
    </row>
    <row r="29" spans="1:5" ht="15.75" x14ac:dyDescent="0.2">
      <c r="A29" s="76" t="s">
        <v>108</v>
      </c>
      <c r="B29" s="157"/>
      <c r="C29" s="79">
        <v>109586</v>
      </c>
      <c r="D29" s="79">
        <v>73779</v>
      </c>
      <c r="E29" s="8"/>
    </row>
    <row r="30" spans="1:5" ht="15.75" x14ac:dyDescent="0.2">
      <c r="A30" s="78" t="s">
        <v>75</v>
      </c>
      <c r="B30" s="159"/>
      <c r="C30" s="80">
        <f>SUM(C28:C29)</f>
        <v>5035311</v>
      </c>
      <c r="D30" s="80">
        <f>SUM(D28:D29)</f>
        <v>1751254</v>
      </c>
      <c r="E30" s="8"/>
    </row>
    <row r="31" spans="1:5" ht="15.75" x14ac:dyDescent="0.2">
      <c r="A31" s="78"/>
      <c r="B31" s="159"/>
      <c r="C31" s="71"/>
      <c r="D31" s="71"/>
      <c r="E31" s="8"/>
    </row>
    <row r="32" spans="1:5" ht="15.75" x14ac:dyDescent="0.2">
      <c r="A32" s="78" t="s">
        <v>83</v>
      </c>
      <c r="B32" s="159"/>
      <c r="C32" s="71"/>
      <c r="D32" s="71"/>
      <c r="E32" s="8"/>
    </row>
    <row r="33" spans="1:5" ht="15.75" x14ac:dyDescent="0.2">
      <c r="A33" s="130" t="s">
        <v>84</v>
      </c>
      <c r="B33" s="160"/>
      <c r="C33" s="79">
        <v>0</v>
      </c>
      <c r="D33" s="79">
        <v>0</v>
      </c>
      <c r="E33" s="8"/>
    </row>
    <row r="34" spans="1:5" ht="15.75" x14ac:dyDescent="0.2">
      <c r="A34" s="78" t="s">
        <v>85</v>
      </c>
      <c r="B34" s="159"/>
      <c r="C34" s="80">
        <f>SUM(C30:C33)</f>
        <v>5035311</v>
      </c>
      <c r="D34" s="80">
        <f>SUM(D30:D33)</f>
        <v>1751254</v>
      </c>
      <c r="E34" s="8"/>
    </row>
    <row r="35" spans="1:5" ht="15.75" x14ac:dyDescent="0.2">
      <c r="A35" s="78"/>
      <c r="B35" s="159"/>
      <c r="C35" s="71"/>
      <c r="D35" s="71"/>
      <c r="E35" s="8"/>
    </row>
    <row r="36" spans="1:5" s="22" customFormat="1" ht="15.75" customHeight="1" x14ac:dyDescent="0.2">
      <c r="A36" s="78" t="s">
        <v>59</v>
      </c>
      <c r="B36" s="159"/>
      <c r="C36" s="71"/>
      <c r="D36" s="71"/>
      <c r="E36" s="96"/>
    </row>
    <row r="37" spans="1:5" s="22" customFormat="1" ht="15.75" customHeight="1" x14ac:dyDescent="0.2">
      <c r="A37" s="97" t="s">
        <v>60</v>
      </c>
      <c r="B37" s="161"/>
      <c r="C37" s="79">
        <f>SUM(C34)</f>
        <v>5035311</v>
      </c>
      <c r="D37" s="79">
        <f>SUM(D34)</f>
        <v>1751254</v>
      </c>
      <c r="E37" s="96"/>
    </row>
    <row r="38" spans="1:5" s="22" customFormat="1" ht="15.75" customHeight="1" x14ac:dyDescent="0.2">
      <c r="A38" s="97" t="s">
        <v>61</v>
      </c>
      <c r="B38" s="161"/>
      <c r="C38" s="79">
        <v>0</v>
      </c>
      <c r="D38" s="79">
        <v>0</v>
      </c>
      <c r="E38" s="96"/>
    </row>
    <row r="39" spans="1:5" s="22" customFormat="1" ht="15.75" customHeight="1" x14ac:dyDescent="0.2">
      <c r="A39" s="78"/>
      <c r="B39" s="159"/>
      <c r="C39" s="80">
        <f>SUM(C37:C38)</f>
        <v>5035311</v>
      </c>
      <c r="D39" s="80">
        <f>SUM(D37:D38)</f>
        <v>1751254</v>
      </c>
      <c r="E39" s="96"/>
    </row>
    <row r="40" spans="1:5" s="22" customFormat="1" ht="15.75" x14ac:dyDescent="0.2">
      <c r="A40" s="78"/>
      <c r="B40" s="159"/>
      <c r="C40" s="71"/>
      <c r="D40" s="71"/>
      <c r="E40" s="96"/>
    </row>
    <row r="41" spans="1:5" s="98" customFormat="1" ht="15.75" x14ac:dyDescent="0.25">
      <c r="A41" s="61" t="s">
        <v>62</v>
      </c>
      <c r="B41" s="60"/>
      <c r="C41" s="71"/>
      <c r="D41" s="71"/>
      <c r="E41" s="96"/>
    </row>
    <row r="42" spans="1:5" s="98" customFormat="1" ht="31.5" x14ac:dyDescent="0.25">
      <c r="A42" s="101" t="s">
        <v>34</v>
      </c>
      <c r="B42" s="162"/>
      <c r="C42" s="71"/>
      <c r="D42" s="71"/>
      <c r="E42" s="96"/>
    </row>
    <row r="43" spans="1:5" s="98" customFormat="1" ht="40.5" customHeight="1" x14ac:dyDescent="0.25">
      <c r="A43" s="103" t="s">
        <v>94</v>
      </c>
      <c r="B43" s="163"/>
      <c r="C43" s="79">
        <v>-4624262</v>
      </c>
      <c r="D43" s="79">
        <v>-569242</v>
      </c>
      <c r="E43" s="96"/>
    </row>
    <row r="44" spans="1:5" s="98" customFormat="1" ht="47.25" x14ac:dyDescent="0.25">
      <c r="A44" s="103" t="s">
        <v>95</v>
      </c>
      <c r="B44" s="163"/>
      <c r="C44" s="79">
        <v>223181</v>
      </c>
      <c r="D44" s="79">
        <v>56814</v>
      </c>
      <c r="E44" s="96"/>
    </row>
    <row r="45" spans="1:5" s="98" customFormat="1" ht="47.25" x14ac:dyDescent="0.25">
      <c r="A45" s="103" t="s">
        <v>96</v>
      </c>
      <c r="B45" s="163"/>
      <c r="C45" s="79">
        <v>-324583</v>
      </c>
      <c r="D45" s="79">
        <v>396718</v>
      </c>
      <c r="E45" s="96"/>
    </row>
    <row r="46" spans="1:5" s="98" customFormat="1" ht="31.5" x14ac:dyDescent="0.25">
      <c r="A46" s="101" t="s">
        <v>35</v>
      </c>
      <c r="B46" s="162"/>
      <c r="C46" s="80">
        <f>SUM(C43:C45)</f>
        <v>-4725664</v>
      </c>
      <c r="D46" s="80">
        <f>SUM(D43:D45)</f>
        <v>-115710</v>
      </c>
      <c r="E46" s="96"/>
    </row>
    <row r="47" spans="1:5" s="98" customFormat="1" ht="31.5" hidden="1" x14ac:dyDescent="0.25">
      <c r="A47" s="101" t="s">
        <v>79</v>
      </c>
      <c r="B47" s="162"/>
      <c r="C47" s="128"/>
      <c r="D47" s="79"/>
      <c r="E47" s="96"/>
    </row>
    <row r="48" spans="1:5" s="98" customFormat="1" ht="15.75" x14ac:dyDescent="0.25">
      <c r="A48" s="102" t="s">
        <v>80</v>
      </c>
      <c r="B48" s="163"/>
      <c r="C48" s="129">
        <f>SUM(ф4!E30)</f>
        <v>2563454</v>
      </c>
      <c r="D48" s="79">
        <v>0</v>
      </c>
      <c r="E48" s="96"/>
    </row>
    <row r="49" spans="1:5" s="98" customFormat="1" ht="31.5" x14ac:dyDescent="0.25">
      <c r="A49" s="101" t="s">
        <v>81</v>
      </c>
      <c r="B49" s="162"/>
      <c r="C49" s="128">
        <f>SUM(C48)</f>
        <v>2563454</v>
      </c>
      <c r="D49" s="79">
        <f>SUM(D48)</f>
        <v>0</v>
      </c>
      <c r="E49" s="96"/>
    </row>
    <row r="50" spans="1:5" s="98" customFormat="1" ht="15.75" x14ac:dyDescent="0.25">
      <c r="A50" s="104" t="s">
        <v>71</v>
      </c>
      <c r="B50" s="124"/>
      <c r="C50" s="80">
        <f>SUM(C46+C49)</f>
        <v>-2162210</v>
      </c>
      <c r="D50" s="80">
        <f>SUM(D46+D49)</f>
        <v>-115710</v>
      </c>
      <c r="E50" s="96"/>
    </row>
    <row r="51" spans="1:5" s="98" customFormat="1" ht="15.75" x14ac:dyDescent="0.25">
      <c r="A51" s="104" t="s">
        <v>72</v>
      </c>
      <c r="B51" s="124"/>
      <c r="C51" s="80">
        <f>SUM(C34+C50)</f>
        <v>2873101</v>
      </c>
      <c r="D51" s="80">
        <f>SUM(D34+D50)</f>
        <v>1635544</v>
      </c>
      <c r="E51" s="96"/>
    </row>
    <row r="52" spans="1:5" s="22" customFormat="1" ht="15.75" customHeight="1" x14ac:dyDescent="0.25">
      <c r="A52" s="104"/>
      <c r="B52" s="124"/>
      <c r="C52" s="71"/>
      <c r="D52" s="71"/>
      <c r="E52" s="96"/>
    </row>
    <row r="53" spans="1:5" s="22" customFormat="1" ht="15.75" x14ac:dyDescent="0.25">
      <c r="A53" s="104" t="s">
        <v>63</v>
      </c>
      <c r="B53" s="124"/>
      <c r="C53" s="71"/>
      <c r="D53" s="71"/>
      <c r="E53" s="96"/>
    </row>
    <row r="54" spans="1:5" s="22" customFormat="1" ht="15.75" customHeight="1" x14ac:dyDescent="0.25">
      <c r="A54" s="105" t="s">
        <v>60</v>
      </c>
      <c r="B54" s="163"/>
      <c r="C54" s="80">
        <f>SUM(C51-C55)</f>
        <v>2873101</v>
      </c>
      <c r="D54" s="80">
        <f>SUM(D51)</f>
        <v>1635544</v>
      </c>
      <c r="E54" s="96"/>
    </row>
    <row r="55" spans="1:5" s="22" customFormat="1" ht="15.75" customHeight="1" x14ac:dyDescent="0.25">
      <c r="A55" s="105" t="s">
        <v>61</v>
      </c>
      <c r="B55" s="163"/>
      <c r="C55" s="79">
        <v>0</v>
      </c>
      <c r="D55" s="79">
        <v>0</v>
      </c>
      <c r="E55" s="96"/>
    </row>
    <row r="56" spans="1:5" s="98" customFormat="1" ht="15.75" x14ac:dyDescent="0.2">
      <c r="A56" s="106" t="s">
        <v>73</v>
      </c>
      <c r="B56" s="164"/>
      <c r="C56" s="80">
        <f>SUM(C54:C55)</f>
        <v>2873101</v>
      </c>
      <c r="D56" s="80">
        <f>SUM(D54:D55)</f>
        <v>1635544</v>
      </c>
      <c r="E56" s="96"/>
    </row>
    <row r="57" spans="1:5" s="98" customFormat="1" ht="15.75" x14ac:dyDescent="0.2">
      <c r="A57" s="106"/>
      <c r="B57" s="164"/>
      <c r="C57" s="80"/>
      <c r="D57" s="71"/>
      <c r="E57" s="96"/>
    </row>
    <row r="58" spans="1:5" s="98" customFormat="1" ht="15.75" x14ac:dyDescent="0.2">
      <c r="A58" s="106" t="s">
        <v>97</v>
      </c>
      <c r="B58" s="164"/>
      <c r="C58" s="80"/>
      <c r="D58" s="71"/>
      <c r="E58" s="96"/>
    </row>
    <row r="59" spans="1:5" s="98" customFormat="1" ht="31.5" hidden="1" x14ac:dyDescent="0.2">
      <c r="A59" s="134" t="s">
        <v>98</v>
      </c>
      <c r="B59" s="165"/>
      <c r="C59" s="131">
        <v>0</v>
      </c>
      <c r="D59" s="131">
        <v>141.58000000000001</v>
      </c>
      <c r="E59" s="96"/>
    </row>
    <row r="60" spans="1:5" s="98" customFormat="1" ht="15.75" x14ac:dyDescent="0.2">
      <c r="A60" s="134" t="s">
        <v>131</v>
      </c>
      <c r="B60" s="165">
        <v>22</v>
      </c>
      <c r="C60" s="121">
        <f>SUM(C37/13494068)*1000</f>
        <v>373.1499648586327</v>
      </c>
      <c r="D60" s="147">
        <v>129.78</v>
      </c>
      <c r="E60" s="96"/>
    </row>
    <row r="61" spans="1:5" s="98" customFormat="1" ht="42" hidden="1" customHeight="1" x14ac:dyDescent="0.2">
      <c r="A61" s="134" t="s">
        <v>114</v>
      </c>
      <c r="B61" s="165"/>
      <c r="C61" s="121">
        <f>SUM(C37/12388076)*1000</f>
        <v>406.46432908548513</v>
      </c>
      <c r="D61" s="131">
        <f>SUM(D37/10526030)*1000</f>
        <v>166.37364704451727</v>
      </c>
      <c r="E61" s="96"/>
    </row>
    <row r="62" spans="1:5" s="3" customFormat="1" ht="15.75" x14ac:dyDescent="0.25">
      <c r="A62" s="73"/>
      <c r="B62" s="166"/>
      <c r="C62" s="120"/>
      <c r="D62" s="141" t="s">
        <v>10</v>
      </c>
    </row>
    <row r="63" spans="1:5" s="9" customFormat="1" ht="15.75" x14ac:dyDescent="0.25">
      <c r="A63" s="74"/>
      <c r="B63" s="167"/>
      <c r="C63" s="108"/>
      <c r="D63" s="108"/>
    </row>
    <row r="64" spans="1:5" s="17" customFormat="1" ht="15.75" customHeight="1" x14ac:dyDescent="0.2">
      <c r="A64" s="174" t="s">
        <v>132</v>
      </c>
      <c r="B64" s="174"/>
      <c r="C64" s="174"/>
      <c r="D64" s="174"/>
    </row>
    <row r="65" spans="1:6" s="17" customFormat="1" ht="15.75" x14ac:dyDescent="0.2">
      <c r="A65" s="10"/>
      <c r="B65" s="168"/>
      <c r="C65" s="10"/>
      <c r="D65" s="10"/>
    </row>
    <row r="66" spans="1:6" s="17" customFormat="1" ht="15.75" customHeight="1" x14ac:dyDescent="0.2">
      <c r="A66" s="11"/>
      <c r="B66" s="11"/>
      <c r="C66" s="12"/>
      <c r="D66" s="12"/>
      <c r="F66" s="21"/>
    </row>
    <row r="67" spans="1:6" s="17" customFormat="1" ht="15.75" customHeight="1" x14ac:dyDescent="0.2">
      <c r="A67" s="174" t="s">
        <v>139</v>
      </c>
      <c r="B67" s="174"/>
      <c r="C67" s="174"/>
      <c r="D67" s="174"/>
      <c r="F67" s="21"/>
    </row>
    <row r="68" spans="1:6" s="22" customFormat="1" ht="19.5" customHeight="1" x14ac:dyDescent="0.2">
      <c r="A68" s="10"/>
      <c r="B68" s="168"/>
      <c r="C68" s="25"/>
      <c r="D68" s="10"/>
      <c r="F68" s="23"/>
    </row>
    <row r="69" spans="1:6" ht="15.75" x14ac:dyDescent="0.2">
      <c r="A69" s="170" t="s">
        <v>10</v>
      </c>
      <c r="B69" s="170"/>
      <c r="C69" s="170"/>
      <c r="D69" s="170"/>
    </row>
  </sheetData>
  <mergeCells count="6">
    <mergeCell ref="A69:D69"/>
    <mergeCell ref="A67:D67"/>
    <mergeCell ref="A64:D64"/>
    <mergeCell ref="A4:D4"/>
    <mergeCell ref="A5:D5"/>
    <mergeCell ref="A7:D7"/>
  </mergeCells>
  <pageMargins left="0.74803149606299213" right="0.74803149606299213" top="0.51181102362204722" bottom="0.51181102362204722" header="0.27559055118110237" footer="0.31496062992125984"/>
  <pageSetup paperSize="9" scale="6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67"/>
  <sheetViews>
    <sheetView workbookViewId="0">
      <selection activeCell="B8" sqref="B8:C8"/>
    </sheetView>
  </sheetViews>
  <sheetFormatPr defaultColWidth="9.28515625" defaultRowHeight="12.75" x14ac:dyDescent="0.2"/>
  <cols>
    <col min="1" max="1" width="73.42578125" style="17" customWidth="1"/>
    <col min="2" max="3" width="17" style="22" customWidth="1"/>
    <col min="4" max="16384" width="9.28515625" style="84"/>
  </cols>
  <sheetData>
    <row r="1" spans="1:4" ht="14.25" customHeight="1" x14ac:dyDescent="0.2"/>
    <row r="2" spans="1:4" ht="13.5" customHeight="1" x14ac:dyDescent="0.2"/>
    <row r="4" spans="1:4" ht="18.75" x14ac:dyDescent="0.2">
      <c r="A4" s="179" t="s">
        <v>6</v>
      </c>
      <c r="B4" s="179"/>
      <c r="C4" s="179"/>
    </row>
    <row r="5" spans="1:4" s="85" customFormat="1" ht="30.75" customHeight="1" x14ac:dyDescent="0.2">
      <c r="A5" s="169" t="s">
        <v>151</v>
      </c>
      <c r="B5" s="169"/>
      <c r="C5" s="169"/>
    </row>
    <row r="6" spans="1:4" s="28" customFormat="1" ht="14.25" x14ac:dyDescent="0.2">
      <c r="A6" s="26"/>
      <c r="B6" s="132"/>
      <c r="C6" s="142"/>
    </row>
    <row r="7" spans="1:4" s="85" customFormat="1" ht="15.75" x14ac:dyDescent="0.2">
      <c r="A7" s="173" t="s">
        <v>112</v>
      </c>
      <c r="B7" s="173"/>
      <c r="C7" s="173"/>
    </row>
    <row r="8" spans="1:4" ht="85.5" x14ac:dyDescent="0.2">
      <c r="A8" s="49"/>
      <c r="B8" s="118" t="s">
        <v>158</v>
      </c>
      <c r="C8" s="118" t="s">
        <v>159</v>
      </c>
    </row>
    <row r="9" spans="1:4" ht="18.75" customHeight="1" x14ac:dyDescent="0.2">
      <c r="A9" s="49" t="s">
        <v>36</v>
      </c>
      <c r="B9" s="86"/>
      <c r="C9" s="86" t="s">
        <v>10</v>
      </c>
      <c r="D9" s="87"/>
    </row>
    <row r="10" spans="1:4" x14ac:dyDescent="0.2">
      <c r="A10" s="48" t="s">
        <v>37</v>
      </c>
      <c r="B10" s="88">
        <v>28884881</v>
      </c>
      <c r="C10" s="88">
        <v>23204596</v>
      </c>
      <c r="D10" s="87"/>
    </row>
    <row r="11" spans="1:4" s="90" customFormat="1" x14ac:dyDescent="0.2">
      <c r="A11" s="81" t="s">
        <v>38</v>
      </c>
      <c r="B11" s="89">
        <v>-14942998</v>
      </c>
      <c r="C11" s="89">
        <v>-13685059</v>
      </c>
      <c r="D11" s="87"/>
    </row>
    <row r="12" spans="1:4" s="90" customFormat="1" x14ac:dyDescent="0.2">
      <c r="A12" s="81" t="s">
        <v>39</v>
      </c>
      <c r="B12" s="88">
        <v>10079897</v>
      </c>
      <c r="C12" s="88">
        <v>8608253</v>
      </c>
      <c r="D12" s="87"/>
    </row>
    <row r="13" spans="1:4" s="90" customFormat="1" x14ac:dyDescent="0.2">
      <c r="A13" s="81" t="s">
        <v>40</v>
      </c>
      <c r="B13" s="89">
        <v>-6323559</v>
      </c>
      <c r="C13" s="89">
        <v>-5576450</v>
      </c>
      <c r="D13" s="87"/>
    </row>
    <row r="14" spans="1:4" ht="37.5" customHeight="1" x14ac:dyDescent="0.2">
      <c r="A14" s="81" t="s">
        <v>99</v>
      </c>
      <c r="B14" s="89">
        <v>-9</v>
      </c>
      <c r="C14" s="89">
        <v>-458</v>
      </c>
      <c r="D14" s="87"/>
    </row>
    <row r="15" spans="1:4" x14ac:dyDescent="0.2">
      <c r="A15" s="81" t="s">
        <v>41</v>
      </c>
      <c r="B15" s="89">
        <v>5704658</v>
      </c>
      <c r="C15" s="89">
        <v>1169759</v>
      </c>
      <c r="D15" s="87"/>
    </row>
    <row r="16" spans="1:4" hidden="1" x14ac:dyDescent="0.2">
      <c r="A16" s="81" t="s">
        <v>76</v>
      </c>
      <c r="B16" s="89">
        <v>0</v>
      </c>
      <c r="C16" s="89">
        <v>0</v>
      </c>
      <c r="D16" s="87"/>
    </row>
    <row r="17" spans="1:9" hidden="1" x14ac:dyDescent="0.2">
      <c r="A17" s="81" t="s">
        <v>100</v>
      </c>
      <c r="B17" s="89">
        <v>0</v>
      </c>
      <c r="C17" s="89">
        <v>0</v>
      </c>
      <c r="D17" s="87"/>
    </row>
    <row r="18" spans="1:9" x14ac:dyDescent="0.2">
      <c r="A18" s="81" t="s">
        <v>42</v>
      </c>
      <c r="B18" s="89">
        <v>511161</v>
      </c>
      <c r="C18" s="89">
        <v>639417</v>
      </c>
      <c r="D18" s="87"/>
    </row>
    <row r="19" spans="1:9" x14ac:dyDescent="0.2">
      <c r="A19" s="81" t="s">
        <v>43</v>
      </c>
      <c r="B19" s="89">
        <v>-5206794</v>
      </c>
      <c r="C19" s="89">
        <v>-4786571</v>
      </c>
      <c r="D19" s="87"/>
    </row>
    <row r="20" spans="1:9" s="90" customFormat="1" ht="16.5" customHeight="1" x14ac:dyDescent="0.2">
      <c r="A20" s="81" t="s">
        <v>109</v>
      </c>
      <c r="B20" s="89">
        <v>-3463649</v>
      </c>
      <c r="C20" s="89">
        <v>-3464793</v>
      </c>
      <c r="D20" s="87"/>
    </row>
    <row r="21" spans="1:9" s="90" customFormat="1" ht="33" customHeight="1" x14ac:dyDescent="0.2">
      <c r="A21" s="82" t="s">
        <v>101</v>
      </c>
      <c r="B21" s="92">
        <f>SUM(B10:B20)</f>
        <v>15243588</v>
      </c>
      <c r="C21" s="92">
        <f>SUM(C10:C20)</f>
        <v>6108694</v>
      </c>
      <c r="D21" s="87"/>
    </row>
    <row r="22" spans="1:9" s="90" customFormat="1" ht="16.5" customHeight="1" x14ac:dyDescent="0.2">
      <c r="A22" s="82" t="s">
        <v>44</v>
      </c>
      <c r="B22" s="91" t="s">
        <v>10</v>
      </c>
      <c r="C22" s="91" t="s">
        <v>10</v>
      </c>
      <c r="D22" s="87"/>
    </row>
    <row r="23" spans="1:9" ht="25.5" x14ac:dyDescent="0.2">
      <c r="A23" s="81" t="s">
        <v>110</v>
      </c>
      <c r="B23" s="89">
        <v>3426951</v>
      </c>
      <c r="C23" s="89">
        <v>637559</v>
      </c>
      <c r="D23" s="87"/>
    </row>
    <row r="24" spans="1:9" ht="16.5" customHeight="1" x14ac:dyDescent="0.2">
      <c r="A24" s="81" t="s">
        <v>86</v>
      </c>
      <c r="B24" s="89">
        <v>70724</v>
      </c>
      <c r="C24" s="89">
        <v>12663077</v>
      </c>
      <c r="D24" s="87"/>
    </row>
    <row r="25" spans="1:9" ht="16.5" customHeight="1" x14ac:dyDescent="0.2">
      <c r="A25" s="81" t="s">
        <v>13</v>
      </c>
      <c r="B25" s="89">
        <v>-27627711</v>
      </c>
      <c r="C25" s="89">
        <v>-9637552</v>
      </c>
      <c r="D25" s="87"/>
    </row>
    <row r="26" spans="1:9" ht="16.5" customHeight="1" x14ac:dyDescent="0.2">
      <c r="A26" s="81" t="s">
        <v>0</v>
      </c>
      <c r="B26" s="89">
        <v>3400137</v>
      </c>
      <c r="C26" s="89">
        <v>-342829</v>
      </c>
      <c r="D26" s="87"/>
    </row>
    <row r="27" spans="1:9" ht="16.5" customHeight="1" x14ac:dyDescent="0.2">
      <c r="A27" s="82"/>
      <c r="B27" s="88"/>
      <c r="C27" s="88" t="s">
        <v>10</v>
      </c>
      <c r="D27" s="87"/>
    </row>
    <row r="28" spans="1:9" ht="16.5" customHeight="1" x14ac:dyDescent="0.2">
      <c r="A28" s="82" t="s">
        <v>45</v>
      </c>
      <c r="B28" s="91"/>
      <c r="C28" s="92" t="s">
        <v>10</v>
      </c>
      <c r="D28" s="87"/>
    </row>
    <row r="29" spans="1:9" x14ac:dyDescent="0.2">
      <c r="A29" s="81" t="s">
        <v>8</v>
      </c>
      <c r="B29" s="89">
        <v>-3085613</v>
      </c>
      <c r="C29" s="89">
        <v>-21313695</v>
      </c>
      <c r="D29" s="87"/>
    </row>
    <row r="30" spans="1:9" ht="16.5" customHeight="1" x14ac:dyDescent="0.2">
      <c r="A30" s="83" t="s">
        <v>102</v>
      </c>
      <c r="B30" s="89">
        <v>-50</v>
      </c>
      <c r="C30" s="89">
        <v>-267304</v>
      </c>
      <c r="D30" s="87"/>
    </row>
    <row r="31" spans="1:9" x14ac:dyDescent="0.2">
      <c r="A31" s="83" t="s">
        <v>88</v>
      </c>
      <c r="B31" s="89">
        <v>-8399611</v>
      </c>
      <c r="C31" s="89">
        <v>43488310</v>
      </c>
      <c r="D31" s="87"/>
      <c r="I31" s="84" t="s">
        <v>10</v>
      </c>
    </row>
    <row r="32" spans="1:9" x14ac:dyDescent="0.2">
      <c r="A32" s="83" t="s">
        <v>68</v>
      </c>
      <c r="B32" s="89">
        <v>0</v>
      </c>
      <c r="C32" s="89">
        <v>-3500086</v>
      </c>
      <c r="D32" s="87"/>
    </row>
    <row r="33" spans="1:6" hidden="1" x14ac:dyDescent="0.2">
      <c r="A33" s="83" t="s">
        <v>136</v>
      </c>
      <c r="B33" s="89">
        <v>0</v>
      </c>
      <c r="C33" s="89">
        <v>0</v>
      </c>
      <c r="D33" s="87"/>
    </row>
    <row r="34" spans="1:6" ht="16.5" customHeight="1" x14ac:dyDescent="0.2">
      <c r="A34" s="81" t="s">
        <v>1</v>
      </c>
      <c r="B34" s="89">
        <f>526022+1811728-627773-7387</f>
        <v>1702590</v>
      </c>
      <c r="C34" s="89">
        <v>248210</v>
      </c>
      <c r="D34" s="87"/>
    </row>
    <row r="35" spans="1:6" ht="25.5" x14ac:dyDescent="0.2">
      <c r="A35" s="82" t="s">
        <v>46</v>
      </c>
      <c r="B35" s="92">
        <f>SUM(B21:B34)</f>
        <v>-15268995</v>
      </c>
      <c r="C35" s="92">
        <f>SUM(C21:C34)</f>
        <v>28084384</v>
      </c>
      <c r="D35" s="87"/>
      <c r="F35" s="22"/>
    </row>
    <row r="36" spans="1:6" x14ac:dyDescent="0.2">
      <c r="A36" s="81" t="s">
        <v>47</v>
      </c>
      <c r="B36" s="89">
        <v>-2961</v>
      </c>
      <c r="C36" s="89">
        <v>-23662</v>
      </c>
      <c r="D36" s="87"/>
      <c r="F36" s="22"/>
    </row>
    <row r="37" spans="1:6" ht="25.5" x14ac:dyDescent="0.2">
      <c r="A37" s="82" t="s">
        <v>70</v>
      </c>
      <c r="B37" s="92">
        <f>SUM(B35:B36)</f>
        <v>-15271956</v>
      </c>
      <c r="C37" s="92">
        <f>SUM(C35:C36)</f>
        <v>28060722</v>
      </c>
      <c r="D37" s="87"/>
    </row>
    <row r="38" spans="1:6" ht="29.25" customHeight="1" x14ac:dyDescent="0.2">
      <c r="A38" s="82" t="s">
        <v>48</v>
      </c>
      <c r="B38" s="93"/>
      <c r="C38" s="89" t="s">
        <v>10</v>
      </c>
      <c r="D38" s="87"/>
    </row>
    <row r="39" spans="1:6" ht="25.5" x14ac:dyDescent="0.2">
      <c r="A39" s="81" t="s">
        <v>103</v>
      </c>
      <c r="B39" s="89">
        <v>-360763486</v>
      </c>
      <c r="C39" s="89">
        <v>-213659568</v>
      </c>
      <c r="D39" s="87"/>
    </row>
    <row r="40" spans="1:6" ht="25.5" x14ac:dyDescent="0.2">
      <c r="A40" s="81" t="s">
        <v>104</v>
      </c>
      <c r="B40" s="89">
        <f>347596991+36592</f>
        <v>347633583</v>
      </c>
      <c r="C40" s="89">
        <v>180090356</v>
      </c>
      <c r="D40" s="87"/>
    </row>
    <row r="41" spans="1:6" x14ac:dyDescent="0.2">
      <c r="A41" s="81" t="s">
        <v>58</v>
      </c>
      <c r="B41" s="89">
        <v>-135674</v>
      </c>
      <c r="C41" s="89">
        <v>-472807</v>
      </c>
      <c r="D41" s="87"/>
    </row>
    <row r="42" spans="1:6" hidden="1" x14ac:dyDescent="0.2">
      <c r="A42" s="81" t="s">
        <v>115</v>
      </c>
      <c r="B42" s="89">
        <v>0</v>
      </c>
      <c r="C42" s="89">
        <v>0</v>
      </c>
      <c r="D42" s="87"/>
    </row>
    <row r="43" spans="1:6" s="90" customFormat="1" ht="25.5" x14ac:dyDescent="0.2">
      <c r="A43" s="82" t="s">
        <v>49</v>
      </c>
      <c r="B43" s="92">
        <f>SUM(B39:B42)</f>
        <v>-13265577</v>
      </c>
      <c r="C43" s="92">
        <f>SUM(C39:C42)</f>
        <v>-34042019</v>
      </c>
      <c r="D43" s="87"/>
    </row>
    <row r="44" spans="1:6" x14ac:dyDescent="0.2">
      <c r="A44" s="82"/>
      <c r="B44" s="92" t="s">
        <v>10</v>
      </c>
      <c r="C44" s="93"/>
      <c r="D44" s="87"/>
    </row>
    <row r="45" spans="1:6" hidden="1" x14ac:dyDescent="0.2">
      <c r="A45" s="82" t="s">
        <v>50</v>
      </c>
      <c r="B45" s="93"/>
      <c r="C45" s="88" t="s">
        <v>10</v>
      </c>
      <c r="D45" s="87"/>
    </row>
    <row r="46" spans="1:6" hidden="1" x14ac:dyDescent="0.2">
      <c r="A46" s="81" t="s">
        <v>111</v>
      </c>
      <c r="B46" s="89">
        <v>0</v>
      </c>
      <c r="C46" s="89">
        <v>0</v>
      </c>
      <c r="D46" s="87"/>
    </row>
    <row r="47" spans="1:6" hidden="1" x14ac:dyDescent="0.2">
      <c r="A47" s="81" t="s">
        <v>124</v>
      </c>
      <c r="B47" s="89">
        <v>0</v>
      </c>
      <c r="C47" s="89">
        <v>0</v>
      </c>
      <c r="D47" s="87"/>
    </row>
    <row r="48" spans="1:6" hidden="1" x14ac:dyDescent="0.2">
      <c r="A48" s="81" t="s">
        <v>125</v>
      </c>
      <c r="B48" s="89">
        <v>0</v>
      </c>
      <c r="C48" s="89">
        <v>0</v>
      </c>
      <c r="D48" s="87"/>
    </row>
    <row r="49" spans="1:5" hidden="1" x14ac:dyDescent="0.2">
      <c r="A49" s="81" t="s">
        <v>123</v>
      </c>
      <c r="B49" s="89">
        <v>0</v>
      </c>
      <c r="C49" s="89">
        <v>0</v>
      </c>
      <c r="D49" s="87"/>
    </row>
    <row r="50" spans="1:5" hidden="1" x14ac:dyDescent="0.2">
      <c r="A50" s="82" t="s">
        <v>51</v>
      </c>
      <c r="B50" s="92">
        <f>SUM(B46:B49)</f>
        <v>0</v>
      </c>
      <c r="C50" s="92">
        <f>SUM(C46:C49)</f>
        <v>0</v>
      </c>
      <c r="D50" s="87"/>
    </row>
    <row r="51" spans="1:5" s="94" customFormat="1" x14ac:dyDescent="0.2">
      <c r="A51" s="82"/>
      <c r="B51" s="89" t="s">
        <v>10</v>
      </c>
      <c r="C51" s="88"/>
    </row>
    <row r="52" spans="1:5" s="1" customFormat="1" x14ac:dyDescent="0.2">
      <c r="A52" s="82" t="s">
        <v>52</v>
      </c>
      <c r="B52" s="92">
        <f>SUM(B37+B43+B50)</f>
        <v>-28537533</v>
      </c>
      <c r="C52" s="92">
        <f>SUM(C37+C43+C50)</f>
        <v>-5981297</v>
      </c>
      <c r="D52" s="1" t="s">
        <v>10</v>
      </c>
    </row>
    <row r="53" spans="1:5" s="17" customFormat="1" x14ac:dyDescent="0.2">
      <c r="A53" s="81" t="s">
        <v>53</v>
      </c>
      <c r="B53" s="89">
        <v>1170243</v>
      </c>
      <c r="C53" s="89">
        <v>276361</v>
      </c>
    </row>
    <row r="54" spans="1:5" s="17" customFormat="1" x14ac:dyDescent="0.2">
      <c r="A54" s="81" t="s">
        <v>126</v>
      </c>
      <c r="B54" s="89">
        <v>949</v>
      </c>
      <c r="C54" s="89">
        <v>0</v>
      </c>
    </row>
    <row r="55" spans="1:5" s="17" customFormat="1" x14ac:dyDescent="0.2">
      <c r="A55" s="82" t="s">
        <v>127</v>
      </c>
      <c r="B55" s="92">
        <f>SUM(B52:B54)</f>
        <v>-27366341</v>
      </c>
      <c r="C55" s="92">
        <f>SUM(C52:C54)</f>
        <v>-5704936</v>
      </c>
    </row>
    <row r="56" spans="1:5" s="17" customFormat="1" x14ac:dyDescent="0.2">
      <c r="A56" s="81" t="s">
        <v>54</v>
      </c>
      <c r="B56" s="89">
        <f>SUM('Ф-1 '!D11)</f>
        <v>88750354</v>
      </c>
      <c r="C56" s="88">
        <v>91618339</v>
      </c>
      <c r="E56" s="100" t="s">
        <v>10</v>
      </c>
    </row>
    <row r="57" spans="1:5" s="17" customFormat="1" x14ac:dyDescent="0.2">
      <c r="A57" s="82" t="s">
        <v>55</v>
      </c>
      <c r="B57" s="92">
        <f>SUM('Ф-1 '!C11)</f>
        <v>61384013</v>
      </c>
      <c r="C57" s="91">
        <v>85913403</v>
      </c>
    </row>
    <row r="58" spans="1:5" s="33" customFormat="1" ht="14.25" hidden="1" x14ac:dyDescent="0.2">
      <c r="A58" s="18"/>
      <c r="B58" s="133">
        <f>B56-B57</f>
        <v>27366341</v>
      </c>
      <c r="C58" s="133">
        <f>C56-C57</f>
        <v>5704936</v>
      </c>
    </row>
    <row r="59" spans="1:5" s="33" customFormat="1" ht="14.25" x14ac:dyDescent="0.2">
      <c r="A59" s="18"/>
      <c r="B59" s="133" t="s">
        <v>10</v>
      </c>
      <c r="C59" s="133"/>
    </row>
    <row r="60" spans="1:5" s="33" customFormat="1" ht="14.25" x14ac:dyDescent="0.2">
      <c r="A60" s="18"/>
      <c r="B60" s="95" t="s">
        <v>10</v>
      </c>
      <c r="C60" s="95" t="s">
        <v>10</v>
      </c>
      <c r="E60" s="30"/>
    </row>
    <row r="61" spans="1:5" s="33" customFormat="1" ht="15.75" customHeight="1" x14ac:dyDescent="0.2">
      <c r="A61" s="174" t="s">
        <v>134</v>
      </c>
      <c r="B61" s="174"/>
      <c r="C61" s="174"/>
      <c r="E61" s="30"/>
    </row>
    <row r="62" spans="1:5" s="17" customFormat="1" ht="15.75" customHeight="1" x14ac:dyDescent="0.2">
      <c r="A62" s="10"/>
      <c r="B62" s="10"/>
      <c r="C62" s="10"/>
      <c r="E62" s="21"/>
    </row>
    <row r="63" spans="1:5" s="17" customFormat="1" ht="15.75" x14ac:dyDescent="0.2">
      <c r="A63" s="11"/>
      <c r="B63" s="12"/>
      <c r="C63" s="12"/>
      <c r="E63" s="21"/>
    </row>
    <row r="64" spans="1:5" s="17" customFormat="1" ht="15.75" customHeight="1" x14ac:dyDescent="0.2">
      <c r="A64" s="174" t="s">
        <v>140</v>
      </c>
      <c r="B64" s="174"/>
      <c r="C64" s="174"/>
      <c r="E64" s="21"/>
    </row>
    <row r="65" spans="1:5" s="17" customFormat="1" ht="15.75" customHeight="1" x14ac:dyDescent="0.2">
      <c r="A65" s="10"/>
      <c r="B65" s="25"/>
      <c r="C65" s="10"/>
      <c r="E65" s="21"/>
    </row>
    <row r="66" spans="1:5" ht="14.25" x14ac:dyDescent="0.2">
      <c r="A66" s="18"/>
      <c r="B66" s="19"/>
      <c r="C66" s="19"/>
    </row>
    <row r="67" spans="1:5" ht="14.25" x14ac:dyDescent="0.2">
      <c r="A67" s="18"/>
      <c r="B67" s="27"/>
      <c r="C67" s="27"/>
    </row>
  </sheetData>
  <mergeCells count="5">
    <mergeCell ref="A4:C4"/>
    <mergeCell ref="A5:C5"/>
    <mergeCell ref="A61:C61"/>
    <mergeCell ref="A64:C64"/>
    <mergeCell ref="A7:C7"/>
  </mergeCells>
  <pageMargins left="0.70866141732283472" right="0.70866141732283472" top="0.47244094488188981" bottom="0.43307086614173229" header="0.19685039370078741" footer="0.15748031496062992"/>
  <pageSetup paperSize="9" scale="75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75"/>
  <sheetViews>
    <sheetView workbookViewId="0">
      <selection activeCell="H7" sqref="H7"/>
    </sheetView>
  </sheetViews>
  <sheetFormatPr defaultColWidth="20.7109375" defaultRowHeight="12.75" x14ac:dyDescent="0.2"/>
  <cols>
    <col min="1" max="1" width="51.140625" style="2" customWidth="1"/>
    <col min="2" max="2" width="13.5703125" style="2" customWidth="1"/>
    <col min="3" max="3" width="13.140625" style="2" customWidth="1"/>
    <col min="4" max="4" width="12.140625" style="2" customWidth="1"/>
    <col min="5" max="5" width="18.28515625" style="2" customWidth="1"/>
    <col min="6" max="6" width="17.42578125" style="16" customWidth="1"/>
    <col min="7" max="7" width="16" style="2" customWidth="1"/>
    <col min="8" max="16384" width="20.7109375" style="2"/>
  </cols>
  <sheetData>
    <row r="1" spans="1:7" ht="15.75" x14ac:dyDescent="0.25">
      <c r="A1" s="13"/>
      <c r="B1" s="13"/>
      <c r="C1" s="13"/>
      <c r="D1" s="13"/>
      <c r="E1" s="13"/>
      <c r="F1" s="15"/>
    </row>
    <row r="2" spans="1:7" ht="15.75" x14ac:dyDescent="0.25">
      <c r="A2" s="13"/>
      <c r="B2" s="13"/>
      <c r="C2" s="13"/>
      <c r="D2" s="13"/>
      <c r="E2" s="13"/>
      <c r="F2" s="15"/>
    </row>
    <row r="3" spans="1:7" ht="15.75" x14ac:dyDescent="0.25">
      <c r="A3" s="13"/>
      <c r="B3" s="13"/>
      <c r="C3" s="13"/>
      <c r="D3" s="13"/>
      <c r="E3" s="13"/>
      <c r="F3" s="15"/>
    </row>
    <row r="4" spans="1:7" ht="15.75" x14ac:dyDescent="0.25">
      <c r="A4" s="180" t="s">
        <v>2</v>
      </c>
      <c r="B4" s="180"/>
      <c r="C4" s="180"/>
      <c r="D4" s="180"/>
      <c r="E4" s="180"/>
      <c r="F4" s="180"/>
    </row>
    <row r="5" spans="1:7" ht="35.25" customHeight="1" x14ac:dyDescent="0.2">
      <c r="A5" s="181" t="s">
        <v>150</v>
      </c>
      <c r="B5" s="181"/>
      <c r="C5" s="181"/>
      <c r="D5" s="181"/>
      <c r="E5" s="181"/>
      <c r="F5" s="181"/>
    </row>
    <row r="6" spans="1:7" ht="15.75" x14ac:dyDescent="0.25">
      <c r="A6" s="47"/>
      <c r="B6" s="47"/>
      <c r="C6" s="47"/>
      <c r="D6" s="47"/>
      <c r="E6" s="47"/>
      <c r="F6" s="47"/>
    </row>
    <row r="7" spans="1:7" ht="15.75" x14ac:dyDescent="0.25">
      <c r="A7" s="173" t="s">
        <v>112</v>
      </c>
      <c r="B7" s="173"/>
      <c r="C7" s="173"/>
      <c r="D7" s="14"/>
      <c r="E7" s="14"/>
      <c r="F7" s="14"/>
    </row>
    <row r="8" spans="1:7" ht="36.75" thickBot="1" x14ac:dyDescent="0.25">
      <c r="A8" s="52" t="s">
        <v>64</v>
      </c>
      <c r="B8" s="135" t="s">
        <v>22</v>
      </c>
      <c r="C8" s="135" t="s">
        <v>9</v>
      </c>
      <c r="D8" s="136" t="s">
        <v>90</v>
      </c>
      <c r="E8" s="136" t="s">
        <v>105</v>
      </c>
      <c r="F8" s="137" t="s">
        <v>23</v>
      </c>
      <c r="G8" s="135" t="s">
        <v>24</v>
      </c>
    </row>
    <row r="9" spans="1:7" ht="13.5" thickBot="1" x14ac:dyDescent="0.25">
      <c r="A9" s="99" t="s">
        <v>155</v>
      </c>
      <c r="B9" s="112">
        <v>147649693</v>
      </c>
      <c r="C9" s="112">
        <v>-280212</v>
      </c>
      <c r="D9" s="112">
        <v>2868354</v>
      </c>
      <c r="E9" s="112">
        <v>2689521</v>
      </c>
      <c r="F9" s="112">
        <v>-112232946</v>
      </c>
      <c r="G9" s="112">
        <f>SUM(B9:F9)</f>
        <v>40694410</v>
      </c>
    </row>
    <row r="10" spans="1:7" ht="13.5" thickTop="1" x14ac:dyDescent="0.2">
      <c r="A10" s="52" t="s">
        <v>56</v>
      </c>
      <c r="B10" s="113"/>
      <c r="C10" s="116"/>
      <c r="D10" s="113"/>
      <c r="E10" s="115"/>
      <c r="F10" s="113"/>
      <c r="G10" s="111" t="s">
        <v>10</v>
      </c>
    </row>
    <row r="11" spans="1:7" x14ac:dyDescent="0.2">
      <c r="A11" s="53" t="s">
        <v>66</v>
      </c>
      <c r="B11" s="110">
        <v>0</v>
      </c>
      <c r="C11" s="110">
        <v>0</v>
      </c>
      <c r="D11" s="110">
        <v>0</v>
      </c>
      <c r="E11" s="117">
        <v>0</v>
      </c>
      <c r="F11" s="110">
        <v>1751254</v>
      </c>
      <c r="G11" s="111">
        <f>SUM(B11:F11)</f>
        <v>1751254</v>
      </c>
    </row>
    <row r="12" spans="1:7" x14ac:dyDescent="0.2">
      <c r="A12" s="53" t="s">
        <v>57</v>
      </c>
      <c r="B12" s="110">
        <v>0</v>
      </c>
      <c r="C12" s="110">
        <v>0</v>
      </c>
      <c r="D12" s="110">
        <v>-115710</v>
      </c>
      <c r="E12" s="117">
        <v>0</v>
      </c>
      <c r="F12" s="110">
        <v>0</v>
      </c>
      <c r="G12" s="111">
        <f>SUM(B12:F12)</f>
        <v>-115710</v>
      </c>
    </row>
    <row r="13" spans="1:7" x14ac:dyDescent="0.2">
      <c r="A13" s="123" t="s">
        <v>128</v>
      </c>
      <c r="B13" s="111">
        <f>SUM(B11:B12)</f>
        <v>0</v>
      </c>
      <c r="C13" s="111">
        <f>SUM(C11:C12)</f>
        <v>0</v>
      </c>
      <c r="D13" s="111">
        <f>SUM(D11:D12)</f>
        <v>-115710</v>
      </c>
      <c r="E13" s="111">
        <f>SUM(E11:E12)</f>
        <v>0</v>
      </c>
      <c r="F13" s="111">
        <f>SUM(F11:F12)</f>
        <v>1751254</v>
      </c>
      <c r="G13" s="111">
        <f>SUM(B13:F13)</f>
        <v>1635544</v>
      </c>
    </row>
    <row r="14" spans="1:7" ht="24" x14ac:dyDescent="0.2">
      <c r="A14" s="122" t="s">
        <v>67</v>
      </c>
      <c r="B14" s="110">
        <v>0</v>
      </c>
      <c r="C14" s="110">
        <v>0</v>
      </c>
      <c r="D14" s="110">
        <v>0</v>
      </c>
      <c r="E14" s="117">
        <v>-27443</v>
      </c>
      <c r="F14" s="110">
        <v>27443</v>
      </c>
      <c r="G14" s="111">
        <f>SUM(B14:F14)</f>
        <v>0</v>
      </c>
    </row>
    <row r="15" spans="1:7" ht="13.5" thickBot="1" x14ac:dyDescent="0.25">
      <c r="A15" s="123" t="s">
        <v>129</v>
      </c>
      <c r="B15" s="110">
        <f t="shared" ref="B15:G15" si="0">SUM(B14)</f>
        <v>0</v>
      </c>
      <c r="C15" s="110">
        <f t="shared" si="0"/>
        <v>0</v>
      </c>
      <c r="D15" s="110">
        <f t="shared" si="0"/>
        <v>0</v>
      </c>
      <c r="E15" s="110">
        <f t="shared" si="0"/>
        <v>-27443</v>
      </c>
      <c r="F15" s="110">
        <f t="shared" si="0"/>
        <v>27443</v>
      </c>
      <c r="G15" s="110">
        <f t="shared" si="0"/>
        <v>0</v>
      </c>
    </row>
    <row r="16" spans="1:7" ht="13.5" thickBot="1" x14ac:dyDescent="0.25">
      <c r="A16" s="99" t="s">
        <v>156</v>
      </c>
      <c r="B16" s="112">
        <f t="shared" ref="B16:G16" si="1">SUM(B9,B13,B15)</f>
        <v>147649693</v>
      </c>
      <c r="C16" s="112">
        <f t="shared" si="1"/>
        <v>-280212</v>
      </c>
      <c r="D16" s="112">
        <f t="shared" si="1"/>
        <v>2752644</v>
      </c>
      <c r="E16" s="112">
        <f t="shared" si="1"/>
        <v>2662078</v>
      </c>
      <c r="F16" s="112">
        <f t="shared" si="1"/>
        <v>-110454249</v>
      </c>
      <c r="G16" s="112">
        <f t="shared" si="1"/>
        <v>42329954</v>
      </c>
    </row>
    <row r="17" spans="1:7" ht="16.5" thickTop="1" x14ac:dyDescent="0.25">
      <c r="A17" s="148"/>
      <c r="B17" s="148"/>
      <c r="C17" s="148"/>
      <c r="D17" s="14"/>
      <c r="E17" s="14"/>
      <c r="F17" s="14"/>
    </row>
    <row r="18" spans="1:7" ht="15.75" x14ac:dyDescent="0.25">
      <c r="A18" s="148"/>
      <c r="B18" s="148"/>
      <c r="C18" s="148"/>
      <c r="D18" s="14"/>
      <c r="E18" s="14"/>
      <c r="F18" s="14"/>
    </row>
    <row r="19" spans="1:7" ht="57.75" customHeight="1" x14ac:dyDescent="0.2">
      <c r="A19" s="52" t="s">
        <v>64</v>
      </c>
      <c r="B19" s="135" t="s">
        <v>22</v>
      </c>
      <c r="C19" s="135" t="s">
        <v>9</v>
      </c>
      <c r="D19" s="135" t="s">
        <v>90</v>
      </c>
      <c r="E19" s="136" t="s">
        <v>105</v>
      </c>
      <c r="F19" s="137" t="s">
        <v>23</v>
      </c>
      <c r="G19" s="135" t="s">
        <v>24</v>
      </c>
    </row>
    <row r="20" spans="1:7" x14ac:dyDescent="0.2">
      <c r="A20" s="52" t="s">
        <v>142</v>
      </c>
      <c r="B20" s="113">
        <v>147649693</v>
      </c>
      <c r="C20" s="114">
        <v>-280212</v>
      </c>
      <c r="D20" s="114">
        <v>2868354</v>
      </c>
      <c r="E20" s="113">
        <v>2689521</v>
      </c>
      <c r="F20" s="114">
        <v>-112232946</v>
      </c>
      <c r="G20" s="111">
        <f>SUM(B20:F20)</f>
        <v>40694410</v>
      </c>
    </row>
    <row r="21" spans="1:7" ht="15.75" customHeight="1" x14ac:dyDescent="0.2">
      <c r="A21" s="52" t="s">
        <v>56</v>
      </c>
      <c r="B21" s="113"/>
      <c r="C21" s="116"/>
      <c r="D21" s="113"/>
      <c r="E21" s="115"/>
      <c r="F21" s="113"/>
      <c r="G21" s="111" t="s">
        <v>10</v>
      </c>
    </row>
    <row r="22" spans="1:7" x14ac:dyDescent="0.2">
      <c r="A22" s="53" t="s">
        <v>66</v>
      </c>
      <c r="B22" s="110">
        <v>0</v>
      </c>
      <c r="C22" s="110">
        <v>0</v>
      </c>
      <c r="D22" s="110">
        <v>0</v>
      </c>
      <c r="E22" s="117">
        <v>0</v>
      </c>
      <c r="F22" s="117">
        <v>2015069</v>
      </c>
      <c r="G22" s="111">
        <f>SUM(B22:F22)</f>
        <v>2015069</v>
      </c>
    </row>
    <row r="23" spans="1:7" x14ac:dyDescent="0.2">
      <c r="A23" s="53" t="s">
        <v>57</v>
      </c>
      <c r="B23" s="110">
        <v>0</v>
      </c>
      <c r="C23" s="110">
        <v>0</v>
      </c>
      <c r="D23" s="110">
        <v>218454</v>
      </c>
      <c r="E23" s="117">
        <v>0</v>
      </c>
      <c r="F23" s="117">
        <v>0</v>
      </c>
      <c r="G23" s="111">
        <f>SUM(B23:F23)</f>
        <v>218454</v>
      </c>
    </row>
    <row r="24" spans="1:7" s="16" customFormat="1" x14ac:dyDescent="0.2">
      <c r="A24" s="123" t="s">
        <v>69</v>
      </c>
      <c r="B24" s="111">
        <f t="shared" ref="B24:G24" si="2">SUM(B22:B23)</f>
        <v>0</v>
      </c>
      <c r="C24" s="111">
        <f t="shared" si="2"/>
        <v>0</v>
      </c>
      <c r="D24" s="111">
        <f t="shared" si="2"/>
        <v>218454</v>
      </c>
      <c r="E24" s="111">
        <f t="shared" si="2"/>
        <v>0</v>
      </c>
      <c r="F24" s="111">
        <f t="shared" si="2"/>
        <v>2015069</v>
      </c>
      <c r="G24" s="111">
        <f t="shared" si="2"/>
        <v>2233523</v>
      </c>
    </row>
    <row r="25" spans="1:7" s="17" customFormat="1" ht="24" x14ac:dyDescent="0.2">
      <c r="A25" s="122" t="s">
        <v>67</v>
      </c>
      <c r="B25" s="110">
        <v>0</v>
      </c>
      <c r="C25" s="110">
        <v>0</v>
      </c>
      <c r="D25" s="110">
        <v>0</v>
      </c>
      <c r="E25" s="117">
        <v>-36988</v>
      </c>
      <c r="F25" s="117">
        <v>36988</v>
      </c>
      <c r="G25" s="111">
        <f>SUM(B25:F25)</f>
        <v>0</v>
      </c>
    </row>
    <row r="26" spans="1:7" s="29" customFormat="1" ht="13.5" thickBot="1" x14ac:dyDescent="0.25">
      <c r="A26" s="145" t="s">
        <v>129</v>
      </c>
      <c r="B26" s="144">
        <f>SUM(B25)</f>
        <v>0</v>
      </c>
      <c r="C26" s="144">
        <f>SUM(C25)</f>
        <v>0</v>
      </c>
      <c r="D26" s="144">
        <f>SUM(D25)</f>
        <v>0</v>
      </c>
      <c r="E26" s="144">
        <f>SUM(E25)</f>
        <v>-36988</v>
      </c>
      <c r="F26" s="144">
        <f>SUM(F25)</f>
        <v>36988</v>
      </c>
      <c r="G26" s="144">
        <f>SUM(B26:F26)</f>
        <v>0</v>
      </c>
    </row>
    <row r="27" spans="1:7" s="17" customFormat="1" ht="18.75" customHeight="1" thickBot="1" x14ac:dyDescent="0.25">
      <c r="A27" s="99" t="s">
        <v>135</v>
      </c>
      <c r="B27" s="112">
        <f t="shared" ref="B27:G27" si="3">SUM(B20,B24,B26)</f>
        <v>147649693</v>
      </c>
      <c r="C27" s="112">
        <f t="shared" si="3"/>
        <v>-280212</v>
      </c>
      <c r="D27" s="112">
        <f t="shared" si="3"/>
        <v>3086808</v>
      </c>
      <c r="E27" s="112">
        <f t="shared" si="3"/>
        <v>2652533</v>
      </c>
      <c r="F27" s="112">
        <f t="shared" si="3"/>
        <v>-110180889</v>
      </c>
      <c r="G27" s="112">
        <f t="shared" si="3"/>
        <v>42927933</v>
      </c>
    </row>
    <row r="28" spans="1:7" ht="15.75" customHeight="1" thickTop="1" x14ac:dyDescent="0.2">
      <c r="A28" s="52" t="s">
        <v>56</v>
      </c>
      <c r="B28" s="113"/>
      <c r="C28" s="116"/>
      <c r="D28" s="113"/>
      <c r="E28" s="115"/>
      <c r="F28" s="113"/>
      <c r="G28" s="111" t="s">
        <v>10</v>
      </c>
    </row>
    <row r="29" spans="1:7" x14ac:dyDescent="0.2">
      <c r="A29" s="53" t="s">
        <v>66</v>
      </c>
      <c r="B29" s="110">
        <v>0</v>
      </c>
      <c r="C29" s="110">
        <v>0</v>
      </c>
      <c r="D29" s="110">
        <v>0</v>
      </c>
      <c r="E29" s="117">
        <v>0</v>
      </c>
      <c r="F29" s="117">
        <f>SUM(ф.2!C30)</f>
        <v>5035311</v>
      </c>
      <c r="G29" s="111">
        <f>SUM(B29:F29)</f>
        <v>5035311</v>
      </c>
    </row>
    <row r="30" spans="1:7" x14ac:dyDescent="0.2">
      <c r="A30" s="53" t="s">
        <v>57</v>
      </c>
      <c r="B30" s="110">
        <v>0</v>
      </c>
      <c r="C30" s="110">
        <v>0</v>
      </c>
      <c r="D30" s="110">
        <v>-4725664</v>
      </c>
      <c r="E30" s="117">
        <v>2563454</v>
      </c>
      <c r="F30" s="117">
        <v>0</v>
      </c>
      <c r="G30" s="111">
        <f>SUM(B30:F30)</f>
        <v>-2162210</v>
      </c>
    </row>
    <row r="31" spans="1:7" s="16" customFormat="1" x14ac:dyDescent="0.2">
      <c r="A31" s="123" t="s">
        <v>128</v>
      </c>
      <c r="B31" s="111">
        <f>SUM(B29:B30)</f>
        <v>0</v>
      </c>
      <c r="C31" s="111">
        <f>SUM(C29:C30)</f>
        <v>0</v>
      </c>
      <c r="D31" s="111">
        <f>SUM(D29:D30)</f>
        <v>-4725664</v>
      </c>
      <c r="E31" s="111">
        <f>SUM(E29:E30)</f>
        <v>2563454</v>
      </c>
      <c r="F31" s="111">
        <f>SUM(F29:F30)</f>
        <v>5035311</v>
      </c>
      <c r="G31" s="111">
        <f>SUM(B31:F31)</f>
        <v>2873101</v>
      </c>
    </row>
    <row r="32" spans="1:7" s="17" customFormat="1" ht="24" x14ac:dyDescent="0.2">
      <c r="A32" s="122" t="s">
        <v>67</v>
      </c>
      <c r="B32" s="110">
        <v>0</v>
      </c>
      <c r="C32" s="110">
        <v>0</v>
      </c>
      <c r="D32" s="110">
        <v>0</v>
      </c>
      <c r="E32" s="117">
        <v>-32092</v>
      </c>
      <c r="F32" s="117">
        <v>32092</v>
      </c>
      <c r="G32" s="111">
        <f>SUM(B32:F32)</f>
        <v>0</v>
      </c>
    </row>
    <row r="33" spans="1:7" s="17" customFormat="1" ht="13.5" thickBot="1" x14ac:dyDescent="0.25">
      <c r="A33" s="123" t="s">
        <v>129</v>
      </c>
      <c r="B33" s="110">
        <f t="shared" ref="B33:G33" si="4">SUM(B32)</f>
        <v>0</v>
      </c>
      <c r="C33" s="110">
        <f t="shared" si="4"/>
        <v>0</v>
      </c>
      <c r="D33" s="110">
        <f t="shared" si="4"/>
        <v>0</v>
      </c>
      <c r="E33" s="110">
        <f t="shared" si="4"/>
        <v>-32092</v>
      </c>
      <c r="F33" s="110">
        <f t="shared" si="4"/>
        <v>32092</v>
      </c>
      <c r="G33" s="110">
        <f t="shared" si="4"/>
        <v>0</v>
      </c>
    </row>
    <row r="34" spans="1:7" s="17" customFormat="1" ht="18.75" customHeight="1" thickBot="1" x14ac:dyDescent="0.25">
      <c r="A34" s="99" t="s">
        <v>149</v>
      </c>
      <c r="B34" s="112">
        <f t="shared" ref="B34:G34" si="5">SUM(B27,B31,B33)</f>
        <v>147649693</v>
      </c>
      <c r="C34" s="112">
        <f t="shared" si="5"/>
        <v>-280212</v>
      </c>
      <c r="D34" s="112">
        <f t="shared" si="5"/>
        <v>-1638856</v>
      </c>
      <c r="E34" s="112">
        <f t="shared" si="5"/>
        <v>5183895</v>
      </c>
      <c r="F34" s="112">
        <f t="shared" si="5"/>
        <v>-105113486</v>
      </c>
      <c r="G34" s="112">
        <f t="shared" si="5"/>
        <v>45801034</v>
      </c>
    </row>
    <row r="35" spans="1:7" s="17" customFormat="1" ht="13.5" hidden="1" thickTop="1" x14ac:dyDescent="0.2">
      <c r="A35" s="138"/>
      <c r="B35" s="139">
        <f>-SUM('Ф-1 '!C34)</f>
        <v>-147649693</v>
      </c>
      <c r="C35" s="139">
        <f>-SUM('Ф-1 '!C35)</f>
        <v>280212</v>
      </c>
      <c r="D35" s="139">
        <f>-SUM('Ф-1 '!C36)</f>
        <v>1638856</v>
      </c>
      <c r="E35" s="139">
        <f>-SUM('Ф-1 '!C37)</f>
        <v>-5183895</v>
      </c>
      <c r="F35" s="139">
        <f>-SUM('Ф-1 '!C38)</f>
        <v>105113486</v>
      </c>
      <c r="G35" s="139">
        <f>SUM(B35:F35)</f>
        <v>-45801034</v>
      </c>
    </row>
    <row r="36" spans="1:7" s="17" customFormat="1" ht="13.5" thickTop="1" x14ac:dyDescent="0.2">
      <c r="A36" s="138"/>
      <c r="B36" s="139"/>
      <c r="C36" s="139"/>
      <c r="D36" s="139"/>
      <c r="E36" s="139"/>
      <c r="F36" s="139" t="s">
        <v>10</v>
      </c>
      <c r="G36" s="139" t="s">
        <v>10</v>
      </c>
    </row>
    <row r="37" spans="1:7" s="17" customFormat="1" x14ac:dyDescent="0.2">
      <c r="A37" s="51"/>
      <c r="B37" s="55"/>
      <c r="C37" s="55"/>
      <c r="D37" s="55"/>
      <c r="E37" s="55"/>
      <c r="F37" s="55" t="s">
        <v>10</v>
      </c>
      <c r="G37" s="27" t="s">
        <v>10</v>
      </c>
    </row>
    <row r="38" spans="1:7" s="17" customFormat="1" ht="15.75" customHeight="1" x14ac:dyDescent="0.2">
      <c r="A38" s="174" t="s">
        <v>137</v>
      </c>
      <c r="B38" s="174"/>
      <c r="C38" s="174"/>
      <c r="D38" s="174"/>
      <c r="E38" s="174"/>
      <c r="F38" s="109"/>
      <c r="G38" s="27"/>
    </row>
    <row r="39" spans="1:7" s="17" customFormat="1" ht="15.75" customHeight="1" x14ac:dyDescent="0.2">
      <c r="A39" s="10"/>
      <c r="B39" s="10"/>
      <c r="C39" s="10"/>
      <c r="D39" s="10"/>
      <c r="E39" s="10"/>
      <c r="F39" s="54"/>
      <c r="G39" s="27"/>
    </row>
    <row r="40" spans="1:7" s="17" customFormat="1" ht="15.75" x14ac:dyDescent="0.2">
      <c r="A40" s="11"/>
      <c r="B40" s="12"/>
      <c r="C40" s="12"/>
      <c r="D40" s="11"/>
      <c r="E40" s="12"/>
      <c r="F40" s="54"/>
    </row>
    <row r="41" spans="1:7" s="17" customFormat="1" ht="15.75" customHeight="1" x14ac:dyDescent="0.2">
      <c r="A41" s="174" t="s">
        <v>145</v>
      </c>
      <c r="B41" s="174"/>
      <c r="C41" s="174"/>
      <c r="D41" s="174"/>
      <c r="E41" s="174"/>
      <c r="F41" s="54"/>
    </row>
    <row r="42" spans="1:7" s="17" customFormat="1" ht="15.75" x14ac:dyDescent="0.2">
      <c r="A42" s="10"/>
      <c r="B42" s="25"/>
      <c r="C42" s="10"/>
      <c r="D42" s="174" t="s">
        <v>10</v>
      </c>
      <c r="E42" s="174"/>
      <c r="F42" s="54"/>
    </row>
    <row r="43" spans="1:7" s="17" customFormat="1" ht="15.75" x14ac:dyDescent="0.2">
      <c r="A43" s="10"/>
      <c r="B43" s="25"/>
      <c r="C43" s="10"/>
      <c r="D43" s="10"/>
      <c r="E43" s="10"/>
      <c r="F43" s="54"/>
    </row>
    <row r="44" spans="1:7" s="17" customFormat="1" ht="15.75" x14ac:dyDescent="0.2">
      <c r="A44" s="10"/>
      <c r="B44" s="25"/>
      <c r="C44" s="10"/>
      <c r="D44" s="10"/>
      <c r="E44" s="10"/>
      <c r="F44" s="54"/>
    </row>
    <row r="45" spans="1:7" s="17" customFormat="1" ht="15.75" x14ac:dyDescent="0.2">
      <c r="A45" s="10"/>
      <c r="B45" s="25"/>
      <c r="C45" s="10"/>
      <c r="D45" s="10"/>
      <c r="E45" s="10"/>
      <c r="F45" s="54"/>
    </row>
    <row r="46" spans="1:7" s="17" customFormat="1" ht="15.75" x14ac:dyDescent="0.2">
      <c r="A46" s="10"/>
      <c r="B46" s="25"/>
      <c r="C46" s="10"/>
      <c r="D46" s="10"/>
      <c r="E46" s="10"/>
      <c r="F46" s="54"/>
    </row>
    <row r="47" spans="1:7" s="17" customFormat="1" ht="15.75" x14ac:dyDescent="0.2">
      <c r="A47" s="10"/>
      <c r="B47" s="25"/>
      <c r="C47" s="10"/>
      <c r="D47" s="10"/>
      <c r="E47" s="10"/>
      <c r="F47" s="54"/>
    </row>
    <row r="48" spans="1:7" s="17" customFormat="1" ht="15.75" x14ac:dyDescent="0.2">
      <c r="A48" s="10"/>
      <c r="B48" s="25"/>
      <c r="C48" s="10"/>
      <c r="D48" s="10"/>
      <c r="E48" s="10"/>
      <c r="F48" s="54"/>
    </row>
    <row r="49" spans="1:9" s="17" customFormat="1" ht="15.75" x14ac:dyDescent="0.2">
      <c r="A49" s="10"/>
      <c r="B49" s="25"/>
      <c r="C49" s="10"/>
      <c r="D49" s="10"/>
      <c r="E49" s="10"/>
      <c r="F49" s="54"/>
    </row>
    <row r="50" spans="1:9" s="17" customFormat="1" ht="15.75" x14ac:dyDescent="0.2">
      <c r="A50" s="10"/>
      <c r="B50" s="25"/>
      <c r="C50" s="10"/>
      <c r="D50" s="10"/>
      <c r="E50" s="10"/>
      <c r="F50" s="54"/>
    </row>
    <row r="51" spans="1:9" s="17" customFormat="1" ht="15.75" x14ac:dyDescent="0.2">
      <c r="A51" s="10"/>
      <c r="B51" s="25"/>
      <c r="C51" s="10"/>
      <c r="D51" s="10"/>
      <c r="E51" s="10"/>
      <c r="F51" s="54"/>
    </row>
    <row r="52" spans="1:9" s="17" customFormat="1" ht="15.75" x14ac:dyDescent="0.2">
      <c r="A52" s="10"/>
      <c r="B52" s="25"/>
      <c r="C52" s="10"/>
      <c r="D52" s="10"/>
      <c r="E52" s="10"/>
      <c r="F52" s="54"/>
    </row>
    <row r="53" spans="1:9" s="17" customFormat="1" ht="15.75" x14ac:dyDescent="0.2">
      <c r="A53" s="10"/>
      <c r="B53" s="25"/>
      <c r="C53" s="10"/>
      <c r="D53" s="10"/>
      <c r="E53" s="10"/>
      <c r="F53" s="54"/>
    </row>
    <row r="54" spans="1:9" s="17" customFormat="1" ht="15.75" x14ac:dyDescent="0.2">
      <c r="A54" s="10"/>
      <c r="B54" s="25"/>
      <c r="C54" s="10"/>
      <c r="D54" s="10"/>
      <c r="E54" s="10"/>
      <c r="F54" s="54"/>
    </row>
    <row r="55" spans="1:9" s="17" customFormat="1" x14ac:dyDescent="0.2">
      <c r="A55" s="51"/>
      <c r="B55" s="54"/>
      <c r="C55" s="54"/>
      <c r="D55" s="54"/>
      <c r="E55" s="54"/>
      <c r="F55" s="54"/>
    </row>
    <row r="56" spans="1:9" s="17" customFormat="1" x14ac:dyDescent="0.2">
      <c r="A56" s="51"/>
      <c r="B56" s="54"/>
      <c r="C56" s="54"/>
      <c r="D56" s="54"/>
      <c r="E56" s="54"/>
      <c r="F56" s="54"/>
    </row>
    <row r="57" spans="1:9" s="17" customFormat="1" x14ac:dyDescent="0.2">
      <c r="A57" s="51"/>
      <c r="B57" s="54"/>
      <c r="C57" s="54"/>
      <c r="D57" s="54"/>
      <c r="E57" s="54"/>
      <c r="F57" s="54"/>
    </row>
    <row r="58" spans="1:9" s="17" customFormat="1" x14ac:dyDescent="0.2">
      <c r="A58" s="52" t="s">
        <v>152</v>
      </c>
      <c r="B58" s="113">
        <v>127611241</v>
      </c>
      <c r="C58" s="114">
        <v>-280212</v>
      </c>
      <c r="D58" s="113">
        <v>100</v>
      </c>
      <c r="E58" s="114">
        <v>975897</v>
      </c>
      <c r="F58" s="113">
        <v>3464394</v>
      </c>
      <c r="G58" s="110">
        <v>0</v>
      </c>
      <c r="H58" s="114">
        <v>-84118960</v>
      </c>
      <c r="I58" s="111">
        <f>SUM(B58:H58)</f>
        <v>47652460</v>
      </c>
    </row>
    <row r="59" spans="1:9" s="17" customFormat="1" x14ac:dyDescent="0.2">
      <c r="A59" s="52" t="s">
        <v>56</v>
      </c>
      <c r="B59" s="113"/>
      <c r="C59" s="116"/>
      <c r="D59" s="116"/>
      <c r="E59" s="113"/>
      <c r="F59" s="115"/>
      <c r="G59" s="113"/>
      <c r="H59" s="113"/>
      <c r="I59" s="111" t="s">
        <v>10</v>
      </c>
    </row>
    <row r="60" spans="1:9" s="22" customFormat="1" ht="19.5" customHeight="1" x14ac:dyDescent="0.2">
      <c r="A60" s="53" t="s">
        <v>66</v>
      </c>
      <c r="B60" s="110">
        <v>0</v>
      </c>
      <c r="C60" s="110">
        <v>0</v>
      </c>
      <c r="D60" s="110">
        <v>0</v>
      </c>
      <c r="E60" s="110">
        <v>0</v>
      </c>
      <c r="F60" s="117">
        <v>0</v>
      </c>
      <c r="G60" s="110">
        <v>0</v>
      </c>
      <c r="H60" s="117">
        <v>-28147225</v>
      </c>
      <c r="I60" s="111">
        <f>SUM(B60:H60)</f>
        <v>-28147225</v>
      </c>
    </row>
    <row r="61" spans="1:9" x14ac:dyDescent="0.2">
      <c r="A61" s="53" t="s">
        <v>57</v>
      </c>
      <c r="B61" s="110">
        <v>0</v>
      </c>
      <c r="C61" s="110">
        <v>0</v>
      </c>
      <c r="D61" s="110">
        <v>0</v>
      </c>
      <c r="E61" s="110">
        <v>1892457</v>
      </c>
      <c r="F61" s="117">
        <v>-741634</v>
      </c>
      <c r="G61" s="110">
        <v>0</v>
      </c>
      <c r="H61" s="117">
        <v>0</v>
      </c>
      <c r="I61" s="111">
        <f>SUM(B61:H61)</f>
        <v>1150823</v>
      </c>
    </row>
    <row r="62" spans="1:9" x14ac:dyDescent="0.2">
      <c r="A62" s="123" t="s">
        <v>69</v>
      </c>
      <c r="B62" s="111">
        <f>SUM(B60:B61)</f>
        <v>0</v>
      </c>
      <c r="C62" s="111">
        <f t="shared" ref="C62:H62" si="6">SUM(C60:C61)</f>
        <v>0</v>
      </c>
      <c r="D62" s="111">
        <f t="shared" si="6"/>
        <v>0</v>
      </c>
      <c r="E62" s="111">
        <f t="shared" si="6"/>
        <v>1892457</v>
      </c>
      <c r="F62" s="111">
        <f t="shared" si="6"/>
        <v>-741634</v>
      </c>
      <c r="G62" s="111">
        <f t="shared" si="6"/>
        <v>0</v>
      </c>
      <c r="H62" s="111">
        <f t="shared" si="6"/>
        <v>-28147225</v>
      </c>
      <c r="I62" s="111">
        <f>SUM(I60:I61)</f>
        <v>-26996402</v>
      </c>
    </row>
    <row r="63" spans="1:9" ht="24" x14ac:dyDescent="0.2">
      <c r="A63" s="122" t="s">
        <v>67</v>
      </c>
      <c r="B63" s="110">
        <v>0</v>
      </c>
      <c r="C63" s="110">
        <v>0</v>
      </c>
      <c r="D63" s="110">
        <v>0</v>
      </c>
      <c r="E63" s="110">
        <v>0</v>
      </c>
      <c r="F63" s="117">
        <v>-33239</v>
      </c>
      <c r="G63" s="110">
        <v>0</v>
      </c>
      <c r="H63" s="117">
        <v>33239</v>
      </c>
      <c r="I63" s="111">
        <f>SUM(B63:H63)</f>
        <v>0</v>
      </c>
    </row>
    <row r="64" spans="1:9" x14ac:dyDescent="0.2">
      <c r="A64" s="145" t="s">
        <v>129</v>
      </c>
      <c r="B64" s="144">
        <f t="shared" ref="B64:H64" si="7">SUM(B63)</f>
        <v>0</v>
      </c>
      <c r="C64" s="144">
        <f t="shared" si="7"/>
        <v>0</v>
      </c>
      <c r="D64" s="144">
        <f t="shared" si="7"/>
        <v>0</v>
      </c>
      <c r="E64" s="144">
        <f t="shared" si="7"/>
        <v>0</v>
      </c>
      <c r="F64" s="144">
        <f t="shared" si="7"/>
        <v>-33239</v>
      </c>
      <c r="G64" s="144">
        <f t="shared" si="7"/>
        <v>0</v>
      </c>
      <c r="H64" s="144">
        <f t="shared" si="7"/>
        <v>33239</v>
      </c>
      <c r="I64" s="144">
        <f>SUM(B64:H64)</f>
        <v>0</v>
      </c>
    </row>
    <row r="65" spans="1:9" x14ac:dyDescent="0.2">
      <c r="A65" s="149" t="s">
        <v>153</v>
      </c>
      <c r="B65" s="150">
        <v>100</v>
      </c>
      <c r="C65" s="150">
        <v>0</v>
      </c>
      <c r="D65" s="150">
        <v>-100</v>
      </c>
      <c r="E65" s="150">
        <v>0</v>
      </c>
      <c r="F65" s="151">
        <v>0</v>
      </c>
      <c r="G65" s="150"/>
      <c r="H65" s="151">
        <v>0</v>
      </c>
      <c r="I65" s="144">
        <f>SUM(B65:H65)</f>
        <v>0</v>
      </c>
    </row>
    <row r="66" spans="1:9" ht="13.5" thickBot="1" x14ac:dyDescent="0.25">
      <c r="A66" s="149" t="s">
        <v>154</v>
      </c>
      <c r="B66" s="150">
        <v>20038352</v>
      </c>
      <c r="C66" s="150">
        <v>0</v>
      </c>
      <c r="D66" s="150">
        <v>0</v>
      </c>
      <c r="E66" s="150">
        <v>0</v>
      </c>
      <c r="F66" s="151">
        <v>0</v>
      </c>
      <c r="G66" s="150"/>
      <c r="H66" s="151"/>
      <c r="I66" s="144">
        <f>SUM(B66:H66)</f>
        <v>20038352</v>
      </c>
    </row>
    <row r="67" spans="1:9" ht="13.5" thickBot="1" x14ac:dyDescent="0.25">
      <c r="A67" s="99" t="s">
        <v>155</v>
      </c>
      <c r="B67" s="112">
        <f>SUM(B58,B62,B64,B65:B66)</f>
        <v>147649693</v>
      </c>
      <c r="C67" s="112">
        <f t="shared" ref="C67:I67" si="8">SUM(C58,C62,C64,C65:C66)</f>
        <v>-280212</v>
      </c>
      <c r="D67" s="112">
        <f t="shared" si="8"/>
        <v>0</v>
      </c>
      <c r="E67" s="112">
        <f t="shared" si="8"/>
        <v>2868354</v>
      </c>
      <c r="F67" s="112">
        <f t="shared" si="8"/>
        <v>2689521</v>
      </c>
      <c r="G67" s="112">
        <f t="shared" si="8"/>
        <v>0</v>
      </c>
      <c r="H67" s="112">
        <f t="shared" si="8"/>
        <v>-112232946</v>
      </c>
      <c r="I67" s="112">
        <f t="shared" si="8"/>
        <v>40694410</v>
      </c>
    </row>
    <row r="68" spans="1:9" ht="13.5" thickTop="1" x14ac:dyDescent="0.2">
      <c r="A68" s="52" t="s">
        <v>56</v>
      </c>
      <c r="B68" s="113"/>
      <c r="C68" s="116"/>
      <c r="D68" s="116"/>
      <c r="E68" s="113"/>
      <c r="F68" s="115"/>
      <c r="G68" s="113"/>
      <c r="H68" s="113"/>
      <c r="I68" s="111" t="s">
        <v>10</v>
      </c>
    </row>
    <row r="69" spans="1:9" x14ac:dyDescent="0.2">
      <c r="A69" s="53" t="s">
        <v>66</v>
      </c>
      <c r="B69" s="110">
        <v>0</v>
      </c>
      <c r="C69" s="110">
        <v>0</v>
      </c>
      <c r="D69" s="110">
        <v>0</v>
      </c>
      <c r="E69" s="110">
        <v>0</v>
      </c>
      <c r="F69" s="117">
        <v>0</v>
      </c>
      <c r="G69" s="110">
        <v>0</v>
      </c>
      <c r="H69" s="117">
        <f>SUM([2]ф.2!C38)</f>
        <v>1751254</v>
      </c>
      <c r="I69" s="111">
        <f>SUM(B69:H69)</f>
        <v>1751254</v>
      </c>
    </row>
    <row r="70" spans="1:9" x14ac:dyDescent="0.2">
      <c r="A70" s="53" t="s">
        <v>57</v>
      </c>
      <c r="B70" s="110">
        <v>0</v>
      </c>
      <c r="C70" s="110">
        <v>0</v>
      </c>
      <c r="D70" s="110">
        <v>0</v>
      </c>
      <c r="E70" s="110">
        <v>-115710</v>
      </c>
      <c r="F70" s="117">
        <v>0</v>
      </c>
      <c r="G70" s="110">
        <v>0</v>
      </c>
      <c r="H70" s="117">
        <v>0</v>
      </c>
      <c r="I70" s="111">
        <f>SUM(B70:H70)</f>
        <v>-115710</v>
      </c>
    </row>
    <row r="71" spans="1:9" x14ac:dyDescent="0.2">
      <c r="A71" s="123" t="s">
        <v>128</v>
      </c>
      <c r="B71" s="111">
        <f>SUM(B69:B70)</f>
        <v>0</v>
      </c>
      <c r="C71" s="111">
        <f t="shared" ref="C71:H71" si="9">SUM(C69:C70)</f>
        <v>0</v>
      </c>
      <c r="D71" s="111">
        <f t="shared" si="9"/>
        <v>0</v>
      </c>
      <c r="E71" s="111">
        <f t="shared" si="9"/>
        <v>-115710</v>
      </c>
      <c r="F71" s="111">
        <f t="shared" si="9"/>
        <v>0</v>
      </c>
      <c r="G71" s="111">
        <f t="shared" si="9"/>
        <v>0</v>
      </c>
      <c r="H71" s="111">
        <f t="shared" si="9"/>
        <v>1751254</v>
      </c>
      <c r="I71" s="111">
        <f>SUM(B71:H71)</f>
        <v>1635544</v>
      </c>
    </row>
    <row r="72" spans="1:9" ht="24" x14ac:dyDescent="0.2">
      <c r="A72" s="122" t="s">
        <v>67</v>
      </c>
      <c r="B72" s="110">
        <v>0</v>
      </c>
      <c r="C72" s="110">
        <v>0</v>
      </c>
      <c r="D72" s="110">
        <v>0</v>
      </c>
      <c r="E72" s="110">
        <v>0</v>
      </c>
      <c r="F72" s="117">
        <v>-27443</v>
      </c>
      <c r="G72" s="110">
        <v>0</v>
      </c>
      <c r="H72" s="117">
        <v>27443</v>
      </c>
      <c r="I72" s="111">
        <f>SUM(B72:H72)</f>
        <v>0</v>
      </c>
    </row>
    <row r="73" spans="1:9" ht="13.5" thickBot="1" x14ac:dyDescent="0.25">
      <c r="A73" s="123" t="s">
        <v>129</v>
      </c>
      <c r="B73" s="110">
        <f>SUM(B72)</f>
        <v>0</v>
      </c>
      <c r="C73" s="110">
        <f t="shared" ref="C73:I73" si="10">SUM(C72)</f>
        <v>0</v>
      </c>
      <c r="D73" s="110">
        <f t="shared" si="10"/>
        <v>0</v>
      </c>
      <c r="E73" s="110">
        <f t="shared" si="10"/>
        <v>0</v>
      </c>
      <c r="F73" s="110">
        <f t="shared" si="10"/>
        <v>-27443</v>
      </c>
      <c r="G73" s="110">
        <f t="shared" si="10"/>
        <v>0</v>
      </c>
      <c r="H73" s="110">
        <f t="shared" si="10"/>
        <v>27443</v>
      </c>
      <c r="I73" s="110">
        <f t="shared" si="10"/>
        <v>0</v>
      </c>
    </row>
    <row r="74" spans="1:9" ht="13.5" thickBot="1" x14ac:dyDescent="0.25">
      <c r="A74" s="99" t="s">
        <v>156</v>
      </c>
      <c r="B74" s="112">
        <f>SUM(B67,B71,B73)</f>
        <v>147649693</v>
      </c>
      <c r="C74" s="112">
        <f t="shared" ref="C74:I74" si="11">SUM(C67,C71,C73)</f>
        <v>-280212</v>
      </c>
      <c r="D74" s="112">
        <f t="shared" si="11"/>
        <v>0</v>
      </c>
      <c r="E74" s="112">
        <f t="shared" si="11"/>
        <v>2752644</v>
      </c>
      <c r="F74" s="112">
        <f t="shared" si="11"/>
        <v>2662078</v>
      </c>
      <c r="G74" s="112">
        <f t="shared" si="11"/>
        <v>0</v>
      </c>
      <c r="H74" s="112">
        <f t="shared" si="11"/>
        <v>-110454249</v>
      </c>
      <c r="I74" s="112">
        <f t="shared" si="11"/>
        <v>42329954</v>
      </c>
    </row>
    <row r="75" spans="1:9" ht="13.5" thickTop="1" x14ac:dyDescent="0.2"/>
  </sheetData>
  <mergeCells count="6">
    <mergeCell ref="A41:E41"/>
    <mergeCell ref="A4:F4"/>
    <mergeCell ref="A5:F5"/>
    <mergeCell ref="A7:C7"/>
    <mergeCell ref="D42:E42"/>
    <mergeCell ref="A38:E38"/>
  </mergeCells>
  <pageMargins left="0.59055118110236227" right="0.70866141732283472" top="0.35433070866141736" bottom="0.74803149606299213" header="0.15748031496062992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K25" sqref="K25"/>
    </sheetView>
  </sheetViews>
  <sheetFormatPr defaultColWidth="20.7109375" defaultRowHeight="12.75" x14ac:dyDescent="0.2"/>
  <cols>
    <col min="1" max="1" width="51.140625" style="2" customWidth="1"/>
    <col min="2" max="2" width="13.5703125" style="2" customWidth="1"/>
    <col min="3" max="3" width="13.140625" style="2" customWidth="1"/>
    <col min="4" max="4" width="20.140625" style="2" customWidth="1"/>
    <col min="5" max="5" width="18.28515625" style="2" customWidth="1"/>
    <col min="6" max="6" width="17.42578125" style="16" customWidth="1"/>
    <col min="7" max="7" width="16" style="2" customWidth="1"/>
    <col min="8" max="16384" width="20.7109375" style="2"/>
  </cols>
  <sheetData>
    <row r="1" spans="1:7" ht="15.75" x14ac:dyDescent="0.25">
      <c r="A1" s="13"/>
      <c r="B1" s="13"/>
      <c r="C1" s="13"/>
      <c r="D1" s="13"/>
      <c r="E1" s="13"/>
      <c r="F1" s="15"/>
    </row>
    <row r="2" spans="1:7" ht="15.75" x14ac:dyDescent="0.25">
      <c r="A2" s="13"/>
      <c r="B2" s="13"/>
      <c r="C2" s="13"/>
      <c r="D2" s="13"/>
      <c r="E2" s="13"/>
      <c r="F2" s="15"/>
    </row>
    <row r="3" spans="1:7" ht="15.75" x14ac:dyDescent="0.25">
      <c r="A3" s="13"/>
      <c r="B3" s="13"/>
      <c r="C3" s="13"/>
      <c r="D3" s="13"/>
      <c r="E3" s="13"/>
      <c r="F3" s="15"/>
    </row>
    <row r="4" spans="1:7" ht="15.75" x14ac:dyDescent="0.25">
      <c r="A4" s="13"/>
      <c r="B4" s="13"/>
      <c r="C4" s="13"/>
      <c r="D4" s="13"/>
      <c r="E4" s="13"/>
      <c r="F4" s="15"/>
    </row>
    <row r="5" spans="1:7" ht="15.75" x14ac:dyDescent="0.25">
      <c r="A5" s="180" t="s">
        <v>2</v>
      </c>
      <c r="B5" s="180"/>
      <c r="C5" s="180"/>
      <c r="D5" s="180"/>
      <c r="E5" s="180"/>
      <c r="F5" s="180"/>
    </row>
    <row r="6" spans="1:7" ht="35.25" customHeight="1" x14ac:dyDescent="0.2">
      <c r="A6" s="181" t="s">
        <v>141</v>
      </c>
      <c r="B6" s="181"/>
      <c r="C6" s="181"/>
      <c r="D6" s="181"/>
      <c r="E6" s="181"/>
      <c r="F6" s="181"/>
    </row>
    <row r="7" spans="1:7" ht="15.75" x14ac:dyDescent="0.25">
      <c r="A7" s="47"/>
      <c r="B7" s="47"/>
      <c r="C7" s="47"/>
      <c r="D7" s="47"/>
      <c r="E7" s="47"/>
      <c r="F7" s="47"/>
    </row>
    <row r="8" spans="1:7" ht="15.75" x14ac:dyDescent="0.25">
      <c r="A8" s="173" t="s">
        <v>112</v>
      </c>
      <c r="B8" s="173"/>
      <c r="C8" s="173"/>
      <c r="D8" s="14"/>
      <c r="E8" s="14"/>
      <c r="F8" s="14"/>
    </row>
    <row r="9" spans="1:7" ht="57.75" customHeight="1" x14ac:dyDescent="0.2">
      <c r="A9" s="52" t="s">
        <v>64</v>
      </c>
      <c r="B9" s="135" t="s">
        <v>22</v>
      </c>
      <c r="C9" s="135" t="s">
        <v>9</v>
      </c>
      <c r="D9" s="135" t="s">
        <v>90</v>
      </c>
      <c r="E9" s="136" t="s">
        <v>105</v>
      </c>
      <c r="F9" s="137" t="s">
        <v>23</v>
      </c>
      <c r="G9" s="135" t="s">
        <v>24</v>
      </c>
    </row>
    <row r="10" spans="1:7" x14ac:dyDescent="0.2">
      <c r="A10" s="52" t="s">
        <v>142</v>
      </c>
      <c r="B10" s="113">
        <v>147649693</v>
      </c>
      <c r="C10" s="114">
        <v>-280212</v>
      </c>
      <c r="D10" s="114">
        <v>2868354</v>
      </c>
      <c r="E10" s="113">
        <v>2689521</v>
      </c>
      <c r="F10" s="114">
        <v>-112232946</v>
      </c>
      <c r="G10" s="111">
        <f>SUM(B10:F10)</f>
        <v>40694410</v>
      </c>
    </row>
    <row r="11" spans="1:7" ht="15.75" customHeight="1" x14ac:dyDescent="0.2">
      <c r="A11" s="52" t="s">
        <v>56</v>
      </c>
      <c r="B11" s="113"/>
      <c r="C11" s="116"/>
      <c r="D11" s="113"/>
      <c r="E11" s="115"/>
      <c r="F11" s="113"/>
      <c r="G11" s="111" t="s">
        <v>10</v>
      </c>
    </row>
    <row r="12" spans="1:7" x14ac:dyDescent="0.2">
      <c r="A12" s="53" t="s">
        <v>66</v>
      </c>
      <c r="B12" s="110">
        <v>0</v>
      </c>
      <c r="C12" s="110">
        <v>0</v>
      </c>
      <c r="D12" s="110">
        <v>0</v>
      </c>
      <c r="E12" s="117">
        <v>0</v>
      </c>
      <c r="F12" s="117">
        <v>2015069</v>
      </c>
      <c r="G12" s="111">
        <f>SUM(B12:F12)</f>
        <v>2015069</v>
      </c>
    </row>
    <row r="13" spans="1:7" x14ac:dyDescent="0.2">
      <c r="A13" s="53" t="s">
        <v>57</v>
      </c>
      <c r="B13" s="110">
        <v>0</v>
      </c>
      <c r="C13" s="110">
        <v>0</v>
      </c>
      <c r="D13" s="110">
        <v>218454</v>
      </c>
      <c r="E13" s="117">
        <v>0</v>
      </c>
      <c r="F13" s="117">
        <v>0</v>
      </c>
      <c r="G13" s="111">
        <f>SUM(B13:F13)</f>
        <v>218454</v>
      </c>
    </row>
    <row r="14" spans="1:7" s="16" customFormat="1" x14ac:dyDescent="0.2">
      <c r="A14" s="123" t="s">
        <v>69</v>
      </c>
      <c r="B14" s="111">
        <f t="shared" ref="B14:G14" si="0">SUM(B12:B13)</f>
        <v>0</v>
      </c>
      <c r="C14" s="111">
        <f t="shared" si="0"/>
        <v>0</v>
      </c>
      <c r="D14" s="111">
        <f t="shared" si="0"/>
        <v>218454</v>
      </c>
      <c r="E14" s="111">
        <f t="shared" si="0"/>
        <v>0</v>
      </c>
      <c r="F14" s="111">
        <f t="shared" si="0"/>
        <v>2015069</v>
      </c>
      <c r="G14" s="111">
        <f t="shared" si="0"/>
        <v>2233523</v>
      </c>
    </row>
    <row r="15" spans="1:7" s="17" customFormat="1" ht="24" x14ac:dyDescent="0.2">
      <c r="A15" s="122" t="s">
        <v>67</v>
      </c>
      <c r="B15" s="110">
        <v>0</v>
      </c>
      <c r="C15" s="110">
        <v>0</v>
      </c>
      <c r="D15" s="110">
        <v>0</v>
      </c>
      <c r="E15" s="117">
        <v>-36988</v>
      </c>
      <c r="F15" s="117">
        <v>36988</v>
      </c>
      <c r="G15" s="111">
        <f>SUM(B15:F15)</f>
        <v>0</v>
      </c>
    </row>
    <row r="16" spans="1:7" s="29" customFormat="1" ht="13.5" thickBot="1" x14ac:dyDescent="0.25">
      <c r="A16" s="145" t="s">
        <v>129</v>
      </c>
      <c r="B16" s="144">
        <f>SUM(B15)</f>
        <v>0</v>
      </c>
      <c r="C16" s="144">
        <f>SUM(C15)</f>
        <v>0</v>
      </c>
      <c r="D16" s="144">
        <f>SUM(D15)</f>
        <v>0</v>
      </c>
      <c r="E16" s="144">
        <f>SUM(E15)</f>
        <v>-36988</v>
      </c>
      <c r="F16" s="144">
        <f>SUM(F15)</f>
        <v>36988</v>
      </c>
      <c r="G16" s="144">
        <f>SUM(B16:F16)</f>
        <v>0</v>
      </c>
    </row>
    <row r="17" spans="1:7" s="17" customFormat="1" ht="18.75" customHeight="1" thickBot="1" x14ac:dyDescent="0.25">
      <c r="A17" s="99" t="s">
        <v>135</v>
      </c>
      <c r="B17" s="112">
        <f t="shared" ref="B17:G17" si="1">SUM(B10,B14,B16)</f>
        <v>147649693</v>
      </c>
      <c r="C17" s="112">
        <f t="shared" si="1"/>
        <v>-280212</v>
      </c>
      <c r="D17" s="112">
        <f t="shared" si="1"/>
        <v>3086808</v>
      </c>
      <c r="E17" s="112">
        <f t="shared" si="1"/>
        <v>2652533</v>
      </c>
      <c r="F17" s="112">
        <f t="shared" si="1"/>
        <v>-110180889</v>
      </c>
      <c r="G17" s="112">
        <f t="shared" si="1"/>
        <v>42927933</v>
      </c>
    </row>
    <row r="18" spans="1:7" ht="15.75" customHeight="1" thickTop="1" x14ac:dyDescent="0.2">
      <c r="A18" s="52" t="s">
        <v>56</v>
      </c>
      <c r="B18" s="113"/>
      <c r="C18" s="116"/>
      <c r="D18" s="113"/>
      <c r="E18" s="115"/>
      <c r="F18" s="113"/>
      <c r="G18" s="111" t="s">
        <v>10</v>
      </c>
    </row>
    <row r="19" spans="1:7" x14ac:dyDescent="0.2">
      <c r="A19" s="53" t="s">
        <v>66</v>
      </c>
      <c r="B19" s="110">
        <v>0</v>
      </c>
      <c r="C19" s="110">
        <v>0</v>
      </c>
      <c r="D19" s="110">
        <v>0</v>
      </c>
      <c r="E19" s="117">
        <v>0</v>
      </c>
      <c r="F19" s="117">
        <v>2700175</v>
      </c>
      <c r="G19" s="111">
        <f>SUM(B19:F19)</f>
        <v>2700175</v>
      </c>
    </row>
    <row r="20" spans="1:7" x14ac:dyDescent="0.2">
      <c r="A20" s="53" t="s">
        <v>57</v>
      </c>
      <c r="B20" s="110">
        <v>0</v>
      </c>
      <c r="C20" s="110">
        <v>0</v>
      </c>
      <c r="D20" s="110">
        <v>-3424547</v>
      </c>
      <c r="E20" s="117">
        <v>0</v>
      </c>
      <c r="F20" s="117">
        <v>0</v>
      </c>
      <c r="G20" s="111">
        <f>SUM(B20:F20)</f>
        <v>-3424547</v>
      </c>
    </row>
    <row r="21" spans="1:7" s="16" customFormat="1" x14ac:dyDescent="0.2">
      <c r="A21" s="123" t="s">
        <v>128</v>
      </c>
      <c r="B21" s="111">
        <f>SUM(B19:B20)</f>
        <v>0</v>
      </c>
      <c r="C21" s="111">
        <f>SUM(C19:C20)</f>
        <v>0</v>
      </c>
      <c r="D21" s="111">
        <f>SUM(D19:D20)</f>
        <v>-3424547</v>
      </c>
      <c r="E21" s="111">
        <f>SUM(E19:E20)</f>
        <v>0</v>
      </c>
      <c r="F21" s="111">
        <f>SUM(F19:F20)</f>
        <v>2700175</v>
      </c>
      <c r="G21" s="111">
        <f>SUM(B21:F21)</f>
        <v>-724372</v>
      </c>
    </row>
    <row r="22" spans="1:7" s="17" customFormat="1" ht="24" x14ac:dyDescent="0.2">
      <c r="A22" s="122" t="s">
        <v>67</v>
      </c>
      <c r="B22" s="110">
        <v>0</v>
      </c>
      <c r="C22" s="110">
        <v>0</v>
      </c>
      <c r="D22" s="110">
        <v>0</v>
      </c>
      <c r="E22" s="117">
        <v>-18282</v>
      </c>
      <c r="F22" s="117">
        <v>18282</v>
      </c>
      <c r="G22" s="111">
        <f>SUM(B22:F22)</f>
        <v>0</v>
      </c>
    </row>
    <row r="23" spans="1:7" s="17" customFormat="1" ht="13.5" thickBot="1" x14ac:dyDescent="0.25">
      <c r="A23" s="123" t="s">
        <v>129</v>
      </c>
      <c r="B23" s="110">
        <f t="shared" ref="B23:G23" si="2">SUM(B22)</f>
        <v>0</v>
      </c>
      <c r="C23" s="110">
        <f t="shared" si="2"/>
        <v>0</v>
      </c>
      <c r="D23" s="110">
        <f t="shared" si="2"/>
        <v>0</v>
      </c>
      <c r="E23" s="110">
        <f t="shared" si="2"/>
        <v>-18282</v>
      </c>
      <c r="F23" s="110">
        <f t="shared" si="2"/>
        <v>18282</v>
      </c>
      <c r="G23" s="110">
        <f t="shared" si="2"/>
        <v>0</v>
      </c>
    </row>
    <row r="24" spans="1:7" s="17" customFormat="1" ht="18" customHeight="1" thickBot="1" x14ac:dyDescent="0.25">
      <c r="A24" s="99" t="s">
        <v>143</v>
      </c>
      <c r="B24" s="112">
        <f t="shared" ref="B24:G24" si="3">SUM(B17,B21,B23)</f>
        <v>147649693</v>
      </c>
      <c r="C24" s="112">
        <f t="shared" si="3"/>
        <v>-280212</v>
      </c>
      <c r="D24" s="112">
        <f t="shared" si="3"/>
        <v>-337739</v>
      </c>
      <c r="E24" s="112">
        <f t="shared" si="3"/>
        <v>2634251</v>
      </c>
      <c r="F24" s="112">
        <f t="shared" si="3"/>
        <v>-107462432</v>
      </c>
      <c r="G24" s="112">
        <f t="shared" si="3"/>
        <v>42203561</v>
      </c>
    </row>
    <row r="25" spans="1:7" s="17" customFormat="1" ht="13.5" thickTop="1" x14ac:dyDescent="0.2">
      <c r="A25" s="138"/>
      <c r="B25" s="139">
        <f>-SUM('Ф-1 '!C34)</f>
        <v>-147649693</v>
      </c>
      <c r="C25" s="139">
        <f>-SUM('Ф-1 '!C35)</f>
        <v>280212</v>
      </c>
      <c r="D25" s="139">
        <f>-SUM('Ф-1 '!C36)</f>
        <v>1638856</v>
      </c>
      <c r="E25" s="139">
        <f>-SUM('Ф-1 '!C37)</f>
        <v>-5183895</v>
      </c>
      <c r="F25" s="139">
        <v>107465585</v>
      </c>
      <c r="G25" s="139">
        <f>SUM(B25:F25)</f>
        <v>-43448935</v>
      </c>
    </row>
    <row r="26" spans="1:7" s="17" customFormat="1" x14ac:dyDescent="0.2">
      <c r="A26" s="138"/>
      <c r="B26" s="139"/>
      <c r="C26" s="139"/>
      <c r="D26" s="139"/>
      <c r="E26" s="139"/>
      <c r="F26" s="139" t="s">
        <v>10</v>
      </c>
      <c r="G26" s="139" t="s">
        <v>10</v>
      </c>
    </row>
    <row r="27" spans="1:7" s="17" customFormat="1" ht="18.75" customHeight="1" x14ac:dyDescent="0.2">
      <c r="A27" s="138"/>
      <c r="B27" s="139"/>
      <c r="C27" s="139"/>
      <c r="D27" s="139"/>
      <c r="E27" s="139"/>
      <c r="F27" s="139" t="s">
        <v>10</v>
      </c>
      <c r="G27" s="139"/>
    </row>
    <row r="28" spans="1:7" s="17" customFormat="1" x14ac:dyDescent="0.2">
      <c r="A28" s="51"/>
      <c r="B28" s="55"/>
      <c r="C28" s="55"/>
      <c r="D28" s="55"/>
      <c r="E28" s="55"/>
      <c r="F28" s="55" t="s">
        <v>10</v>
      </c>
      <c r="G28" s="27" t="s">
        <v>10</v>
      </c>
    </row>
    <row r="29" spans="1:7" s="17" customFormat="1" ht="15.75" customHeight="1" x14ac:dyDescent="0.2">
      <c r="A29" s="174" t="s">
        <v>137</v>
      </c>
      <c r="B29" s="174"/>
      <c r="C29" s="174"/>
      <c r="D29" s="174"/>
      <c r="E29" s="174"/>
      <c r="F29" s="109"/>
      <c r="G29" s="27"/>
    </row>
    <row r="30" spans="1:7" s="17" customFormat="1" ht="15.75" customHeight="1" x14ac:dyDescent="0.2">
      <c r="A30" s="10"/>
      <c r="B30" s="10"/>
      <c r="C30" s="10"/>
      <c r="D30" s="10"/>
      <c r="E30" s="10"/>
      <c r="F30" s="54"/>
      <c r="G30" s="27"/>
    </row>
    <row r="31" spans="1:7" s="17" customFormat="1" ht="15.75" x14ac:dyDescent="0.2">
      <c r="A31" s="11"/>
      <c r="B31" s="12"/>
      <c r="C31" s="12"/>
      <c r="D31" s="11"/>
      <c r="E31" s="12"/>
      <c r="F31" s="54"/>
    </row>
    <row r="32" spans="1:7" s="17" customFormat="1" ht="15.75" customHeight="1" x14ac:dyDescent="0.2">
      <c r="A32" s="174" t="s">
        <v>145</v>
      </c>
      <c r="B32" s="174"/>
      <c r="C32" s="174"/>
      <c r="D32" s="174"/>
      <c r="E32" s="174"/>
      <c r="F32" s="54"/>
    </row>
    <row r="33" spans="1:6" s="17" customFormat="1" ht="15.75" x14ac:dyDescent="0.2">
      <c r="A33" s="10"/>
      <c r="B33" s="25"/>
      <c r="C33" s="10"/>
      <c r="D33" s="174" t="s">
        <v>10</v>
      </c>
      <c r="E33" s="174"/>
      <c r="F33" s="54"/>
    </row>
    <row r="34" spans="1:6" s="17" customFormat="1" x14ac:dyDescent="0.2">
      <c r="A34" s="51"/>
      <c r="B34" s="54"/>
      <c r="C34" s="54"/>
      <c r="D34" s="54"/>
      <c r="E34" s="54"/>
      <c r="F34" s="54"/>
    </row>
    <row r="35" spans="1:6" s="17" customFormat="1" x14ac:dyDescent="0.2">
      <c r="A35" s="51"/>
      <c r="B35" s="54"/>
      <c r="C35" s="54"/>
      <c r="D35" s="54"/>
      <c r="E35" s="54"/>
      <c r="F35" s="54"/>
    </row>
    <row r="36" spans="1:6" s="17" customFormat="1" x14ac:dyDescent="0.2">
      <c r="A36" s="51"/>
      <c r="B36" s="54"/>
      <c r="C36" s="54"/>
      <c r="D36" s="54"/>
      <c r="E36" s="54"/>
      <c r="F36" s="54"/>
    </row>
    <row r="37" spans="1:6" s="17" customFormat="1" x14ac:dyDescent="0.2">
      <c r="A37" s="51"/>
      <c r="B37" s="54"/>
      <c r="C37" s="54"/>
      <c r="D37" s="54"/>
      <c r="E37" s="54"/>
      <c r="F37" s="54"/>
    </row>
    <row r="38" spans="1:6" s="17" customFormat="1" ht="14.25" x14ac:dyDescent="0.2">
      <c r="A38" s="18"/>
      <c r="B38" s="19"/>
      <c r="C38" s="20"/>
      <c r="E38" s="21"/>
    </row>
    <row r="39" spans="1:6" s="22" customFormat="1" ht="19.5" customHeight="1" x14ac:dyDescent="0.2">
      <c r="A39" s="170" t="s">
        <v>10</v>
      </c>
      <c r="B39" s="170"/>
      <c r="C39" s="170"/>
      <c r="E39" s="23"/>
    </row>
  </sheetData>
  <mergeCells count="7">
    <mergeCell ref="A39:C39"/>
    <mergeCell ref="A5:F5"/>
    <mergeCell ref="A6:F6"/>
    <mergeCell ref="A8:C8"/>
    <mergeCell ref="A29:E29"/>
    <mergeCell ref="A32:E32"/>
    <mergeCell ref="D33:E33"/>
  </mergeCells>
  <pageMargins left="0.59055118110236227" right="0.70866141732283472" top="0.35433070866141736" bottom="0.74803149606299213" header="0.15748031496062992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Ф-1 </vt:lpstr>
      <vt:lpstr>ф.2</vt:lpstr>
      <vt:lpstr>ф 3</vt:lpstr>
      <vt:lpstr>ф4</vt:lpstr>
      <vt:lpstr>ф4 (2)</vt:lpstr>
      <vt:lpstr>Лист1</vt:lpstr>
    </vt:vector>
  </TitlesOfParts>
  <Company>NURBANK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Tulegenova</dc:creator>
  <cp:lastModifiedBy>Ернур Бекбауов</cp:lastModifiedBy>
  <cp:lastPrinted>2022-10-31T12:46:29Z</cp:lastPrinted>
  <dcterms:created xsi:type="dcterms:W3CDTF">2009-05-05T06:44:20Z</dcterms:created>
  <dcterms:modified xsi:type="dcterms:W3CDTF">2022-12-02T04:24:13Z</dcterms:modified>
</cp:coreProperties>
</file>