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8800" windowHeight="12435" activeTab="3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  <externalReference r:id="rId6"/>
  </externalReferences>
  <definedNames>
    <definedName name="_xlnm.Print_Area" localSheetId="0">бб!$A$1:$D$101</definedName>
    <definedName name="_xlnm.Print_Area" localSheetId="1">ф2!$A$1:$G$63</definedName>
    <definedName name="_xlnm.Print_Area" localSheetId="2">'ф3 прямой'!$A$1:$D$79</definedName>
    <definedName name="_xlnm.Print_Area" localSheetId="3">ф4!$A$1:$I$58</definedName>
  </definedNames>
  <calcPr calcId="162913"/>
</workbook>
</file>

<file path=xl/calcChain.xml><?xml version="1.0" encoding="utf-8"?>
<calcChain xmlns="http://schemas.openxmlformats.org/spreadsheetml/2006/main">
  <c r="F59" i="10" l="1"/>
  <c r="A59" i="10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38" i="3"/>
  <c r="G48" i="3"/>
  <c r="G49" i="3"/>
  <c r="G50" i="3"/>
  <c r="G51" i="3"/>
  <c r="F51" i="3"/>
  <c r="E51" i="3"/>
  <c r="G39" i="3"/>
  <c r="G40" i="3"/>
  <c r="G41" i="3"/>
  <c r="G42" i="3"/>
  <c r="G43" i="3"/>
  <c r="G44" i="3"/>
  <c r="G45" i="3"/>
  <c r="G46" i="3"/>
  <c r="G47" i="3"/>
  <c r="G38" i="3"/>
  <c r="C31" i="11"/>
  <c r="C29" i="11"/>
  <c r="F27" i="3" l="1"/>
  <c r="C45" i="10"/>
  <c r="C40" i="10"/>
  <c r="C36" i="10"/>
  <c r="C34" i="10"/>
  <c r="C32" i="10"/>
  <c r="C31" i="10"/>
  <c r="C30" i="10"/>
  <c r="C29" i="10"/>
  <c r="C28" i="10"/>
  <c r="C27" i="10"/>
  <c r="C26" i="10"/>
  <c r="C24" i="10"/>
  <c r="C23" i="10"/>
  <c r="D44" i="4"/>
  <c r="D42" i="4" s="1"/>
  <c r="C44" i="4"/>
  <c r="C42" i="4" s="1"/>
  <c r="D87" i="4"/>
  <c r="C87" i="4"/>
  <c r="D85" i="4"/>
  <c r="C85" i="4"/>
  <c r="D84" i="4"/>
  <c r="C84" i="4"/>
  <c r="D83" i="4"/>
  <c r="C83" i="4"/>
  <c r="D82" i="4"/>
  <c r="C82" i="4"/>
  <c r="D81" i="4"/>
  <c r="D86" i="4" s="1"/>
  <c r="C81" i="4"/>
  <c r="C86" i="4" s="1"/>
  <c r="D80" i="4"/>
  <c r="C80" i="4"/>
  <c r="D79" i="4"/>
  <c r="C79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2" i="4"/>
  <c r="C62" i="4"/>
  <c r="D61" i="4"/>
  <c r="C61" i="4"/>
  <c r="D58" i="4"/>
  <c r="C58" i="4"/>
  <c r="D57" i="4"/>
  <c r="C57" i="4"/>
  <c r="D48" i="4"/>
  <c r="C48" i="4"/>
  <c r="D46" i="4"/>
  <c r="C46" i="4"/>
  <c r="D45" i="4"/>
  <c r="C45" i="4"/>
  <c r="D43" i="4"/>
  <c r="C43" i="4"/>
  <c r="D41" i="4"/>
  <c r="C41" i="4"/>
  <c r="D40" i="4"/>
  <c r="C40" i="4"/>
  <c r="D36" i="4"/>
  <c r="C36" i="4"/>
  <c r="D35" i="4"/>
  <c r="C35" i="4"/>
  <c r="D31" i="4"/>
  <c r="C31" i="4"/>
  <c r="D30" i="4"/>
  <c r="C30" i="4"/>
  <c r="D29" i="4"/>
  <c r="C29" i="4"/>
  <c r="D27" i="4"/>
  <c r="C27" i="4"/>
  <c r="F31" i="10" l="1"/>
  <c r="E33" i="10"/>
  <c r="F57" i="10" l="1"/>
  <c r="F56" i="10"/>
  <c r="F55" i="10"/>
  <c r="F53" i="10"/>
  <c r="F51" i="10"/>
  <c r="F50" i="10"/>
  <c r="F49" i="10"/>
  <c r="F48" i="10"/>
  <c r="F47" i="10"/>
  <c r="F46" i="10"/>
  <c r="F45" i="10"/>
  <c r="F44" i="10"/>
  <c r="F43" i="10"/>
  <c r="F42" i="10"/>
  <c r="F40" i="10"/>
  <c r="F38" i="10"/>
  <c r="F36" i="10"/>
  <c r="F34" i="10"/>
  <c r="F32" i="10"/>
  <c r="F30" i="10"/>
  <c r="F29" i="10"/>
  <c r="F28" i="10"/>
  <c r="F27" i="10"/>
  <c r="F26" i="10"/>
  <c r="F24" i="10"/>
  <c r="F23" i="10"/>
  <c r="D34" i="10" l="1"/>
  <c r="D32" i="10" l="1"/>
  <c r="C25" i="11" l="1"/>
  <c r="E29" i="3" l="1"/>
  <c r="F25" i="10"/>
  <c r="F33" i="10" l="1"/>
  <c r="F35" i="10" s="1"/>
  <c r="F37" i="10" s="1"/>
  <c r="F39" i="10" s="1"/>
  <c r="F41" i="10" l="1"/>
  <c r="F52" i="10" s="1"/>
  <c r="F54" i="10"/>
  <c r="D37" i="4"/>
  <c r="E53" i="3" l="1"/>
  <c r="D36" i="10"/>
  <c r="D88" i="4" l="1"/>
  <c r="C48" i="10" l="1"/>
  <c r="C50" i="10" s="1"/>
  <c r="D31" i="10"/>
  <c r="D30" i="10"/>
  <c r="D29" i="10"/>
  <c r="D28" i="10"/>
  <c r="D27" i="10"/>
  <c r="D26" i="10"/>
  <c r="D23" i="10"/>
  <c r="D38" i="10"/>
  <c r="D40" i="10" l="1"/>
  <c r="D55" i="10" s="1"/>
  <c r="C25" i="10"/>
  <c r="C33" i="10" s="1"/>
  <c r="D24" i="10"/>
  <c r="D25" i="10" s="1"/>
  <c r="D33" i="10" l="1"/>
  <c r="D35" i="10" s="1"/>
  <c r="D37" i="10" s="1"/>
  <c r="D39" i="10" s="1"/>
  <c r="D41" i="10" s="1"/>
  <c r="D52" i="10" s="1"/>
  <c r="C35" i="10"/>
  <c r="C37" i="10" s="1"/>
  <c r="D54" i="10" l="1"/>
  <c r="F31" i="3"/>
  <c r="C39" i="10"/>
  <c r="C57" i="10" s="1"/>
  <c r="D57" i="10"/>
  <c r="C54" i="10" l="1"/>
  <c r="C41" i="10"/>
  <c r="C52" i="10" s="1"/>
  <c r="C75" i="11"/>
  <c r="K32" i="10" l="1"/>
  <c r="H25" i="3" l="1"/>
  <c r="H23" i="3" s="1"/>
  <c r="K36" i="10" l="1"/>
  <c r="K31" i="10"/>
  <c r="K30" i="10"/>
  <c r="K29" i="10"/>
  <c r="K28" i="10"/>
  <c r="K27" i="10"/>
  <c r="K26" i="10"/>
  <c r="K24" i="10"/>
  <c r="K23" i="10"/>
  <c r="K40" i="10" l="1"/>
  <c r="K39" i="10" l="1"/>
  <c r="C88" i="4" l="1"/>
  <c r="K55" i="10" l="1"/>
  <c r="C64" i="4" l="1"/>
  <c r="C37" i="4" l="1"/>
  <c r="C49" i="4" l="1"/>
  <c r="C51" i="4" s="1"/>
  <c r="I36" i="10" l="1"/>
  <c r="I31" i="10"/>
  <c r="I30" i="10"/>
  <c r="I29" i="10"/>
  <c r="I28" i="10"/>
  <c r="I27" i="10"/>
  <c r="I26" i="10"/>
  <c r="I24" i="10"/>
  <c r="C76" i="4" l="1"/>
  <c r="C89" i="4" s="1"/>
  <c r="C91" i="4" s="1"/>
  <c r="C95" i="4" s="1"/>
  <c r="G30" i="3"/>
  <c r="I30" i="3" s="1"/>
  <c r="I23" i="10" l="1"/>
  <c r="E94" i="4"/>
  <c r="D16" i="11" l="1"/>
  <c r="C16" i="11"/>
  <c r="C18" i="11" l="1"/>
  <c r="C43" i="11"/>
  <c r="C59" i="11"/>
  <c r="H29" i="3"/>
  <c r="H32" i="3" s="1"/>
  <c r="H36" i="3" s="1"/>
  <c r="G27" i="3"/>
  <c r="C35" i="11"/>
  <c r="C53" i="11"/>
  <c r="G33" i="3"/>
  <c r="I33" i="3" s="1"/>
  <c r="G24" i="3"/>
  <c r="I24" i="3" s="1"/>
  <c r="G34" i="3"/>
  <c r="I34" i="3" s="1"/>
  <c r="G35" i="3"/>
  <c r="I35" i="3" s="1"/>
  <c r="A53" i="3"/>
  <c r="A56" i="3"/>
  <c r="A75" i="11"/>
  <c r="A78" i="11"/>
  <c r="A61" i="10"/>
  <c r="K33" i="10" l="1"/>
  <c r="K25" i="10"/>
  <c r="O37" i="3"/>
  <c r="R36" i="3"/>
  <c r="I25" i="10"/>
  <c r="I33" i="10"/>
  <c r="I27" i="3"/>
  <c r="C51" i="11"/>
  <c r="C33" i="11"/>
  <c r="C66" i="11"/>
  <c r="C67" i="11" l="1"/>
  <c r="C72" i="11" s="1"/>
  <c r="C73" i="11" s="1"/>
  <c r="K35" i="10" l="1"/>
  <c r="I35" i="10" l="1"/>
  <c r="I37" i="10"/>
  <c r="K37" i="10"/>
  <c r="K54" i="10"/>
  <c r="I54" i="10" l="1"/>
  <c r="K57" i="10"/>
  <c r="I41" i="10" l="1"/>
  <c r="K41" i="10"/>
  <c r="I57" i="10"/>
  <c r="I39" i="10"/>
  <c r="G31" i="3"/>
  <c r="I31" i="3" l="1"/>
  <c r="I52" i="10" l="1"/>
  <c r="K52" i="10"/>
  <c r="D25" i="3"/>
  <c r="D49" i="4" l="1"/>
  <c r="F61" i="4"/>
  <c r="E25" i="3"/>
  <c r="E32" i="3"/>
  <c r="E26" i="3"/>
  <c r="F26" i="3" s="1"/>
  <c r="D23" i="3"/>
  <c r="D36" i="3"/>
  <c r="L37" i="3" s="1"/>
  <c r="E72" i="11"/>
  <c r="E23" i="3" l="1"/>
  <c r="E36" i="3"/>
  <c r="F25" i="3"/>
  <c r="F62" i="4"/>
  <c r="H62" i="4" s="1"/>
  <c r="D51" i="4"/>
  <c r="D76" i="4"/>
  <c r="D89" i="4" s="1"/>
  <c r="F29" i="3"/>
  <c r="F32" i="3" s="1"/>
  <c r="G26" i="3" l="1"/>
  <c r="I26" i="3" s="1"/>
  <c r="J36" i="3"/>
  <c r="M37" i="3"/>
  <c r="C25" i="3"/>
  <c r="D64" i="4"/>
  <c r="F23" i="3"/>
  <c r="F36" i="3"/>
  <c r="N37" i="3" s="1"/>
  <c r="G29" i="3" l="1"/>
  <c r="I29" i="3" s="1"/>
  <c r="I32" i="3" s="1"/>
  <c r="D91" i="4"/>
  <c r="C23" i="3"/>
  <c r="G23" i="3" s="1"/>
  <c r="I23" i="3" s="1"/>
  <c r="C36" i="3"/>
  <c r="K37" i="3" s="1"/>
  <c r="G25" i="3"/>
  <c r="I25" i="3" s="1"/>
  <c r="F94" i="4" l="1"/>
  <c r="D95" i="4"/>
  <c r="G32" i="3"/>
  <c r="G36" i="3" s="1"/>
  <c r="I36" i="3"/>
  <c r="P37" i="3" s="1"/>
  <c r="Q36" i="3" l="1"/>
</calcChain>
</file>

<file path=xl/sharedStrings.xml><?xml version="1.0" encoding="utf-8"?>
<sst xmlns="http://schemas.openxmlformats.org/spreadsheetml/2006/main" count="295" uniqueCount="231">
  <si>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</si>
  <si>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</si>
  <si>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</si>
  <si>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Расходы по корпоративному подоходному налогу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</si>
  <si>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</si>
  <si>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</si>
  <si>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</si>
  <si>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</si>
  <si>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</si>
  <si>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</si>
  <si>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</si>
  <si>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</si>
  <si>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</si>
  <si>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</si>
  <si>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</si>
  <si>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</si>
  <si>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</si>
  <si>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</si>
  <si>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</si>
  <si>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</si>
  <si>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</si>
  <si>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</si>
  <si>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</si>
  <si>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</si>
  <si>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</si>
  <si>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</si>
  <si>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</si>
  <si>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</si>
  <si>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</si>
  <si>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</si>
  <si>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</si>
  <si>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</si>
  <si>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</si>
  <si>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</si>
  <si>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</si>
  <si>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</si>
  <si>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</si>
  <si>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</si>
  <si>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</si>
  <si>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</si>
  <si>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</si>
  <si>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</si>
  <si>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</si>
  <si>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</si>
  <si>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</si>
  <si>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</si>
  <si>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</si>
  <si>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</si>
  <si>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</si>
  <si>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</si>
  <si>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</si>
  <si>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</si>
  <si>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</si>
  <si>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</si>
  <si>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</si>
  <si>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</si>
  <si>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</si>
  <si>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</si>
  <si>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</si>
  <si>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</si>
  <si>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</si>
  <si>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</si>
  <si>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</si>
  <si>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</si>
  <si>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</si>
  <si>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</si>
  <si>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</si>
  <si>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</si>
  <si>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</si>
  <si>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(Форма 4)</t>
  </si>
  <si>
    <t>(прямой метод)</t>
  </si>
  <si>
    <t>(Форма 3)</t>
  </si>
  <si>
    <t>(Форма 2)</t>
  </si>
  <si>
    <t>Доход от реализации продукции и оказания услуг</t>
  </si>
  <si>
    <t xml:space="preserve">Себестоимость реализованной продукции и оказанных услуг </t>
  </si>
  <si>
    <t>Доходы от финансирования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</si>
  <si>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</si>
  <si>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</si>
  <si>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</si>
  <si>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</si>
  <si>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</si>
  <si>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</si>
  <si>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</si>
  <si>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</si>
  <si>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</si>
  <si>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</si>
  <si>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</si>
  <si>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</si>
  <si>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</si>
  <si>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</si>
  <si>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</si>
  <si>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</si>
  <si>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</si>
  <si>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</si>
  <si>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</si>
  <si>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</si>
  <si>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</si>
  <si>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</si>
  <si>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</si>
  <si>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</si>
  <si>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</si>
  <si>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</si>
  <si>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</si>
  <si>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</si>
  <si>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</si>
  <si>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</si>
  <si>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</si>
  <si>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</si>
  <si>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</si>
  <si>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</si>
  <si>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</si>
  <si>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</si>
  <si>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</si>
  <si>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</si>
  <si>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</si>
  <si>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</si>
  <si>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</si>
  <si>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</si>
  <si>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</si>
  <si>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</si>
  <si>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</si>
  <si>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</si>
  <si>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</si>
  <si>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</si>
  <si>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</si>
  <si>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</si>
  <si>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</si>
  <si>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</si>
  <si>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</si>
  <si>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</si>
  <si>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</si>
  <si>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</si>
  <si>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</si>
  <si>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</si>
  <si>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</si>
  <si>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</si>
  <si>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</si>
  <si>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</si>
  <si>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</si>
  <si>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</si>
  <si>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</si>
  <si>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</si>
  <si>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</si>
  <si>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</si>
  <si>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</si>
  <si>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</si>
  <si>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</si>
  <si>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</si>
  <si>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</si>
  <si>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</si>
  <si>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</si>
  <si>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</si>
  <si>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</si>
  <si>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</si>
  <si>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</si>
  <si>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</si>
  <si>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</si>
  <si>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Прочие расходы (курсовая разница)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</si>
  <si>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</si>
  <si>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</si>
  <si>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</si>
  <si>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</si>
  <si>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</si>
  <si>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>Влияние изменений курса валюты на остатки</t>
  </si>
  <si>
    <t>в тыс.тенге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</si>
  <si>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</si>
  <si>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</si>
  <si>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</si>
  <si>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</si>
  <si>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</si>
  <si>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</si>
  <si>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</si>
  <si>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</si>
  <si>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Примечание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</si>
  <si>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</si>
  <si>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</si>
  <si>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</si>
  <si>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</si>
  <si>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</si>
  <si>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</si>
  <si>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</si>
  <si>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</si>
  <si>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</si>
  <si>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</si>
  <si>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</si>
  <si>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</si>
  <si>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</si>
  <si>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</si>
  <si>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</si>
  <si>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</si>
  <si>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</si>
  <si>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</si>
  <si>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</si>
  <si>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</si>
  <si>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</si>
  <si>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</si>
  <si>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</si>
  <si>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</si>
  <si>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ОКУ на денежные средства и их эквиваленты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</si>
  <si>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</si>
  <si>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</si>
  <si>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</si>
  <si>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</si>
  <si>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</si>
  <si>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</si>
  <si>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</si>
  <si>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</si>
  <si>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</si>
  <si>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</si>
  <si>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</si>
  <si>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Финансовые гарантии долгосрочные</t>
  </si>
  <si>
    <t>С.Н. Беликова</t>
  </si>
  <si>
    <t xml:space="preserve">в  том числе за 3 квартал, закончившихся  30 сентября 2023 года </t>
  </si>
  <si>
    <t>Долгосрочные активы по авансам выданным</t>
  </si>
  <si>
    <t>Сальдо на 1 января 2024 г.</t>
  </si>
  <si>
    <t>За шесть месяцев, закончившихся  30 июня 2024 года</t>
  </si>
  <si>
    <t>Консолидированный отчет об изменениях в собственном капитале за период,                                                       закончившийся 30 сентября 2024  года</t>
  </si>
  <si>
    <t xml:space="preserve">в  том числе за 3 квартал, закончившихся  30 сентября 2024 года </t>
  </si>
  <si>
    <t>37</t>
  </si>
  <si>
    <t>Консолидированный отчет о финансовом положении по состоянию на                                         31 марта 2025 года</t>
  </si>
  <si>
    <t>31 декабря 2024г.</t>
  </si>
  <si>
    <t>31 марта 2025г.</t>
  </si>
  <si>
    <t>За три месяца, закончившихся  31 марта 2025 года</t>
  </si>
  <si>
    <t>За три месяца, закончившихся  31 марта 2024 года</t>
  </si>
  <si>
    <t>Консолидированный отчет о прибылях и убытках и прочем совокупном доходе за период, закончившийся 31 марта 2025 года</t>
  </si>
  <si>
    <t>Консолидированный отчет о движении денежных средств за период, закончившийся 31 марта 2025 года</t>
  </si>
  <si>
    <t>Сальдо на 1 января 2025 г.</t>
  </si>
  <si>
    <t>Сальдо на 31 марта 2025г. (стр.060-стр.070+стр.080-стр.090)</t>
  </si>
  <si>
    <t>Сальдо на 31 марта 2024г. (стр.060-стр.070+стр.080-стр.090)</t>
  </si>
  <si>
    <t>И. о. генерального директора</t>
  </si>
  <si>
    <t>В.В. Лесин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</si>
</sst>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-&quot;_);_(@_)"/>
    <numFmt numFmtId="168" formatCode="_-* #,##0.00_р_._-;\-* #,##0.00_р_._-;_-* &quot;-&quot;_р_._-;_-@_-"/>
    <numFmt numFmtId="169" formatCode="_(* #,##0_);_(* \(#,##0\);_(* \-_);_(@_)"/>
    <numFmt numFmtId="170" formatCode="_(* #,##0.00_);_(* \(#,##0.00\);_(* \-_);_(@_)"/>
    <numFmt numFmtId="171" formatCode="0.0%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/>
  </cellStyleXfs>
  <cellXfs count="22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164" fontId="13" fillId="0" borderId="0" xfId="0" applyNumberFormat="1" applyFont="1"/>
    <xf numFmtId="0" fontId="13" fillId="0" borderId="0" xfId="0" applyFont="1"/>
    <xf numFmtId="164" fontId="8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Fill="1" applyAlignment="1">
      <alignment vertical="center"/>
    </xf>
    <xf numFmtId="0" fontId="14" fillId="0" borderId="0" xfId="0" applyFont="1"/>
    <xf numFmtId="164" fontId="16" fillId="0" borderId="0" xfId="0" applyNumberFormat="1" applyFont="1" applyAlignment="1">
      <alignment vertical="center"/>
    </xf>
    <xf numFmtId="164" fontId="6" fillId="0" borderId="2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8" fontId="13" fillId="0" borderId="0" xfId="0" applyNumberFormat="1" applyFont="1"/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7" fontId="14" fillId="0" borderId="5" xfId="3" applyNumberFormat="1" applyFont="1" applyFill="1" applyBorder="1" applyAlignment="1">
      <alignment horizontal="right" vertical="center" shrinkToFit="1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right" vertical="center" shrinkToFit="1"/>
    </xf>
    <xf numFmtId="164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164" fontId="6" fillId="0" borderId="7" xfId="0" applyNumberFormat="1" applyFont="1" applyBorder="1" applyAlignment="1" applyProtection="1">
      <alignment vertical="center" shrinkToFit="1"/>
    </xf>
    <xf numFmtId="164" fontId="6" fillId="0" borderId="7" xfId="0" applyNumberFormat="1" applyFont="1" applyBorder="1" applyAlignment="1" applyProtection="1">
      <alignment horizontal="left" vertical="center" shrinkToFit="1"/>
    </xf>
    <xf numFmtId="164" fontId="6" fillId="0" borderId="7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</xf>
    <xf numFmtId="165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9" fontId="6" fillId="0" borderId="0" xfId="2" applyFont="1" applyBorder="1"/>
    <xf numFmtId="164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71" fontId="19" fillId="0" borderId="0" xfId="2" applyNumberFormat="1" applyFont="1" applyBorder="1"/>
    <xf numFmtId="0" fontId="19" fillId="0" borderId="0" xfId="0" applyFont="1" applyBorder="1"/>
    <xf numFmtId="171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71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shrinkToFit="1"/>
    </xf>
    <xf numFmtId="0" fontId="12" fillId="0" borderId="11" xfId="0" applyFont="1" applyBorder="1" applyAlignment="1">
      <alignment horizontal="left" vertical="center"/>
    </xf>
    <xf numFmtId="166" fontId="19" fillId="0" borderId="0" xfId="3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4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  <xf numFmtId="10" fontId="6" fillId="0" borderId="0" xfId="0" applyNumberFormat="1" applyFont="1"/>
    <xf numFmtId="166" fontId="6" fillId="0" borderId="0" xfId="3" applyNumberFormat="1" applyFont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/>
    <xf numFmtId="169" fontId="6" fillId="0" borderId="2" xfId="0" applyNumberFormat="1" applyFont="1" applyFill="1" applyBorder="1" applyAlignment="1" applyProtection="1">
      <alignment horizontal="right" vertical="center" shrinkToFit="1"/>
      <protection locked="0"/>
    </xf>
    <xf numFmtId="169" fontId="6" fillId="0" borderId="2" xfId="0" applyNumberFormat="1" applyFont="1" applyFill="1" applyBorder="1" applyAlignment="1" applyProtection="1">
      <alignment vertical="center" shrinkToFit="1"/>
      <protection locked="0"/>
    </xf>
    <xf numFmtId="169" fontId="6" fillId="0" borderId="2" xfId="0" applyNumberFormat="1" applyFont="1" applyFill="1" applyBorder="1" applyAlignment="1">
      <alignment vertical="center"/>
    </xf>
    <xf numFmtId="169" fontId="6" fillId="0" borderId="2" xfId="0" applyNumberFormat="1" applyFont="1" applyFill="1" applyBorder="1" applyAlignment="1">
      <alignment vertical="center" shrinkToFit="1"/>
    </xf>
    <xf numFmtId="166" fontId="6" fillId="0" borderId="2" xfId="3" applyNumberFormat="1" applyFont="1" applyFill="1" applyBorder="1" applyAlignment="1">
      <alignment horizontal="center" vertical="center"/>
    </xf>
    <xf numFmtId="169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169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169" fontId="6" fillId="3" borderId="0" xfId="0" applyNumberFormat="1" applyFont="1" applyFill="1" applyBorder="1" applyAlignment="1" applyProtection="1">
      <alignment horizontal="right" vertical="center" shrinkToFit="1"/>
      <protection locked="0"/>
    </xf>
    <xf numFmtId="169" fontId="6" fillId="3" borderId="0" xfId="0" applyNumberFormat="1" applyFont="1" applyFill="1" applyBorder="1" applyAlignment="1" applyProtection="1">
      <alignment vertical="center"/>
      <protection locked="0"/>
    </xf>
    <xf numFmtId="169" fontId="6" fillId="3" borderId="0" xfId="0" applyNumberFormat="1" applyFont="1" applyFill="1" applyBorder="1" applyAlignment="1" applyProtection="1">
      <alignment vertical="center" shrinkToFit="1"/>
      <protection locked="0"/>
    </xf>
    <xf numFmtId="169" fontId="6" fillId="3" borderId="0" xfId="0" applyNumberFormat="1" applyFont="1" applyFill="1" applyBorder="1" applyAlignment="1" applyProtection="1">
      <alignment horizontal="left" vertical="center"/>
      <protection locked="0"/>
    </xf>
    <xf numFmtId="169" fontId="6" fillId="3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 wrapText="1"/>
    </xf>
    <xf numFmtId="166" fontId="6" fillId="3" borderId="0" xfId="3" applyNumberFormat="1" applyFont="1" applyFill="1" applyBorder="1" applyAlignment="1">
      <alignment horizontal="center" vertical="center"/>
    </xf>
    <xf numFmtId="170" fontId="6" fillId="0" borderId="4" xfId="0" applyNumberFormat="1" applyFont="1" applyFill="1" applyBorder="1" applyAlignment="1">
      <alignment vertical="center" shrinkToFit="1"/>
    </xf>
    <xf numFmtId="49" fontId="6" fillId="0" borderId="0" xfId="0" applyNumberFormat="1" applyFont="1" applyBorder="1" applyAlignment="1" applyProtection="1">
      <alignment horizontal="center" vertical="center"/>
    </xf>
    <xf numFmtId="170" fontId="6" fillId="0" borderId="0" xfId="0" applyNumberFormat="1" applyFont="1" applyFill="1" applyBorder="1" applyAlignment="1">
      <alignment vertical="center" shrinkToFit="1"/>
    </xf>
    <xf numFmtId="164" fontId="20" fillId="0" borderId="0" xfId="0" applyNumberFormat="1" applyFont="1"/>
    <xf numFmtId="166" fontId="16" fillId="0" borderId="0" xfId="3" applyNumberFormat="1" applyFont="1" applyFill="1" applyAlignment="1">
      <alignment horizontal="right" vertical="center"/>
    </xf>
    <xf numFmtId="166" fontId="16" fillId="0" borderId="0" xfId="3" applyNumberFormat="1" applyFont="1" applyAlignment="1">
      <alignment horizontal="right" vertical="center"/>
    </xf>
    <xf numFmtId="166" fontId="6" fillId="0" borderId="9" xfId="3" applyNumberFormat="1" applyFont="1" applyFill="1" applyBorder="1" applyAlignment="1">
      <alignment horizontal="right" vertical="center"/>
    </xf>
    <xf numFmtId="166" fontId="6" fillId="0" borderId="0" xfId="3" applyNumberFormat="1" applyFont="1" applyFill="1" applyBorder="1" applyAlignment="1">
      <alignment horizontal="right" vertical="center"/>
    </xf>
    <xf numFmtId="166" fontId="20" fillId="0" borderId="0" xfId="3" applyNumberFormat="1" applyFont="1" applyFill="1" applyBorder="1" applyAlignment="1">
      <alignment horizontal="right" vertical="center"/>
    </xf>
    <xf numFmtId="166" fontId="6" fillId="0" borderId="0" xfId="3" applyNumberFormat="1" applyFont="1" applyFill="1" applyAlignment="1">
      <alignment horizontal="right" vertical="center"/>
    </xf>
    <xf numFmtId="166" fontId="6" fillId="0" borderId="0" xfId="3" applyNumberFormat="1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/>
    </xf>
    <xf numFmtId="2" fontId="19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 shrinkToFit="1"/>
    </xf>
    <xf numFmtId="166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vertical="center"/>
    </xf>
    <xf numFmtId="49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right" vertical="center" shrinkToFit="1"/>
    </xf>
    <xf numFmtId="164" fontId="19" fillId="0" borderId="0" xfId="0" applyNumberFormat="1" applyFont="1" applyBorder="1" applyAlignment="1">
      <alignment horizontal="right" vertical="center" shrinkToFit="1"/>
    </xf>
    <xf numFmtId="164" fontId="19" fillId="0" borderId="0" xfId="0" applyNumberFormat="1" applyFont="1" applyBorder="1" applyAlignment="1">
      <alignment horizontal="right" vertical="center"/>
    </xf>
    <xf numFmtId="164" fontId="19" fillId="0" borderId="0" xfId="0" applyNumberFormat="1" applyFont="1" applyFill="1" applyBorder="1" applyAlignment="1">
      <alignment horizontal="right" vertical="center"/>
    </xf>
    <xf numFmtId="164" fontId="19" fillId="2" borderId="0" xfId="0" applyNumberFormat="1" applyFont="1" applyFill="1" applyBorder="1" applyAlignment="1">
      <alignment vertical="center"/>
    </xf>
    <xf numFmtId="164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left" vertical="center"/>
    </xf>
    <xf numFmtId="169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169" fontId="6" fillId="0" borderId="12" xfId="0" applyNumberFormat="1" applyFont="1" applyFill="1" applyBorder="1" applyAlignment="1" applyProtection="1">
      <alignment vertical="center"/>
      <protection locked="0"/>
    </xf>
    <xf numFmtId="169" fontId="6" fillId="0" borderId="12" xfId="0" applyNumberFormat="1" applyFont="1" applyFill="1" applyBorder="1" applyAlignment="1">
      <alignment vertical="center"/>
    </xf>
    <xf numFmtId="166" fontId="6" fillId="0" borderId="1" xfId="3" applyNumberFormat="1" applyFont="1" applyFill="1" applyBorder="1" applyAlignment="1">
      <alignment horizontal="center" vertical="center" wrapText="1"/>
    </xf>
    <xf numFmtId="169" fontId="6" fillId="3" borderId="7" xfId="0" applyNumberFormat="1" applyFont="1" applyFill="1" applyBorder="1" applyAlignment="1">
      <alignment vertical="center" shrinkToFit="1"/>
    </xf>
    <xf numFmtId="170" fontId="6" fillId="0" borderId="13" xfId="0" applyNumberFormat="1" applyFont="1" applyFill="1" applyBorder="1" applyAlignment="1">
      <alignment vertical="center" shrinkToFit="1"/>
    </xf>
    <xf numFmtId="169" fontId="6" fillId="0" borderId="12" xfId="0" applyNumberFormat="1" applyFont="1" applyFill="1" applyBorder="1" applyAlignment="1" applyProtection="1">
      <alignment vertical="center" shrinkToFit="1"/>
      <protection locked="0"/>
    </xf>
    <xf numFmtId="169" fontId="6" fillId="0" borderId="12" xfId="0" applyNumberFormat="1" applyFont="1" applyFill="1" applyBorder="1" applyAlignment="1">
      <alignment vertical="center" shrinkToFit="1"/>
    </xf>
    <xf numFmtId="170" fontId="6" fillId="0" borderId="14" xfId="0" applyNumberFormat="1" applyFont="1" applyFill="1" applyBorder="1" applyAlignment="1">
      <alignment vertical="center" shrinkToFit="1"/>
    </xf>
    <xf numFmtId="170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164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0" fontId="14" fillId="0" borderId="5" xfId="0" applyFont="1" applyBorder="1" applyAlignment="1">
      <alignment horizontal="left" vertical="center" wrapText="1"/>
    </xf>
    <xf numFmtId="164" fontId="14" fillId="0" borderId="5" xfId="3" applyNumberFormat="1" applyFont="1" applyFill="1" applyBorder="1" applyAlignment="1">
      <alignment horizontal="left" vertical="center" shrinkToFit="1"/>
    </xf>
    <xf numFmtId="166" fontId="19" fillId="0" borderId="0" xfId="3" applyNumberFormat="1" applyFont="1" applyFill="1" applyBorder="1" applyAlignment="1">
      <alignment horizontal="right" vertical="center" shrinkToFit="1"/>
    </xf>
    <xf numFmtId="167" fontId="6" fillId="0" borderId="2" xfId="3" applyNumberFormat="1" applyFont="1" applyFill="1" applyBorder="1" applyAlignment="1" applyProtection="1">
      <alignment horizontal="right" vertical="center" shrinkToFit="1"/>
      <protection locked="0"/>
    </xf>
    <xf numFmtId="167" fontId="6" fillId="0" borderId="4" xfId="3" applyNumberFormat="1" applyFont="1" applyFill="1" applyBorder="1" applyAlignment="1" applyProtection="1">
      <alignment horizontal="right" vertical="center" shrinkToFit="1"/>
      <protection locked="0"/>
    </xf>
    <xf numFmtId="167" fontId="6" fillId="0" borderId="0" xfId="0" applyNumberFormat="1" applyFont="1"/>
    <xf numFmtId="169" fontId="6" fillId="0" borderId="2" xfId="3" applyNumberFormat="1" applyFont="1" applyFill="1" applyBorder="1" applyAlignment="1" applyProtection="1">
      <alignment horizontal="left" vertical="center" shrinkToFit="1"/>
      <protection locked="0"/>
    </xf>
    <xf numFmtId="169" fontId="6" fillId="0" borderId="4" xfId="3" applyNumberFormat="1" applyFont="1" applyFill="1" applyBorder="1" applyAlignment="1" applyProtection="1">
      <alignment horizontal="left" vertical="center" shrinkToFit="1"/>
      <protection locked="0"/>
    </xf>
    <xf numFmtId="169" fontId="6" fillId="0" borderId="1" xfId="3" applyNumberFormat="1" applyFont="1" applyFill="1" applyBorder="1" applyAlignment="1" applyProtection="1">
      <alignment horizontal="left" vertical="center" shrinkToFit="1"/>
      <protection locked="0"/>
    </xf>
    <xf numFmtId="169" fontId="19" fillId="0" borderId="0" xfId="0" applyNumberFormat="1" applyFont="1" applyAlignment="1">
      <alignment vertical="center"/>
    </xf>
    <xf numFmtId="167" fontId="6" fillId="0" borderId="3" xfId="3" applyNumberFormat="1" applyFont="1" applyFill="1" applyBorder="1" applyAlignment="1" applyProtection="1">
      <alignment horizontal="right" vertical="center" shrinkToFit="1"/>
      <protection locked="0"/>
    </xf>
    <xf numFmtId="164" fontId="20" fillId="0" borderId="0" xfId="0" applyNumberFormat="1" applyFont="1" applyFill="1" applyBorder="1" applyAlignment="1">
      <alignment horizontal="center" vertical="center"/>
    </xf>
    <xf numFmtId="166" fontId="20" fillId="0" borderId="0" xfId="3" applyNumberFormat="1" applyFont="1" applyFill="1" applyBorder="1" applyAlignment="1">
      <alignment horizontal="right" vertical="center" shrinkToFit="1"/>
    </xf>
    <xf numFmtId="0" fontId="15" fillId="0" borderId="0" xfId="0" applyFont="1" applyFill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6" fillId="0" borderId="0" xfId="3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6" fillId="0" borderId="0" xfId="3" applyNumberFormat="1" applyFont="1" applyBorder="1" applyAlignment="1">
      <alignment horizontal="right" vertical="center"/>
    </xf>
    <xf numFmtId="166" fontId="0" fillId="0" borderId="0" xfId="3" applyNumberFormat="1" applyFont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5">
    <cellStyle name="_Книга3_Nsi_1" xfId="1"/>
    <cellStyle name="Normal 2" xfId="4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1066800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965387</xdr:colOff>
      <xdr:row>6</xdr:row>
      <xdr:rowOff>76200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0961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22679</xdr:colOff>
      <xdr:row>0</xdr:row>
      <xdr:rowOff>5897</xdr:rowOff>
    </xdr:from>
    <xdr:to>
      <xdr:col>3</xdr:col>
      <xdr:colOff>1251857</xdr:colOff>
      <xdr:row>4</xdr:row>
      <xdr:rowOff>82097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9" y="5897"/>
          <a:ext cx="6938282" cy="801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8</xdr:col>
      <xdr:colOff>266700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82391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&#1050;&#1086;&#1085;&#1089;&#1086;&#1083;&#1080;&#1076;&#1072;&#1094;&#1080;&#1103;%20&#1076;&#1086;%2030%20&#1095;&#1080;&#1089;&#1083;&#1072;%20&#1089;&#1083;&#1077;&#1076;.&#1079;&#1072;%20&#1086;&#1090;&#1095;&#1077;&#1090;&#1085;&#1099;&#1084;/2025/1%20&#1082;&#1074;%202025&#1075;/!&#1055;&#1069;_1Q2025_CAEPCO_&#1055;&#1072;&#1082;&#1077;&#1090;%20&#1060;&#1060;&#1054;_0805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&#1041;&#1080;&#1088;&#1078;&#1072;/2024%20&#1075;&#1086;&#1076;/1%20&#1082;&#1074;%202024&#1075;/&#1060;&#1080;&#1085;%20&#1086;&#1090;&#1095;&#1077;&#1090;%20(&#1082;&#1086;&#1085;&#1089;&#1086;&#1083;)%20&#1040;&#1054;%20&#1055;&#1072;&#1074;&#1083;&#1086;&#1076;&#1072;&#1088;&#1101;&#1085;&#1077;&#1088;&#1075;&#1086;%201%20&#1082;&#1074;%202024&#1075;_&#1089;&#1086;&#1075;&#1083;&#1072;&#1089;&#1085;&#1086;%20&#1052;&#1057;&#1060;&#1054;%2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BS на печать"/>
      <sheetName val="ЦГЭ учет 51%"/>
      <sheetName val="4Инв"/>
      <sheetName val="ЦГЭ учет 49%"/>
      <sheetName val="AJE ЭТЭ"/>
      <sheetName val="AJE ПЭС"/>
      <sheetName val=" AJE ЦГЭ"/>
      <sheetName val="мемо по АЭС ДТТ"/>
      <sheetName val="ОСВ ЭТЭ 7мес"/>
      <sheetName val="AJE ПТС"/>
      <sheetName val="ОСВ ПЭС"/>
      <sheetName val="ОСВ ПРЭК"/>
      <sheetName val="ОСВ ПТС"/>
      <sheetName val="AJE ПРЭК"/>
      <sheetName val="прочие свод"/>
      <sheetName val="AJE ПЭ"/>
      <sheetName val="Выбытие ЭТЭ"/>
      <sheetName val="Учет ЭТЭ"/>
      <sheetName val="ОСВ ЦГЭ"/>
      <sheetName val="ОСВ ПЭ"/>
      <sheetName val="CFS ПЭ неконсол"/>
      <sheetName val="Sheet1"/>
      <sheetName val="ОС"/>
      <sheetName val="5Гудв"/>
      <sheetName val="фин.гарантия 2022"/>
      <sheetName val="RP support"/>
      <sheetName val="Корректировки"/>
      <sheetName val="BS"/>
      <sheetName val="PL"/>
      <sheetName val="CSCE"/>
      <sheetName val="CFS"/>
      <sheetName val="SCF"/>
      <sheetName val="33КПН"/>
      <sheetName val="элиминация гарантии 2024"/>
      <sheetName val="3CО"/>
      <sheetName val="6 ОС"/>
      <sheetName val="7НМА"/>
      <sheetName val="8АвВыд"/>
      <sheetName val="9 ПрФА"/>
      <sheetName val="10ТМЦ"/>
      <sheetName val="11ТДЗ"/>
      <sheetName val="32Обесц"/>
      <sheetName val="30Прочие"/>
      <sheetName val="12"/>
      <sheetName val="12(1)"/>
      <sheetName val="13ДС"/>
      <sheetName val="14УК"/>
      <sheetName val="15Гаран"/>
      <sheetName val="16ОР"/>
      <sheetName val="17Облиг"/>
      <sheetName val="18 Займы"/>
      <sheetName val="19ДБП"/>
      <sheetName val="20ФинАр"/>
      <sheetName val="21ТКЗ"/>
      <sheetName val="22АвПол"/>
      <sheetName val="23 ПОиР"/>
      <sheetName val="23(1) ПКЗ"/>
      <sheetName val="24Дох"/>
      <sheetName val="25Себ"/>
      <sheetName val="себес свод"/>
      <sheetName val="ауп свод"/>
      <sheetName val="26АУП"/>
      <sheetName val="27РР"/>
      <sheetName val="28ФР"/>
      <sheetName val="29ФД"/>
      <sheetName val="31Курсовая"/>
      <sheetName val="RP"/>
      <sheetName val="34ФА"/>
      <sheetName val="34ФА(2)"/>
      <sheetName val="34ФА(1)"/>
      <sheetName val="34ФА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T7">
            <v>230578158</v>
          </cell>
          <cell r="V7">
            <v>233660532</v>
          </cell>
        </row>
        <row r="9">
          <cell r="T9">
            <v>59587014</v>
          </cell>
          <cell r="V9">
            <v>61218626</v>
          </cell>
        </row>
        <row r="10">
          <cell r="T10">
            <v>4738395</v>
          </cell>
          <cell r="V10">
            <v>4738395</v>
          </cell>
        </row>
        <row r="11">
          <cell r="T11">
            <v>58061</v>
          </cell>
          <cell r="V11">
            <v>58219</v>
          </cell>
        </row>
        <row r="12">
          <cell r="T12">
            <v>6052404</v>
          </cell>
          <cell r="V12">
            <v>6172043</v>
          </cell>
        </row>
        <row r="13">
          <cell r="T13">
            <v>0</v>
          </cell>
          <cell r="V13">
            <v>0</v>
          </cell>
        </row>
        <row r="21">
          <cell r="T21">
            <v>3154986</v>
          </cell>
          <cell r="V21">
            <v>2374431</v>
          </cell>
        </row>
        <row r="22">
          <cell r="T22">
            <v>24303034</v>
          </cell>
          <cell r="V22">
            <v>19510630</v>
          </cell>
        </row>
        <row r="23">
          <cell r="T23">
            <v>1834176</v>
          </cell>
          <cell r="V23">
            <v>407051</v>
          </cell>
        </row>
        <row r="24">
          <cell r="T24">
            <v>2317977</v>
          </cell>
          <cell r="V24">
            <v>1916126</v>
          </cell>
        </row>
        <row r="25">
          <cell r="T25">
            <v>705677</v>
          </cell>
          <cell r="V25">
            <v>1292846</v>
          </cell>
        </row>
        <row r="26">
          <cell r="T26">
            <v>1088336</v>
          </cell>
          <cell r="V26">
            <v>688336</v>
          </cell>
        </row>
        <row r="27">
          <cell r="T27">
            <v>232004</v>
          </cell>
          <cell r="V27">
            <v>212796</v>
          </cell>
        </row>
        <row r="28">
          <cell r="T28">
            <v>7602923</v>
          </cell>
          <cell r="V28">
            <v>6851102</v>
          </cell>
        </row>
        <row r="35">
          <cell r="T35">
            <v>20000000</v>
          </cell>
          <cell r="V35">
            <v>20000000</v>
          </cell>
        </row>
        <row r="36">
          <cell r="T36">
            <v>1188176</v>
          </cell>
          <cell r="V36">
            <v>1188176</v>
          </cell>
        </row>
        <row r="37">
          <cell r="T37">
            <v>67155114</v>
          </cell>
          <cell r="V37">
            <v>68306802</v>
          </cell>
        </row>
        <row r="40">
          <cell r="T40">
            <v>-4170859</v>
          </cell>
          <cell r="V40">
            <v>10713904</v>
          </cell>
        </row>
        <row r="41">
          <cell r="T41">
            <v>-1774413</v>
          </cell>
          <cell r="V41">
            <v>-12488317</v>
          </cell>
        </row>
        <row r="42">
          <cell r="T42">
            <v>-3336004</v>
          </cell>
          <cell r="V42">
            <v>-3336004</v>
          </cell>
        </row>
        <row r="51">
          <cell r="T51">
            <v>10252039</v>
          </cell>
          <cell r="V51">
            <v>9699565</v>
          </cell>
        </row>
        <row r="52">
          <cell r="T52">
            <v>86458938</v>
          </cell>
          <cell r="V52">
            <v>76613369</v>
          </cell>
        </row>
        <row r="53">
          <cell r="T53">
            <v>41114</v>
          </cell>
          <cell r="V53">
            <v>45887</v>
          </cell>
        </row>
        <row r="54">
          <cell r="T54">
            <v>0</v>
          </cell>
          <cell r="V54">
            <v>0</v>
          </cell>
        </row>
        <row r="55">
          <cell r="T55">
            <v>5819382</v>
          </cell>
          <cell r="V55">
            <v>6554146</v>
          </cell>
        </row>
        <row r="56">
          <cell r="T56">
            <v>44851232</v>
          </cell>
          <cell r="V56">
            <v>44851232</v>
          </cell>
        </row>
        <row r="57">
          <cell r="T57">
            <v>3491052</v>
          </cell>
          <cell r="V57">
            <v>3491052</v>
          </cell>
        </row>
        <row r="58">
          <cell r="T58">
            <v>130694</v>
          </cell>
          <cell r="V58">
            <v>130694</v>
          </cell>
        </row>
        <row r="60">
          <cell r="T60">
            <v>0</v>
          </cell>
          <cell r="V60">
            <v>0</v>
          </cell>
        </row>
        <row r="61">
          <cell r="T61">
            <v>18226</v>
          </cell>
          <cell r="V61">
            <v>17995</v>
          </cell>
        </row>
        <row r="65">
          <cell r="T65">
            <v>12900</v>
          </cell>
          <cell r="V65">
            <v>58104</v>
          </cell>
        </row>
        <row r="66">
          <cell r="T66">
            <v>75433977</v>
          </cell>
          <cell r="V66">
            <v>73023041</v>
          </cell>
        </row>
        <row r="67">
          <cell r="T67">
            <v>86112</v>
          </cell>
          <cell r="V67">
            <v>86112</v>
          </cell>
        </row>
        <row r="69">
          <cell r="T69">
            <v>1840440</v>
          </cell>
          <cell r="V69">
            <v>1812020</v>
          </cell>
        </row>
        <row r="70">
          <cell r="T70">
            <v>25344847</v>
          </cell>
          <cell r="V70">
            <v>30562795</v>
          </cell>
        </row>
        <row r="71">
          <cell r="T71">
            <v>1412846</v>
          </cell>
          <cell r="V71">
            <v>748790</v>
          </cell>
        </row>
        <row r="72">
          <cell r="T72">
            <v>0</v>
          </cell>
          <cell r="V72">
            <v>0</v>
          </cell>
        </row>
        <row r="73">
          <cell r="T73">
            <v>55738</v>
          </cell>
          <cell r="V73">
            <v>55738</v>
          </cell>
        </row>
        <row r="74">
          <cell r="T74">
            <v>0</v>
          </cell>
          <cell r="V74">
            <v>0</v>
          </cell>
        </row>
        <row r="75">
          <cell r="T75">
            <v>1861</v>
          </cell>
          <cell r="V75">
            <v>1861</v>
          </cell>
        </row>
        <row r="76">
          <cell r="T76">
            <v>7939733</v>
          </cell>
          <cell r="V76">
            <v>6964171</v>
          </cell>
        </row>
      </sheetData>
      <sheetData sheetId="29">
        <row r="6">
          <cell r="V6">
            <v>52930134</v>
          </cell>
        </row>
        <row r="8">
          <cell r="V8">
            <v>-31331509</v>
          </cell>
        </row>
        <row r="12">
          <cell r="V12">
            <v>-1796270</v>
          </cell>
        </row>
        <row r="13">
          <cell r="V13">
            <v>-381593</v>
          </cell>
        </row>
        <row r="14">
          <cell r="V14">
            <v>-8876210</v>
          </cell>
        </row>
        <row r="15">
          <cell r="V15">
            <v>202237</v>
          </cell>
        </row>
        <row r="16">
          <cell r="V16">
            <v>-15450802</v>
          </cell>
        </row>
        <row r="20">
          <cell r="V20">
            <v>668058</v>
          </cell>
        </row>
        <row r="21">
          <cell r="V21">
            <v>-478080</v>
          </cell>
        </row>
        <row r="22">
          <cell r="V22">
            <v>-779043</v>
          </cell>
        </row>
        <row r="23">
          <cell r="V23">
            <v>0</v>
          </cell>
        </row>
        <row r="24">
          <cell r="V24">
            <v>0</v>
          </cell>
        </row>
        <row r="29">
          <cell r="V29">
            <v>-29469</v>
          </cell>
        </row>
        <row r="38">
          <cell r="V38">
            <v>0</v>
          </cell>
        </row>
        <row r="40">
          <cell r="V40">
            <v>0</v>
          </cell>
        </row>
      </sheetData>
      <sheetData sheetId="30">
        <row r="24">
          <cell r="L24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9">
          <cell r="T19">
            <v>338511</v>
          </cell>
          <cell r="V19">
            <v>1146139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7">
          <cell r="T17">
            <v>4067720</v>
          </cell>
          <cell r="V17">
            <v>3125410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ф2"/>
      <sheetName val="ф3 прямой"/>
      <sheetName val="ф4"/>
    </sheetNames>
    <sheetDataSet>
      <sheetData sheetId="0"/>
      <sheetData sheetId="1">
        <row r="23">
          <cell r="C23">
            <v>49569473</v>
          </cell>
        </row>
        <row r="24">
          <cell r="C24">
            <v>-28703192</v>
          </cell>
        </row>
        <row r="26">
          <cell r="C26">
            <v>160047</v>
          </cell>
        </row>
        <row r="27">
          <cell r="C27">
            <v>11046</v>
          </cell>
        </row>
        <row r="28">
          <cell r="C28">
            <v>436131</v>
          </cell>
        </row>
        <row r="29">
          <cell r="C29">
            <v>1935689</v>
          </cell>
        </row>
        <row r="30">
          <cell r="C30">
            <v>7813657</v>
          </cell>
        </row>
        <row r="31">
          <cell r="C31">
            <v>3355112</v>
          </cell>
        </row>
        <row r="32">
          <cell r="C32">
            <v>0</v>
          </cell>
        </row>
        <row r="34">
          <cell r="C34">
            <v>0</v>
          </cell>
        </row>
        <row r="36">
          <cell r="C36">
            <v>1544206</v>
          </cell>
        </row>
        <row r="40">
          <cell r="C40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8">
          <cell r="C48">
            <v>0</v>
          </cell>
        </row>
        <row r="49">
          <cell r="C49">
            <v>0</v>
          </cell>
        </row>
        <row r="51">
          <cell r="C51">
            <v>0</v>
          </cell>
        </row>
        <row r="57">
          <cell r="C57">
            <v>75.988995844496046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171"/>
  <sheetViews>
    <sheetView topLeftCell="A91" workbookViewId="0">
      <selection activeCell="A130" sqref="A130"/>
    </sheetView>
  </sheetViews>
  <sheetFormatPr defaultRowHeight="14.25" x14ac:dyDescent="0.2"/>
  <cols>
    <col min="1" max="1" width="56" style="4" customWidth="1"/>
    <col min="2" max="2" width="6.5703125" style="4" customWidth="1"/>
    <col min="3" max="3" width="17.5703125" style="4" customWidth="1"/>
    <col min="4" max="4" width="16.85546875" style="14" customWidth="1"/>
    <col min="5" max="5" width="14.5703125" style="63" bestFit="1" customWidth="1"/>
    <col min="6" max="6" width="25.7109375" style="89" hidden="1" customWidth="1"/>
    <col min="7" max="7" width="0" style="90" hidden="1" customWidth="1"/>
    <col min="8" max="8" width="14.5703125" style="90" hidden="1" customWidth="1"/>
    <col min="9" max="9" width="19.140625" style="90" customWidth="1"/>
    <col min="10" max="11" width="9.140625" style="63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38.25" customHeight="1" x14ac:dyDescent="0.2">
      <c r="A7" s="196" t="s">
        <v>219</v>
      </c>
      <c r="B7" s="196"/>
      <c r="C7" s="196"/>
      <c r="D7" s="196"/>
      <c r="E7" s="64"/>
      <c r="F7" s="91"/>
      <c r="G7" s="92"/>
      <c r="H7" s="92"/>
      <c r="I7" s="92"/>
      <c r="J7" s="64"/>
      <c r="K7" s="64"/>
    </row>
    <row r="8" spans="1:11" s="5" customFormat="1" ht="12" customHeight="1" x14ac:dyDescent="0.2">
      <c r="A8" s="199"/>
      <c r="B8" s="199"/>
      <c r="C8" s="199"/>
      <c r="D8" s="199"/>
      <c r="E8" s="64"/>
      <c r="F8" s="91"/>
      <c r="G8" s="92"/>
      <c r="H8" s="92"/>
      <c r="I8" s="92"/>
      <c r="J8" s="64"/>
      <c r="K8" s="64"/>
    </row>
    <row r="9" spans="1:11" s="5" customFormat="1" ht="12" hidden="1" customHeight="1" x14ac:dyDescent="0.2">
      <c r="A9" s="199" t="s">
        <v>34</v>
      </c>
      <c r="B9" s="199"/>
      <c r="C9" s="199"/>
      <c r="D9" s="199"/>
      <c r="E9" s="64"/>
      <c r="F9" s="91"/>
      <c r="G9" s="92"/>
      <c r="H9" s="92"/>
      <c r="I9" s="92"/>
      <c r="J9" s="64"/>
      <c r="K9" s="64"/>
    </row>
    <row r="10" spans="1:11" s="5" customFormat="1" ht="12" hidden="1" customHeight="1" x14ac:dyDescent="0.2">
      <c r="A10" s="6"/>
      <c r="B10" s="6"/>
      <c r="C10" s="6"/>
      <c r="D10" s="6"/>
      <c r="E10" s="64"/>
      <c r="F10" s="91"/>
      <c r="G10" s="92"/>
      <c r="H10" s="92"/>
      <c r="I10" s="92"/>
      <c r="J10" s="64"/>
      <c r="K10" s="64"/>
    </row>
    <row r="11" spans="1:11" s="5" customFormat="1" ht="12.95" hidden="1" customHeight="1" x14ac:dyDescent="0.2">
      <c r="A11" s="198" t="s">
        <v>120</v>
      </c>
      <c r="B11" s="198"/>
      <c r="C11" s="198"/>
      <c r="D11" s="198"/>
      <c r="E11" s="64"/>
      <c r="F11" s="91"/>
      <c r="G11" s="92"/>
      <c r="H11" s="92"/>
      <c r="I11" s="92"/>
      <c r="J11" s="64"/>
      <c r="K11" s="64"/>
    </row>
    <row r="12" spans="1:11" s="5" customFormat="1" ht="12.95" hidden="1" customHeight="1" x14ac:dyDescent="0.2">
      <c r="A12" s="105"/>
      <c r="B12" s="105"/>
      <c r="C12" s="105"/>
      <c r="D12" s="51"/>
      <c r="E12" s="64"/>
      <c r="F12" s="91"/>
      <c r="G12" s="92"/>
      <c r="H12" s="92"/>
      <c r="I12" s="92"/>
      <c r="J12" s="64"/>
      <c r="K12" s="64"/>
    </row>
    <row r="13" spans="1:11" s="5" customFormat="1" ht="16.5" hidden="1" customHeight="1" x14ac:dyDescent="0.2">
      <c r="A13" s="198" t="s">
        <v>147</v>
      </c>
      <c r="B13" s="198"/>
      <c r="C13" s="198"/>
      <c r="D13" s="198"/>
      <c r="E13" s="64"/>
      <c r="F13" s="91"/>
      <c r="G13" s="92"/>
      <c r="H13" s="92"/>
      <c r="I13" s="92"/>
      <c r="J13" s="64"/>
      <c r="K13" s="64"/>
    </row>
    <row r="14" spans="1:11" s="5" customFormat="1" ht="12.95" hidden="1" customHeight="1" x14ac:dyDescent="0.2">
      <c r="A14" s="200" t="s">
        <v>80</v>
      </c>
      <c r="B14" s="200"/>
      <c r="C14" s="200"/>
      <c r="D14" s="200"/>
      <c r="E14" s="64"/>
      <c r="F14" s="91"/>
      <c r="G14" s="92"/>
      <c r="H14" s="92"/>
      <c r="I14" s="92"/>
      <c r="J14" s="64"/>
      <c r="K14" s="64"/>
    </row>
    <row r="15" spans="1:11" s="5" customFormat="1" ht="12.95" hidden="1" customHeight="1" x14ac:dyDescent="0.2">
      <c r="A15" s="105"/>
      <c r="B15" s="105"/>
      <c r="C15" s="105"/>
      <c r="D15" s="51"/>
      <c r="E15" s="64"/>
      <c r="F15" s="91"/>
      <c r="G15" s="92"/>
      <c r="H15" s="92"/>
      <c r="I15" s="92"/>
      <c r="J15" s="64"/>
      <c r="K15" s="64"/>
    </row>
    <row r="16" spans="1:11" s="5" customFormat="1" ht="12.95" hidden="1" customHeight="1" x14ac:dyDescent="0.2">
      <c r="A16" s="198" t="s">
        <v>121</v>
      </c>
      <c r="B16" s="198"/>
      <c r="C16" s="198"/>
      <c r="D16" s="198"/>
      <c r="E16" s="64"/>
      <c r="F16" s="91"/>
      <c r="G16" s="92"/>
      <c r="H16" s="92"/>
      <c r="I16" s="92"/>
      <c r="J16" s="64"/>
      <c r="K16" s="64"/>
    </row>
    <row r="17" spans="1:11" s="5" customFormat="1" ht="7.5" hidden="1" customHeight="1" x14ac:dyDescent="0.2">
      <c r="A17" s="105"/>
      <c r="B17" s="105"/>
      <c r="C17" s="105"/>
      <c r="D17" s="51"/>
      <c r="E17" s="64"/>
      <c r="F17" s="91"/>
      <c r="G17" s="92"/>
      <c r="H17" s="92"/>
      <c r="I17" s="92"/>
      <c r="J17" s="64"/>
      <c r="K17" s="64"/>
    </row>
    <row r="18" spans="1:11" s="5" customFormat="1" ht="18.75" hidden="1" customHeight="1" x14ac:dyDescent="0.2">
      <c r="A18" s="198" t="s">
        <v>122</v>
      </c>
      <c r="B18" s="198"/>
      <c r="C18" s="198"/>
      <c r="D18" s="198"/>
      <c r="E18" s="64"/>
      <c r="F18" s="91"/>
      <c r="G18" s="92"/>
      <c r="H18" s="92"/>
      <c r="I18" s="92"/>
      <c r="J18" s="64"/>
      <c r="K18" s="64"/>
    </row>
    <row r="19" spans="1:11" s="5" customFormat="1" ht="15.75" hidden="1" customHeight="1" x14ac:dyDescent="0.2">
      <c r="A19" s="106"/>
      <c r="B19" s="106"/>
      <c r="C19" s="106"/>
      <c r="D19" s="7"/>
      <c r="E19" s="64"/>
      <c r="F19" s="91"/>
      <c r="G19" s="92"/>
      <c r="H19" s="92"/>
      <c r="I19" s="92"/>
      <c r="J19" s="64"/>
      <c r="K19" s="64"/>
    </row>
    <row r="20" spans="1:11" s="5" customFormat="1" ht="15.75" customHeight="1" x14ac:dyDescent="0.2">
      <c r="A20" s="106"/>
      <c r="B20" s="106"/>
      <c r="C20" s="106"/>
      <c r="D20" s="7"/>
      <c r="E20" s="64"/>
      <c r="F20" s="91"/>
      <c r="G20" s="92"/>
      <c r="H20" s="92"/>
      <c r="I20" s="92"/>
      <c r="J20" s="64"/>
      <c r="K20" s="64"/>
    </row>
    <row r="21" spans="1:11" s="5" customFormat="1" ht="21.75" customHeight="1" x14ac:dyDescent="0.2">
      <c r="A21" s="197" t="s">
        <v>164</v>
      </c>
      <c r="B21" s="197"/>
      <c r="C21" s="197"/>
      <c r="D21" s="197"/>
      <c r="E21" s="64"/>
      <c r="F21" s="91"/>
      <c r="G21" s="92"/>
      <c r="H21" s="92"/>
      <c r="I21" s="92"/>
      <c r="J21" s="64"/>
      <c r="K21" s="64"/>
    </row>
    <row r="22" spans="1:11" s="9" customFormat="1" ht="34.5" customHeight="1" x14ac:dyDescent="0.2">
      <c r="A22" s="107"/>
      <c r="B22" s="108" t="s">
        <v>173</v>
      </c>
      <c r="C22" s="87" t="s">
        <v>221</v>
      </c>
      <c r="D22" s="87" t="s">
        <v>220</v>
      </c>
      <c r="E22" s="65"/>
      <c r="F22" s="93"/>
      <c r="G22" s="94"/>
      <c r="H22" s="94"/>
      <c r="I22" s="94"/>
      <c r="J22" s="65"/>
      <c r="K22" s="65"/>
    </row>
    <row r="23" spans="1:11" s="5" customFormat="1" ht="11.25" hidden="1" customHeight="1" x14ac:dyDescent="0.2">
      <c r="A23" s="57">
        <v>1</v>
      </c>
      <c r="B23" s="57">
        <v>2</v>
      </c>
      <c r="C23" s="57">
        <v>3</v>
      </c>
      <c r="D23" s="57">
        <v>4</v>
      </c>
      <c r="E23" s="64"/>
      <c r="F23" s="91"/>
      <c r="G23" s="92"/>
      <c r="H23" s="92"/>
      <c r="I23" s="92"/>
      <c r="J23" s="64"/>
      <c r="K23" s="64"/>
    </row>
    <row r="24" spans="1:11" s="5" customFormat="1" ht="20.25" customHeight="1" x14ac:dyDescent="0.2">
      <c r="A24" s="109" t="s">
        <v>35</v>
      </c>
      <c r="B24" s="88"/>
      <c r="C24" s="88"/>
      <c r="D24" s="88"/>
      <c r="E24" s="64"/>
      <c r="F24" s="91"/>
      <c r="G24" s="92"/>
      <c r="H24" s="92"/>
      <c r="I24" s="92"/>
      <c r="J24" s="64"/>
      <c r="K24" s="64"/>
    </row>
    <row r="25" spans="1:11" s="5" customFormat="1" ht="14.1" customHeight="1" x14ac:dyDescent="0.2">
      <c r="A25" s="71" t="s">
        <v>165</v>
      </c>
      <c r="B25" s="71" t="s">
        <v>0</v>
      </c>
      <c r="C25" s="54"/>
      <c r="D25" s="54"/>
      <c r="E25" s="64"/>
      <c r="F25" s="12"/>
      <c r="G25" s="12"/>
      <c r="H25" s="12"/>
      <c r="I25" s="12"/>
      <c r="J25" s="64"/>
      <c r="K25" s="64"/>
    </row>
    <row r="26" spans="1:11" s="5" customFormat="1" ht="14.1" customHeight="1" x14ac:dyDescent="0.2">
      <c r="A26" s="71"/>
      <c r="B26" s="71"/>
      <c r="C26" s="54"/>
      <c r="D26" s="54"/>
      <c r="E26" s="64"/>
      <c r="F26" s="12"/>
      <c r="G26" s="12"/>
      <c r="H26" s="12"/>
      <c r="I26" s="12"/>
      <c r="J26" s="64"/>
      <c r="K26" s="64"/>
    </row>
    <row r="27" spans="1:11" s="5" customFormat="1" ht="14.1" customHeight="1" x14ac:dyDescent="0.2">
      <c r="A27" s="71" t="s">
        <v>38</v>
      </c>
      <c r="B27" s="110" t="s">
        <v>174</v>
      </c>
      <c r="C27" s="189">
        <f>[1]BS!$T$7</f>
        <v>230578158</v>
      </c>
      <c r="D27" s="189">
        <f>[1]BS!$V$7</f>
        <v>233660532</v>
      </c>
      <c r="E27" s="64"/>
      <c r="F27" s="12"/>
      <c r="G27" s="12"/>
      <c r="H27" s="12"/>
      <c r="I27" s="12"/>
      <c r="J27" s="64"/>
      <c r="K27" s="64"/>
    </row>
    <row r="28" spans="1:11" s="5" customFormat="1" ht="14.1" customHeight="1" x14ac:dyDescent="0.2">
      <c r="A28" s="71" t="s">
        <v>137</v>
      </c>
      <c r="B28" s="110" t="s">
        <v>175</v>
      </c>
      <c r="C28" s="189"/>
      <c r="D28" s="189"/>
      <c r="E28" s="64"/>
      <c r="F28" s="12"/>
      <c r="G28" s="12"/>
      <c r="H28" s="12"/>
      <c r="I28" s="12"/>
      <c r="J28" s="64"/>
      <c r="K28" s="64"/>
    </row>
    <row r="29" spans="1:11" s="5" customFormat="1" ht="14.1" customHeight="1" x14ac:dyDescent="0.2">
      <c r="A29" s="71" t="s">
        <v>39</v>
      </c>
      <c r="B29" s="110" t="s">
        <v>176</v>
      </c>
      <c r="C29" s="189">
        <f>[1]BS!$T$9</f>
        <v>59587014</v>
      </c>
      <c r="D29" s="189">
        <f>[1]BS!$V$9</f>
        <v>61218626</v>
      </c>
      <c r="E29" s="64"/>
      <c r="F29" s="12"/>
      <c r="G29" s="12"/>
      <c r="H29" s="12"/>
      <c r="I29" s="12"/>
      <c r="J29" s="64"/>
      <c r="K29" s="64"/>
    </row>
    <row r="30" spans="1:11" s="5" customFormat="1" ht="13.5" customHeight="1" x14ac:dyDescent="0.2">
      <c r="A30" s="111" t="s">
        <v>213</v>
      </c>
      <c r="B30" s="110" t="s">
        <v>177</v>
      </c>
      <c r="C30" s="189">
        <f>[1]BS!$T$12</f>
        <v>6052404</v>
      </c>
      <c r="D30" s="189">
        <f>[1]BS!$V$12</f>
        <v>6172043</v>
      </c>
      <c r="E30" s="64"/>
      <c r="F30" s="12"/>
      <c r="G30" s="12"/>
      <c r="H30" s="12"/>
      <c r="I30" s="12"/>
      <c r="J30" s="64"/>
      <c r="K30" s="64"/>
    </row>
    <row r="31" spans="1:11" s="5" customFormat="1" ht="15" customHeight="1" x14ac:dyDescent="0.2">
      <c r="A31" s="71" t="s">
        <v>189</v>
      </c>
      <c r="B31" s="110" t="s">
        <v>179</v>
      </c>
      <c r="C31" s="189">
        <f>[1]BS!$T$11</f>
        <v>58061</v>
      </c>
      <c r="D31" s="189">
        <f>[1]BS!$V$11</f>
        <v>58219</v>
      </c>
      <c r="E31" s="64"/>
      <c r="F31" s="12"/>
      <c r="G31" s="12"/>
      <c r="H31" s="12"/>
      <c r="I31" s="12"/>
      <c r="J31" s="64"/>
      <c r="K31" s="64"/>
    </row>
    <row r="32" spans="1:11" s="5" customFormat="1" ht="19.5" hidden="1" customHeight="1" x14ac:dyDescent="0.2">
      <c r="A32" s="71" t="s">
        <v>37</v>
      </c>
      <c r="B32" s="110"/>
      <c r="C32" s="189">
        <v>0</v>
      </c>
      <c r="D32" s="189">
        <v>0</v>
      </c>
      <c r="E32" s="64"/>
      <c r="F32" s="12"/>
      <c r="G32" s="12"/>
      <c r="H32" s="12"/>
      <c r="I32" s="12"/>
      <c r="J32" s="64"/>
      <c r="K32" s="64"/>
    </row>
    <row r="33" spans="1:11" s="5" customFormat="1" ht="14.1" hidden="1" customHeight="1" x14ac:dyDescent="0.2">
      <c r="A33" s="71" t="s">
        <v>56</v>
      </c>
      <c r="B33" s="110"/>
      <c r="C33" s="189"/>
      <c r="D33" s="189"/>
      <c r="E33" s="64"/>
      <c r="F33" s="12"/>
      <c r="G33" s="12"/>
      <c r="H33" s="12"/>
      <c r="I33" s="12"/>
      <c r="J33" s="64"/>
      <c r="K33" s="64"/>
    </row>
    <row r="34" spans="1:11" s="5" customFormat="1" ht="14.1" hidden="1" customHeight="1" x14ac:dyDescent="0.2">
      <c r="A34" s="106"/>
      <c r="B34" s="106"/>
      <c r="C34" s="189"/>
      <c r="D34" s="189"/>
      <c r="E34" s="64"/>
      <c r="J34" s="64"/>
      <c r="K34" s="64"/>
    </row>
    <row r="35" spans="1:11" s="5" customFormat="1" ht="14.1" customHeight="1" x14ac:dyDescent="0.2">
      <c r="A35" s="71" t="s">
        <v>40</v>
      </c>
      <c r="B35" s="110"/>
      <c r="C35" s="189">
        <f>[1]BS!$T$10</f>
        <v>4738395</v>
      </c>
      <c r="D35" s="189">
        <f>[1]BS!$V$10</f>
        <v>4738395</v>
      </c>
      <c r="E35" s="64"/>
      <c r="F35" s="12"/>
      <c r="G35" s="12"/>
      <c r="H35" s="12"/>
      <c r="I35" s="12"/>
      <c r="J35" s="64"/>
      <c r="K35" s="64"/>
    </row>
    <row r="36" spans="1:11" s="5" customFormat="1" ht="14.1" customHeight="1" x14ac:dyDescent="0.2">
      <c r="A36" s="71" t="s">
        <v>41</v>
      </c>
      <c r="B36" s="110" t="s">
        <v>179</v>
      </c>
      <c r="C36" s="189">
        <f>[1]BS!$T$13</f>
        <v>0</v>
      </c>
      <c r="D36" s="189">
        <f>[1]BS!$V$13</f>
        <v>0</v>
      </c>
      <c r="E36" s="64"/>
      <c r="F36" s="12"/>
      <c r="G36" s="12"/>
      <c r="H36" s="12"/>
      <c r="I36" s="12"/>
      <c r="J36" s="64"/>
      <c r="K36" s="64"/>
    </row>
    <row r="37" spans="1:11" s="5" customFormat="1" ht="14.1" customHeight="1" x14ac:dyDescent="0.2">
      <c r="A37" s="71" t="s">
        <v>42</v>
      </c>
      <c r="B37" s="70"/>
      <c r="C37" s="189">
        <f>SUM(C27:C36)</f>
        <v>301014032</v>
      </c>
      <c r="D37" s="189">
        <f>SUM(D27:D36)</f>
        <v>305847815</v>
      </c>
      <c r="E37" s="64"/>
      <c r="F37" s="91"/>
      <c r="G37" s="92"/>
      <c r="H37" s="92"/>
      <c r="I37" s="92"/>
      <c r="J37" s="64"/>
      <c r="K37" s="64"/>
    </row>
    <row r="38" spans="1:11" s="5" customFormat="1" ht="14.1" customHeight="1" x14ac:dyDescent="0.2">
      <c r="A38" s="71" t="s">
        <v>166</v>
      </c>
      <c r="B38" s="71" t="s">
        <v>0</v>
      </c>
      <c r="C38" s="189"/>
      <c r="D38" s="189"/>
      <c r="E38" s="64"/>
      <c r="F38" s="91"/>
      <c r="G38" s="92"/>
      <c r="H38" s="92"/>
      <c r="I38" s="92"/>
      <c r="J38" s="64"/>
      <c r="K38" s="64"/>
    </row>
    <row r="39" spans="1:11" s="5" customFormat="1" ht="14.1" customHeight="1" x14ac:dyDescent="0.2">
      <c r="A39" s="71"/>
      <c r="B39" s="71"/>
      <c r="C39" s="189"/>
      <c r="D39" s="189"/>
      <c r="E39" s="64"/>
      <c r="F39" s="91"/>
      <c r="G39" s="92"/>
      <c r="H39" s="92"/>
      <c r="I39" s="92"/>
      <c r="J39" s="64"/>
      <c r="K39" s="64"/>
    </row>
    <row r="40" spans="1:11" s="5" customFormat="1" ht="14.1" customHeight="1" x14ac:dyDescent="0.2">
      <c r="A40" s="71" t="s">
        <v>138</v>
      </c>
      <c r="B40" s="110" t="s">
        <v>180</v>
      </c>
      <c r="C40" s="189">
        <f>[1]BS!$T$21</f>
        <v>3154986</v>
      </c>
      <c r="D40" s="189">
        <f>[1]BS!$V$21</f>
        <v>2374431</v>
      </c>
      <c r="E40" s="64"/>
      <c r="F40" s="91"/>
      <c r="G40" s="92"/>
      <c r="H40" s="92"/>
      <c r="I40" s="92"/>
      <c r="J40" s="64"/>
      <c r="K40" s="64"/>
    </row>
    <row r="41" spans="1:11" s="5" customFormat="1" ht="14.1" customHeight="1" x14ac:dyDescent="0.2">
      <c r="A41" s="71" t="s">
        <v>129</v>
      </c>
      <c r="B41" s="110" t="s">
        <v>181</v>
      </c>
      <c r="C41" s="189">
        <f>[1]BS!$T$22</f>
        <v>24303034</v>
      </c>
      <c r="D41" s="189">
        <f>[1]BS!$V$22</f>
        <v>19510630</v>
      </c>
      <c r="E41" s="64"/>
      <c r="F41" s="91"/>
      <c r="G41" s="92"/>
      <c r="H41" s="95"/>
      <c r="I41" s="92"/>
      <c r="J41" s="64"/>
      <c r="K41" s="64"/>
    </row>
    <row r="42" spans="1:11" s="5" customFormat="1" ht="14.1" customHeight="1" x14ac:dyDescent="0.2">
      <c r="A42" s="71" t="s">
        <v>131</v>
      </c>
      <c r="B42" s="110" t="s">
        <v>179</v>
      </c>
      <c r="C42" s="189">
        <f>[1]BS!$T$25+[1]BS!$T$26-C44</f>
        <v>1455502</v>
      </c>
      <c r="D42" s="189">
        <f>[1]BS!$V$25+[1]BS!$V$26-D44</f>
        <v>835043</v>
      </c>
      <c r="E42" s="64"/>
      <c r="F42" s="91"/>
      <c r="G42" s="92"/>
      <c r="H42" s="92"/>
      <c r="I42" s="92"/>
      <c r="J42" s="64"/>
      <c r="K42" s="64"/>
    </row>
    <row r="43" spans="1:11" s="5" customFormat="1" ht="14.1" customHeight="1" x14ac:dyDescent="0.2">
      <c r="A43" s="71" t="s">
        <v>133</v>
      </c>
      <c r="B43" s="110" t="s">
        <v>179</v>
      </c>
      <c r="C43" s="189">
        <f>[1]BS!$T$24</f>
        <v>2317977</v>
      </c>
      <c r="D43" s="189">
        <f>[1]BS!$V$24</f>
        <v>1916126</v>
      </c>
      <c r="E43" s="64"/>
      <c r="F43" s="91"/>
      <c r="G43" s="92"/>
      <c r="H43" s="92"/>
      <c r="I43" s="92"/>
      <c r="J43" s="64"/>
      <c r="K43" s="64"/>
    </row>
    <row r="44" spans="1:11" s="5" customFormat="1" ht="14.1" customHeight="1" x14ac:dyDescent="0.2">
      <c r="A44" s="111" t="s">
        <v>132</v>
      </c>
      <c r="B44" s="110" t="s">
        <v>179</v>
      </c>
      <c r="C44" s="189">
        <f>'[1]12'!$T$19</f>
        <v>338511</v>
      </c>
      <c r="D44" s="189">
        <f>'[1]12'!$V$19</f>
        <v>1146139</v>
      </c>
      <c r="E44" s="64"/>
      <c r="F44" s="91"/>
      <c r="G44" s="92"/>
      <c r="H44" s="92"/>
      <c r="I44" s="92"/>
      <c r="J44" s="64"/>
      <c r="K44" s="64"/>
    </row>
    <row r="45" spans="1:11" s="5" customFormat="1" ht="14.1" customHeight="1" x14ac:dyDescent="0.2">
      <c r="A45" s="71" t="s">
        <v>130</v>
      </c>
      <c r="B45" s="110" t="s">
        <v>178</v>
      </c>
      <c r="C45" s="189">
        <f>[1]BS!$T$23</f>
        <v>1834176</v>
      </c>
      <c r="D45" s="189">
        <f>[1]BS!$V$23</f>
        <v>407051</v>
      </c>
      <c r="E45" s="64"/>
      <c r="F45" s="91"/>
      <c r="G45" s="92"/>
      <c r="H45" s="92"/>
      <c r="I45" s="92"/>
      <c r="J45" s="64"/>
      <c r="K45" s="64"/>
    </row>
    <row r="46" spans="1:11" s="5" customFormat="1" ht="14.1" customHeight="1" x14ac:dyDescent="0.2">
      <c r="A46" s="71" t="s">
        <v>97</v>
      </c>
      <c r="B46" s="110" t="s">
        <v>179</v>
      </c>
      <c r="C46" s="189">
        <f>[1]BS!$T$27</f>
        <v>232004</v>
      </c>
      <c r="D46" s="189">
        <f>[1]BS!$V$27</f>
        <v>212796</v>
      </c>
      <c r="E46" s="64"/>
      <c r="F46" s="91"/>
      <c r="G46" s="92"/>
      <c r="H46" s="92"/>
      <c r="I46" s="92"/>
      <c r="J46" s="64"/>
      <c r="K46" s="64"/>
    </row>
    <row r="47" spans="1:11" s="5" customFormat="1" ht="14.1" customHeight="1" x14ac:dyDescent="0.2">
      <c r="A47" s="71" t="s">
        <v>154</v>
      </c>
      <c r="B47" s="110"/>
      <c r="C47" s="189">
        <v>0</v>
      </c>
      <c r="D47" s="189">
        <v>0</v>
      </c>
      <c r="E47" s="64"/>
      <c r="F47" s="91"/>
      <c r="G47" s="92"/>
      <c r="H47" s="92"/>
      <c r="I47" s="92"/>
      <c r="J47" s="64"/>
      <c r="K47" s="64"/>
    </row>
    <row r="48" spans="1:11" s="5" customFormat="1" ht="14.1" customHeight="1" x14ac:dyDescent="0.2">
      <c r="A48" s="71" t="s">
        <v>139</v>
      </c>
      <c r="B48" s="110" t="s">
        <v>182</v>
      </c>
      <c r="C48" s="189">
        <f>[1]BS!$T$28</f>
        <v>7602923</v>
      </c>
      <c r="D48" s="189">
        <f>[1]BS!$V$28</f>
        <v>6851102</v>
      </c>
      <c r="E48" s="64"/>
      <c r="F48" s="91"/>
      <c r="G48" s="92"/>
      <c r="H48" s="92"/>
      <c r="I48" s="92"/>
      <c r="J48" s="64"/>
      <c r="K48" s="64"/>
    </row>
    <row r="49" spans="1:11" s="5" customFormat="1" ht="14.1" customHeight="1" x14ac:dyDescent="0.2">
      <c r="A49" s="71" t="s">
        <v>36</v>
      </c>
      <c r="B49" s="110"/>
      <c r="C49" s="189">
        <f>SUM(C40:C48)</f>
        <v>41239113</v>
      </c>
      <c r="D49" s="189">
        <f>SUM(D40:D48)</f>
        <v>33253318</v>
      </c>
      <c r="E49" s="64"/>
      <c r="F49" s="101"/>
      <c r="G49" s="92"/>
      <c r="H49" s="92"/>
      <c r="I49" s="92"/>
      <c r="J49" s="64"/>
      <c r="K49" s="64"/>
    </row>
    <row r="50" spans="1:11" s="5" customFormat="1" ht="14.1" customHeight="1" x14ac:dyDescent="0.2">
      <c r="A50" s="71"/>
      <c r="B50" s="110"/>
      <c r="C50" s="189"/>
      <c r="D50" s="190"/>
      <c r="E50" s="64"/>
      <c r="F50" s="101"/>
      <c r="G50" s="92"/>
      <c r="H50" s="92"/>
      <c r="I50" s="92"/>
      <c r="J50" s="64"/>
      <c r="K50" s="64"/>
    </row>
    <row r="51" spans="1:11" s="5" customFormat="1" ht="20.25" customHeight="1" x14ac:dyDescent="0.2">
      <c r="A51" s="112" t="s">
        <v>167</v>
      </c>
      <c r="B51" s="113" t="s">
        <v>0</v>
      </c>
      <c r="C51" s="191">
        <f>C37+C49</f>
        <v>342253145</v>
      </c>
      <c r="D51" s="191">
        <f>D37+D49</f>
        <v>339101133</v>
      </c>
      <c r="E51" s="64"/>
      <c r="F51" s="91"/>
      <c r="G51" s="92"/>
      <c r="H51" s="92"/>
      <c r="I51" s="64"/>
      <c r="J51" s="64"/>
    </row>
    <row r="52" spans="1:11" s="5" customFormat="1" ht="27.75" hidden="1" customHeight="1" x14ac:dyDescent="0.2">
      <c r="A52" s="113" t="s">
        <v>43</v>
      </c>
      <c r="B52" s="107"/>
      <c r="C52" s="189"/>
      <c r="D52" s="189"/>
      <c r="E52" s="64"/>
      <c r="F52" s="91"/>
      <c r="G52" s="92"/>
      <c r="H52" s="92"/>
      <c r="I52" s="64"/>
      <c r="J52" s="64"/>
    </row>
    <row r="53" spans="1:11" s="5" customFormat="1" ht="13.5" hidden="1" customHeight="1" x14ac:dyDescent="0.2">
      <c r="A53" s="107"/>
      <c r="B53" s="57"/>
      <c r="C53" s="189"/>
      <c r="D53" s="189"/>
      <c r="E53" s="64"/>
      <c r="F53" s="91"/>
      <c r="G53" s="92"/>
      <c r="H53" s="92"/>
      <c r="I53" s="64"/>
      <c r="J53" s="64"/>
    </row>
    <row r="54" spans="1:11" s="5" customFormat="1" ht="14.1" customHeight="1" x14ac:dyDescent="0.2">
      <c r="A54" s="71"/>
      <c r="B54" s="70" t="s">
        <v>0</v>
      </c>
      <c r="C54" s="189"/>
      <c r="D54" s="189"/>
      <c r="E54" s="64"/>
      <c r="F54" s="12"/>
      <c r="G54" s="97"/>
      <c r="H54" s="97"/>
      <c r="I54" s="64"/>
      <c r="J54" s="64"/>
    </row>
    <row r="55" spans="1:11" s="5" customFormat="1" ht="14.1" customHeight="1" x14ac:dyDescent="0.2">
      <c r="A55" s="71" t="s">
        <v>168</v>
      </c>
      <c r="B55" s="70" t="s">
        <v>0</v>
      </c>
      <c r="C55" s="189"/>
      <c r="D55" s="189"/>
      <c r="E55" s="64"/>
      <c r="F55" s="12"/>
      <c r="G55" s="11"/>
      <c r="H55" s="11"/>
      <c r="I55" s="64"/>
      <c r="J55" s="64"/>
    </row>
    <row r="56" spans="1:11" s="5" customFormat="1" ht="14.1" customHeight="1" x14ac:dyDescent="0.2">
      <c r="A56" s="71" t="s">
        <v>197</v>
      </c>
      <c r="B56" s="70"/>
      <c r="C56" s="189"/>
      <c r="D56" s="189"/>
      <c r="E56" s="64"/>
      <c r="F56" s="12"/>
      <c r="G56" s="103"/>
      <c r="H56" s="103"/>
      <c r="I56" s="64"/>
      <c r="J56" s="64"/>
    </row>
    <row r="57" spans="1:11" s="5" customFormat="1" ht="14.1" customHeight="1" x14ac:dyDescent="0.2">
      <c r="A57" s="71" t="s">
        <v>140</v>
      </c>
      <c r="B57" s="110" t="s">
        <v>183</v>
      </c>
      <c r="C57" s="189">
        <f>[1]BS!$T$35+[1]BS!$T$42</f>
        <v>16663996</v>
      </c>
      <c r="D57" s="189">
        <f>[1]BS!$V$35+[1]BS!$V$42</f>
        <v>16663996</v>
      </c>
      <c r="E57" s="64"/>
      <c r="F57" s="12"/>
      <c r="G57" s="97"/>
      <c r="H57" s="99"/>
      <c r="I57" s="64"/>
      <c r="J57" s="64"/>
    </row>
    <row r="58" spans="1:11" s="5" customFormat="1" ht="14.1" customHeight="1" x14ac:dyDescent="0.2">
      <c r="A58" s="71" t="s">
        <v>94</v>
      </c>
      <c r="B58" s="110" t="s">
        <v>184</v>
      </c>
      <c r="C58" s="189">
        <f>[1]BS!$T$36</f>
        <v>1188176</v>
      </c>
      <c r="D58" s="189">
        <f>[1]BS!$V$36</f>
        <v>1188176</v>
      </c>
      <c r="E58" s="64"/>
      <c r="F58" s="12"/>
      <c r="G58" s="97"/>
      <c r="H58" s="99"/>
      <c r="I58" s="64"/>
      <c r="J58" s="64"/>
    </row>
    <row r="59" spans="1:11" s="5" customFormat="1" ht="14.1" customHeight="1" x14ac:dyDescent="0.2">
      <c r="A59" s="71" t="s">
        <v>51</v>
      </c>
      <c r="B59" s="110"/>
      <c r="C59" s="189">
        <v>0</v>
      </c>
      <c r="D59" s="189">
        <v>0</v>
      </c>
      <c r="E59" s="64"/>
      <c r="F59" s="12"/>
      <c r="G59" s="97"/>
      <c r="H59" s="99"/>
      <c r="I59" s="64"/>
      <c r="J59" s="64"/>
    </row>
    <row r="60" spans="1:11" s="5" customFormat="1" ht="14.1" customHeight="1" x14ac:dyDescent="0.2">
      <c r="A60" s="71" t="s">
        <v>52</v>
      </c>
      <c r="B60" s="110"/>
      <c r="C60" s="189">
        <v>0</v>
      </c>
      <c r="D60" s="189">
        <v>0</v>
      </c>
      <c r="E60" s="64"/>
      <c r="F60" s="12"/>
      <c r="G60" s="97"/>
      <c r="H60" s="99"/>
      <c r="I60" s="64"/>
      <c r="J60" s="64"/>
    </row>
    <row r="61" spans="1:11" s="5" customFormat="1" ht="14.1" customHeight="1" x14ac:dyDescent="0.2">
      <c r="A61" s="71" t="s">
        <v>141</v>
      </c>
      <c r="B61" s="110"/>
      <c r="C61" s="189">
        <f>[1]BS!$T$37</f>
        <v>67155114</v>
      </c>
      <c r="D61" s="189">
        <f>[1]BS!$V$37</f>
        <v>68306802</v>
      </c>
      <c r="E61" s="64"/>
      <c r="F61" s="102">
        <f>D61-C61</f>
        <v>1151688</v>
      </c>
      <c r="G61" s="97"/>
      <c r="H61" s="99"/>
      <c r="I61" s="192"/>
      <c r="J61" s="64"/>
    </row>
    <row r="62" spans="1:11" s="5" customFormat="1" ht="14.1" customHeight="1" x14ac:dyDescent="0.2">
      <c r="A62" s="71" t="s">
        <v>58</v>
      </c>
      <c r="B62" s="110"/>
      <c r="C62" s="189">
        <f>[1]BS!$T$40+[1]BS!$T$41</f>
        <v>-5945272</v>
      </c>
      <c r="D62" s="189">
        <f>[1]BS!$V$40+[1]BS!$V$41</f>
        <v>-1774413</v>
      </c>
      <c r="E62" s="64"/>
      <c r="F62" s="102">
        <f>D62+F61+ф2!C51</f>
        <v>-622725</v>
      </c>
      <c r="G62" s="97"/>
      <c r="H62" s="99">
        <f>C62-F62</f>
        <v>-5322547</v>
      </c>
      <c r="I62" s="192"/>
      <c r="J62" s="64"/>
    </row>
    <row r="63" spans="1:11" s="5" customFormat="1" ht="14.1" customHeight="1" x14ac:dyDescent="0.2">
      <c r="A63" s="71" t="s">
        <v>33</v>
      </c>
      <c r="B63" s="110" t="s">
        <v>208</v>
      </c>
      <c r="C63" s="189"/>
      <c r="D63" s="189"/>
      <c r="E63" s="64"/>
      <c r="F63" s="12"/>
      <c r="G63" s="97"/>
      <c r="H63" s="99"/>
      <c r="I63" s="64"/>
      <c r="J63" s="64"/>
    </row>
    <row r="64" spans="1:11" s="5" customFormat="1" ht="14.1" customHeight="1" x14ac:dyDescent="0.2">
      <c r="A64" s="71" t="s">
        <v>54</v>
      </c>
      <c r="B64" s="110"/>
      <c r="C64" s="189">
        <f>SUM(C57:C63)</f>
        <v>79062014</v>
      </c>
      <c r="D64" s="189">
        <f>SUM(D57:D63)</f>
        <v>84384561</v>
      </c>
      <c r="E64" s="64"/>
      <c r="F64" s="12"/>
      <c r="G64" s="97"/>
      <c r="H64" s="99"/>
      <c r="I64" s="99"/>
      <c r="J64" s="64"/>
      <c r="K64" s="64"/>
    </row>
    <row r="65" spans="1:14" s="5" customFormat="1" ht="14.1" customHeight="1" x14ac:dyDescent="0.2">
      <c r="A65" s="71" t="s">
        <v>169</v>
      </c>
      <c r="B65" s="110"/>
      <c r="C65" s="189"/>
      <c r="D65" s="189"/>
      <c r="E65" s="64"/>
      <c r="F65" s="12"/>
      <c r="G65" s="97"/>
      <c r="H65" s="96"/>
      <c r="I65" s="96"/>
      <c r="J65" s="64"/>
      <c r="K65" s="64"/>
    </row>
    <row r="66" spans="1:14" s="5" customFormat="1" ht="14.1" customHeight="1" x14ac:dyDescent="0.2">
      <c r="A66" s="71"/>
      <c r="B66" s="110"/>
      <c r="C66" s="189"/>
      <c r="D66" s="189"/>
      <c r="E66" s="64"/>
      <c r="F66" s="12"/>
      <c r="G66" s="97"/>
      <c r="H66" s="96"/>
      <c r="I66" s="96"/>
      <c r="J66" s="64"/>
      <c r="K66" s="64"/>
    </row>
    <row r="67" spans="1:14" s="5" customFormat="1" ht="14.1" customHeight="1" x14ac:dyDescent="0.2">
      <c r="A67" s="71" t="s">
        <v>185</v>
      </c>
      <c r="B67" s="110" t="s">
        <v>186</v>
      </c>
      <c r="C67" s="189">
        <f>[1]BS!$T$52</f>
        <v>86458938</v>
      </c>
      <c r="D67" s="189">
        <f>[1]BS!$V$52</f>
        <v>76613369</v>
      </c>
      <c r="E67" s="64"/>
      <c r="J67" s="64"/>
      <c r="K67" s="64"/>
    </row>
    <row r="68" spans="1:14" s="5" customFormat="1" ht="14.1" customHeight="1" x14ac:dyDescent="0.2">
      <c r="A68" s="71" t="s">
        <v>142</v>
      </c>
      <c r="B68" s="110" t="s">
        <v>187</v>
      </c>
      <c r="C68" s="189">
        <f>[1]BS!$T$51</f>
        <v>10252039</v>
      </c>
      <c r="D68" s="189">
        <f>[1]BS!$V$51</f>
        <v>9699565</v>
      </c>
      <c r="E68" s="64"/>
      <c r="F68" s="12"/>
      <c r="G68" s="97"/>
      <c r="H68" s="99"/>
      <c r="I68" s="99"/>
      <c r="J68" s="64"/>
      <c r="K68" s="64"/>
    </row>
    <row r="69" spans="1:14" s="5" customFormat="1" ht="14.1" customHeight="1" x14ac:dyDescent="0.2">
      <c r="A69" s="71" t="s">
        <v>47</v>
      </c>
      <c r="B69" s="110" t="s">
        <v>192</v>
      </c>
      <c r="C69" s="189">
        <f>[1]BS!$T$60+[1]BS!$T$61</f>
        <v>18226</v>
      </c>
      <c r="D69" s="189">
        <f>[1]BS!$V$60+[1]BS!$V$61</f>
        <v>17995</v>
      </c>
      <c r="E69" s="64"/>
      <c r="F69" s="12"/>
      <c r="G69" s="97"/>
      <c r="H69" s="99"/>
      <c r="I69" s="99"/>
      <c r="J69" s="64"/>
      <c r="K69" s="64"/>
    </row>
    <row r="70" spans="1:14" s="5" customFormat="1" ht="14.1" customHeight="1" x14ac:dyDescent="0.2">
      <c r="A70" s="71" t="s">
        <v>210</v>
      </c>
      <c r="B70" s="110" t="s">
        <v>196</v>
      </c>
      <c r="C70" s="189">
        <f>[1]BS!$T$54</f>
        <v>0</v>
      </c>
      <c r="D70" s="189">
        <f>[1]BS!$V$54</f>
        <v>0</v>
      </c>
      <c r="E70" s="64"/>
      <c r="F70" s="92"/>
      <c r="G70" s="163"/>
      <c r="H70" s="164"/>
      <c r="I70" s="164"/>
      <c r="J70" s="64"/>
      <c r="K70" s="64"/>
      <c r="L70" s="64"/>
      <c r="M70" s="64"/>
      <c r="N70" s="64"/>
    </row>
    <row r="71" spans="1:14" s="5" customFormat="1" ht="14.1" customHeight="1" x14ac:dyDescent="0.2">
      <c r="A71" s="71" t="s">
        <v>143</v>
      </c>
      <c r="B71" s="110" t="s">
        <v>194</v>
      </c>
      <c r="C71" s="189">
        <f>[1]BS!$T$58</f>
        <v>130694</v>
      </c>
      <c r="D71" s="189">
        <f>[1]BS!$V$58</f>
        <v>130694</v>
      </c>
      <c r="E71" s="64"/>
      <c r="F71" s="92"/>
      <c r="G71" s="163"/>
      <c r="H71" s="165"/>
      <c r="I71" s="164"/>
      <c r="J71" s="64"/>
      <c r="K71" s="64"/>
      <c r="L71" s="64"/>
      <c r="M71" s="64"/>
      <c r="N71" s="64"/>
    </row>
    <row r="72" spans="1:14" s="5" customFormat="1" ht="14.1" customHeight="1" x14ac:dyDescent="0.2">
      <c r="A72" s="71" t="s">
        <v>48</v>
      </c>
      <c r="B72" s="110"/>
      <c r="C72" s="189">
        <f>[1]BS!$T$56</f>
        <v>44851232</v>
      </c>
      <c r="D72" s="189">
        <f>[1]BS!$V$56</f>
        <v>44851232</v>
      </c>
      <c r="E72" s="64"/>
      <c r="F72" s="92"/>
      <c r="G72" s="163"/>
      <c r="H72" s="165"/>
      <c r="I72" s="164"/>
      <c r="J72" s="64"/>
      <c r="K72" s="64"/>
      <c r="L72" s="64"/>
      <c r="M72" s="64"/>
      <c r="N72" s="64"/>
    </row>
    <row r="73" spans="1:14" s="5" customFormat="1" ht="14.1" customHeight="1" x14ac:dyDescent="0.2">
      <c r="A73" s="71" t="s">
        <v>144</v>
      </c>
      <c r="B73" s="110" t="s">
        <v>190</v>
      </c>
      <c r="C73" s="189">
        <f>[1]BS!$T$57</f>
        <v>3491052</v>
      </c>
      <c r="D73" s="189">
        <f>[1]BS!$V$57</f>
        <v>3491052</v>
      </c>
      <c r="E73" s="64"/>
      <c r="F73" s="92"/>
      <c r="G73" s="163"/>
      <c r="H73" s="165"/>
      <c r="I73" s="164"/>
      <c r="J73" s="64"/>
      <c r="K73" s="64"/>
      <c r="L73" s="64"/>
      <c r="M73" s="64"/>
      <c r="N73" s="64"/>
    </row>
    <row r="74" spans="1:14" s="5" customFormat="1" ht="14.1" customHeight="1" x14ac:dyDescent="0.2">
      <c r="A74" s="71" t="s">
        <v>153</v>
      </c>
      <c r="B74" s="110" t="s">
        <v>188</v>
      </c>
      <c r="C74" s="189">
        <f>[1]BS!$T$53</f>
        <v>41114</v>
      </c>
      <c r="D74" s="189">
        <f>[1]BS!$V$53</f>
        <v>45887</v>
      </c>
      <c r="E74" s="64"/>
      <c r="F74" s="92"/>
      <c r="G74" s="163"/>
      <c r="H74" s="165"/>
      <c r="I74" s="164"/>
      <c r="J74" s="64"/>
      <c r="K74" s="64"/>
      <c r="L74" s="64"/>
      <c r="M74" s="64"/>
      <c r="N74" s="64"/>
    </row>
    <row r="75" spans="1:14" s="5" customFormat="1" ht="14.1" customHeight="1" x14ac:dyDescent="0.2">
      <c r="A75" s="71" t="s">
        <v>162</v>
      </c>
      <c r="B75" s="110" t="s">
        <v>191</v>
      </c>
      <c r="C75" s="189">
        <f>[1]BS!$T$55</f>
        <v>5819382</v>
      </c>
      <c r="D75" s="189">
        <f>[1]BS!$V$55</f>
        <v>6554146</v>
      </c>
      <c r="E75" s="64"/>
      <c r="F75" s="92"/>
      <c r="G75" s="163"/>
      <c r="H75" s="165"/>
      <c r="I75" s="164"/>
      <c r="J75" s="64"/>
      <c r="K75" s="64"/>
      <c r="L75" s="64"/>
      <c r="M75" s="64"/>
      <c r="N75" s="64"/>
    </row>
    <row r="76" spans="1:14" s="5" customFormat="1" ht="14.1" customHeight="1" x14ac:dyDescent="0.2">
      <c r="A76" s="71" t="s">
        <v>49</v>
      </c>
      <c r="B76" s="70"/>
      <c r="C76" s="189">
        <f>SUM(C67:C75)</f>
        <v>151062677</v>
      </c>
      <c r="D76" s="189">
        <f>SUM(D67:D75)</f>
        <v>141403940</v>
      </c>
      <c r="E76" s="64"/>
      <c r="F76" s="92"/>
      <c r="G76" s="163"/>
      <c r="H76" s="165"/>
      <c r="I76" s="164"/>
      <c r="J76" s="64"/>
      <c r="K76" s="64"/>
      <c r="L76" s="64"/>
      <c r="M76" s="64"/>
      <c r="N76" s="64"/>
    </row>
    <row r="77" spans="1:14" s="5" customFormat="1" ht="14.1" customHeight="1" x14ac:dyDescent="0.2">
      <c r="A77" s="71" t="s">
        <v>170</v>
      </c>
      <c r="B77" s="70"/>
      <c r="C77" s="189"/>
      <c r="D77" s="189"/>
      <c r="E77" s="64"/>
      <c r="F77" s="92"/>
      <c r="G77" s="159"/>
      <c r="H77" s="166"/>
      <c r="I77" s="167"/>
      <c r="J77" s="64"/>
      <c r="K77" s="64"/>
      <c r="L77" s="64"/>
      <c r="M77" s="64"/>
      <c r="N77" s="64"/>
    </row>
    <row r="78" spans="1:14" s="5" customFormat="1" ht="14.1" customHeight="1" x14ac:dyDescent="0.2">
      <c r="A78" s="71"/>
      <c r="B78" s="106"/>
      <c r="C78" s="189"/>
      <c r="D78" s="189"/>
      <c r="E78" s="64"/>
      <c r="F78" s="92"/>
      <c r="G78" s="159"/>
      <c r="H78" s="166"/>
      <c r="I78" s="167"/>
      <c r="J78" s="64"/>
      <c r="K78" s="64"/>
      <c r="L78" s="64"/>
      <c r="M78" s="64"/>
      <c r="N78" s="64"/>
    </row>
    <row r="79" spans="1:14" s="5" customFormat="1" ht="14.1" customHeight="1" x14ac:dyDescent="0.2">
      <c r="A79" s="71" t="s">
        <v>145</v>
      </c>
      <c r="B79" s="110" t="s">
        <v>187</v>
      </c>
      <c r="C79" s="189">
        <f>[1]BS!$T$65</f>
        <v>12900</v>
      </c>
      <c r="D79" s="189">
        <f>[1]BS!$V$65</f>
        <v>58104</v>
      </c>
      <c r="E79" s="64"/>
      <c r="F79" s="92"/>
      <c r="G79" s="159"/>
      <c r="H79" s="166"/>
      <c r="I79" s="167"/>
      <c r="J79" s="64"/>
      <c r="K79" s="64"/>
      <c r="L79" s="64"/>
      <c r="M79" s="64"/>
      <c r="N79" s="64"/>
    </row>
    <row r="80" spans="1:14" s="5" customFormat="1" ht="14.1" customHeight="1" x14ac:dyDescent="0.2">
      <c r="A80" s="71" t="s">
        <v>146</v>
      </c>
      <c r="B80" s="110" t="s">
        <v>186</v>
      </c>
      <c r="C80" s="189">
        <f>[1]BS!$T$66</f>
        <v>75433977</v>
      </c>
      <c r="D80" s="189">
        <f>[1]BS!$V$66</f>
        <v>73023041</v>
      </c>
      <c r="E80" s="64"/>
      <c r="F80" s="92"/>
      <c r="G80" s="163"/>
      <c r="H80" s="165"/>
      <c r="I80" s="164"/>
      <c r="J80" s="64"/>
      <c r="K80" s="64"/>
      <c r="L80" s="64"/>
      <c r="M80" s="64"/>
      <c r="N80" s="64"/>
    </row>
    <row r="81" spans="1:14" s="5" customFormat="1" ht="14.1" customHeight="1" x14ac:dyDescent="0.2">
      <c r="A81" s="71" t="s">
        <v>136</v>
      </c>
      <c r="B81" s="110" t="s">
        <v>194</v>
      </c>
      <c r="C81" s="189">
        <f>'[1]23 ПОиР'!$T$17+[1]BS!$T$74</f>
        <v>4067720</v>
      </c>
      <c r="D81" s="189">
        <f>'[1]23 ПОиР'!$V$17+[1]BS!$V$74</f>
        <v>3125410</v>
      </c>
      <c r="E81" s="64"/>
      <c r="F81" s="92"/>
      <c r="G81" s="163"/>
      <c r="H81" s="165"/>
      <c r="I81" s="164"/>
      <c r="J81" s="64"/>
      <c r="K81" s="64"/>
      <c r="L81" s="64"/>
      <c r="M81" s="64"/>
      <c r="N81" s="64"/>
    </row>
    <row r="82" spans="1:14" s="5" customFormat="1" ht="14.1" customHeight="1" x14ac:dyDescent="0.2">
      <c r="A82" s="71" t="s">
        <v>195</v>
      </c>
      <c r="B82" s="110" t="s">
        <v>196</v>
      </c>
      <c r="C82" s="189">
        <f>[1]BS!$T$67</f>
        <v>86112</v>
      </c>
      <c r="D82" s="189">
        <f>[1]BS!$V$67</f>
        <v>86112</v>
      </c>
      <c r="E82" s="64"/>
      <c r="F82" s="92"/>
      <c r="G82" s="163"/>
      <c r="H82" s="166"/>
      <c r="I82" s="167"/>
      <c r="J82" s="64"/>
      <c r="K82" s="64"/>
      <c r="L82" s="64"/>
      <c r="M82" s="64"/>
      <c r="N82" s="64"/>
    </row>
    <row r="83" spans="1:14" s="5" customFormat="1" ht="14.1" customHeight="1" x14ac:dyDescent="0.2">
      <c r="A83" s="71" t="s">
        <v>134</v>
      </c>
      <c r="B83" s="110" t="s">
        <v>193</v>
      </c>
      <c r="C83" s="189">
        <f>[1]BS!$T$70</f>
        <v>25344847</v>
      </c>
      <c r="D83" s="189">
        <f>[1]BS!$V$70</f>
        <v>30562795</v>
      </c>
      <c r="E83" s="64"/>
      <c r="F83" s="92"/>
      <c r="G83" s="163"/>
      <c r="H83" s="166"/>
      <c r="I83" s="167"/>
      <c r="J83" s="64"/>
      <c r="K83" s="64"/>
      <c r="L83" s="64"/>
      <c r="M83" s="64"/>
      <c r="N83" s="64"/>
    </row>
    <row r="84" spans="1:14" s="5" customFormat="1" ht="14.1" customHeight="1" x14ac:dyDescent="0.2">
      <c r="A84" s="71" t="s">
        <v>44</v>
      </c>
      <c r="B84" s="110" t="s">
        <v>194</v>
      </c>
      <c r="C84" s="189">
        <f>[1]BS!$T$73</f>
        <v>55738</v>
      </c>
      <c r="D84" s="189">
        <f>[1]BS!$V$73</f>
        <v>55738</v>
      </c>
      <c r="E84" s="66"/>
      <c r="F84" s="92"/>
      <c r="G84" s="163"/>
      <c r="H84" s="165"/>
      <c r="I84" s="164"/>
      <c r="J84" s="64"/>
      <c r="K84" s="64"/>
      <c r="L84" s="64"/>
      <c r="M84" s="64"/>
      <c r="N84" s="64"/>
    </row>
    <row r="85" spans="1:14" s="5" customFormat="1" ht="14.1" customHeight="1" x14ac:dyDescent="0.2">
      <c r="A85" s="71" t="s">
        <v>135</v>
      </c>
      <c r="B85" s="110" t="s">
        <v>194</v>
      </c>
      <c r="C85" s="189">
        <f>[1]BS!$T$71</f>
        <v>1412846</v>
      </c>
      <c r="D85" s="189">
        <f>[1]BS!$V$71</f>
        <v>748790</v>
      </c>
      <c r="E85" s="66"/>
      <c r="F85" s="92"/>
      <c r="G85" s="163"/>
      <c r="H85" s="165"/>
      <c r="I85" s="164"/>
      <c r="J85" s="64"/>
      <c r="K85" s="64"/>
      <c r="L85" s="64"/>
      <c r="M85" s="64"/>
      <c r="N85" s="64"/>
    </row>
    <row r="86" spans="1:14" s="5" customFormat="1" ht="14.1" customHeight="1" x14ac:dyDescent="0.2">
      <c r="A86" s="71" t="s">
        <v>45</v>
      </c>
      <c r="B86" s="110" t="s">
        <v>194</v>
      </c>
      <c r="C86" s="189">
        <f>[1]BS!$T$76+[1]BS!$T$75+[1]BS!$T$74+[1]BS!$T$72-C81</f>
        <v>3873874</v>
      </c>
      <c r="D86" s="189">
        <f>[1]BS!$V$76+[1]BS!$V$75+[1]BS!$V$74+[1]BS!$V$72-D81</f>
        <v>3840622</v>
      </c>
      <c r="E86" s="64"/>
      <c r="F86" s="92"/>
      <c r="G86" s="163"/>
      <c r="H86" s="165"/>
      <c r="I86" s="164"/>
      <c r="J86" s="64"/>
      <c r="K86" s="64"/>
      <c r="L86" s="64"/>
      <c r="M86" s="64"/>
      <c r="N86" s="64"/>
    </row>
    <row r="87" spans="1:14" s="5" customFormat="1" ht="14.1" customHeight="1" x14ac:dyDescent="0.2">
      <c r="A87" s="71" t="s">
        <v>161</v>
      </c>
      <c r="B87" s="110" t="s">
        <v>191</v>
      </c>
      <c r="C87" s="189">
        <f>[1]BS!$T$69</f>
        <v>1840440</v>
      </c>
      <c r="D87" s="189">
        <f>[1]BS!$V$69</f>
        <v>1812020</v>
      </c>
      <c r="E87" s="64"/>
      <c r="F87" s="92"/>
      <c r="G87" s="163"/>
      <c r="H87" s="165"/>
      <c r="I87" s="164"/>
      <c r="J87" s="64"/>
      <c r="K87" s="64"/>
      <c r="L87" s="64"/>
      <c r="M87" s="64"/>
      <c r="N87" s="64"/>
    </row>
    <row r="88" spans="1:14" s="5" customFormat="1" ht="13.5" customHeight="1" x14ac:dyDescent="0.2">
      <c r="A88" s="71" t="s">
        <v>46</v>
      </c>
      <c r="B88" s="110"/>
      <c r="C88" s="189">
        <f>SUM(C79:C87)</f>
        <v>112128454</v>
      </c>
      <c r="D88" s="189">
        <f>SUM(D79:D87)</f>
        <v>113312632</v>
      </c>
      <c r="E88" s="64"/>
      <c r="F88" s="92"/>
      <c r="G88" s="159"/>
      <c r="H88" s="165"/>
      <c r="I88" s="64"/>
      <c r="J88" s="64"/>
      <c r="K88" s="64"/>
      <c r="L88" s="64"/>
    </row>
    <row r="89" spans="1:14" s="5" customFormat="1" ht="20.25" customHeight="1" x14ac:dyDescent="0.2">
      <c r="A89" s="71" t="s">
        <v>171</v>
      </c>
      <c r="B89" s="110"/>
      <c r="C89" s="189">
        <f>C76+C88</f>
        <v>263191131</v>
      </c>
      <c r="D89" s="189">
        <f>D76+D88</f>
        <v>254716572</v>
      </c>
      <c r="E89" s="64"/>
      <c r="F89" s="92"/>
      <c r="G89" s="159"/>
      <c r="H89" s="165"/>
      <c r="I89" s="64"/>
      <c r="J89" s="64"/>
      <c r="K89" s="64"/>
      <c r="L89" s="64"/>
    </row>
    <row r="90" spans="1:14" s="5" customFormat="1" ht="15.75" customHeight="1" x14ac:dyDescent="0.2">
      <c r="A90" s="71"/>
      <c r="B90" s="110"/>
      <c r="C90" s="54"/>
      <c r="D90" s="54"/>
      <c r="E90" s="66"/>
      <c r="F90" s="92"/>
      <c r="G90" s="159"/>
      <c r="H90" s="165"/>
      <c r="I90" s="64"/>
      <c r="J90" s="64"/>
      <c r="K90" s="64"/>
      <c r="L90" s="64"/>
    </row>
    <row r="91" spans="1:14" s="5" customFormat="1" ht="23.25" customHeight="1" x14ac:dyDescent="0.2">
      <c r="A91" s="112" t="s">
        <v>172</v>
      </c>
      <c r="B91" s="113" t="s">
        <v>0</v>
      </c>
      <c r="C91" s="114">
        <f>C64+C89</f>
        <v>342253145</v>
      </c>
      <c r="D91" s="114">
        <f>D64+D89</f>
        <v>339101133</v>
      </c>
      <c r="E91" s="66"/>
      <c r="F91" s="92"/>
      <c r="G91" s="92"/>
      <c r="H91" s="168"/>
      <c r="I91" s="64"/>
      <c r="J91" s="64"/>
      <c r="K91" s="64"/>
      <c r="L91" s="64"/>
    </row>
    <row r="92" spans="1:14" s="5" customFormat="1" ht="15" hidden="1" customHeight="1" x14ac:dyDescent="0.2">
      <c r="A92" s="106"/>
      <c r="B92" s="106"/>
      <c r="C92" s="126"/>
      <c r="D92" s="127"/>
      <c r="E92" s="64"/>
      <c r="F92" s="92"/>
      <c r="G92" s="92"/>
      <c r="H92" s="156"/>
      <c r="I92" s="64"/>
      <c r="J92" s="64"/>
      <c r="K92" s="64"/>
      <c r="L92" s="64"/>
    </row>
    <row r="93" spans="1:14" s="5" customFormat="1" ht="19.5" hidden="1" customHeight="1" x14ac:dyDescent="0.2">
      <c r="A93" s="106"/>
      <c r="B93" s="98"/>
      <c r="C93" s="157"/>
      <c r="D93" s="157"/>
      <c r="E93" s="64"/>
      <c r="F93" s="158"/>
      <c r="G93" s="159"/>
      <c r="H93" s="160"/>
      <c r="I93" s="64"/>
      <c r="J93" s="64"/>
      <c r="K93" s="64"/>
      <c r="L93" s="64"/>
    </row>
    <row r="94" spans="1:14" s="5" customFormat="1" ht="18.75" hidden="1" customHeight="1" x14ac:dyDescent="0.2">
      <c r="A94" s="106"/>
      <c r="B94" s="106"/>
      <c r="C94" s="126"/>
      <c r="D94" s="126"/>
      <c r="E94" s="67">
        <f>C51-C91</f>
        <v>0</v>
      </c>
      <c r="F94" s="95">
        <f>D51-D91</f>
        <v>0</v>
      </c>
      <c r="G94" s="159"/>
      <c r="H94" s="161"/>
      <c r="I94" s="64"/>
      <c r="J94" s="64"/>
      <c r="K94" s="64"/>
      <c r="L94" s="64"/>
    </row>
    <row r="95" spans="1:14" s="5" customFormat="1" ht="18.75" customHeight="1" x14ac:dyDescent="0.2">
      <c r="A95" s="115" t="s">
        <v>0</v>
      </c>
      <c r="B95" s="98"/>
      <c r="C95" s="194">
        <f>C51-C91</f>
        <v>0</v>
      </c>
      <c r="D95" s="194">
        <f>D51-D91</f>
        <v>0</v>
      </c>
      <c r="E95" s="64"/>
      <c r="F95" s="92"/>
      <c r="G95" s="159"/>
      <c r="H95" s="159"/>
      <c r="I95" s="64"/>
      <c r="J95" s="64"/>
      <c r="K95" s="64"/>
      <c r="L95" s="64"/>
    </row>
    <row r="96" spans="1:14" s="5" customFormat="1" ht="12" customHeight="1" x14ac:dyDescent="0.2">
      <c r="A96" s="115" t="s">
        <v>229</v>
      </c>
      <c r="B96" s="98"/>
      <c r="C96" s="104"/>
      <c r="D96" s="122" t="s">
        <v>230</v>
      </c>
      <c r="E96" s="92"/>
      <c r="F96" s="159"/>
      <c r="G96" s="169"/>
      <c r="H96" s="169"/>
      <c r="I96" s="64"/>
      <c r="J96" s="64"/>
      <c r="K96" s="64"/>
      <c r="L96" s="64"/>
    </row>
    <row r="97" spans="1:14" s="5" customFormat="1" ht="12" customHeight="1" x14ac:dyDescent="0.2">
      <c r="A97" s="115"/>
      <c r="B97" s="98"/>
      <c r="C97" s="104"/>
      <c r="D97" s="104"/>
      <c r="E97" s="64"/>
      <c r="F97" s="92"/>
      <c r="G97" s="159"/>
      <c r="H97" s="169"/>
      <c r="I97" s="64"/>
      <c r="J97" s="64"/>
      <c r="K97" s="64"/>
      <c r="L97" s="64"/>
    </row>
    <row r="98" spans="1:14" s="5" customFormat="1" ht="12" customHeight="1" x14ac:dyDescent="0.2">
      <c r="A98" s="115"/>
      <c r="B98" s="98"/>
      <c r="C98" s="98"/>
      <c r="D98" s="13"/>
      <c r="E98" s="64"/>
      <c r="F98" s="92"/>
      <c r="G98" s="159"/>
      <c r="H98" s="159"/>
      <c r="I98" s="170"/>
      <c r="J98" s="64"/>
      <c r="K98" s="64"/>
      <c r="L98" s="64"/>
      <c r="M98" s="64"/>
      <c r="N98" s="64"/>
    </row>
    <row r="99" spans="1:14" s="5" customFormat="1" ht="12" customHeight="1" x14ac:dyDescent="0.2">
      <c r="A99" s="115" t="s">
        <v>148</v>
      </c>
      <c r="B99" s="98"/>
      <c r="C99" s="98"/>
      <c r="D99" s="123" t="s">
        <v>155</v>
      </c>
      <c r="E99" s="64"/>
      <c r="F99" s="92"/>
      <c r="G99" s="159"/>
      <c r="H99" s="159"/>
      <c r="I99" s="162"/>
      <c r="J99" s="64"/>
      <c r="K99" s="64"/>
      <c r="L99" s="64"/>
      <c r="M99" s="64"/>
      <c r="N99" s="64"/>
    </row>
    <row r="100" spans="1:14" s="5" customFormat="1" ht="12" customHeight="1" x14ac:dyDescent="0.2">
      <c r="A100" s="106"/>
      <c r="B100" s="6"/>
      <c r="C100" s="6"/>
      <c r="D100" s="7"/>
      <c r="E100" s="64"/>
      <c r="F100" s="92"/>
      <c r="G100" s="159"/>
      <c r="H100" s="159"/>
      <c r="I100" s="162"/>
      <c r="J100" s="64"/>
      <c r="K100" s="64"/>
      <c r="L100" s="64"/>
      <c r="M100" s="64"/>
      <c r="N100" s="64"/>
    </row>
    <row r="101" spans="1:14" s="5" customFormat="1" ht="12" customHeight="1" x14ac:dyDescent="0.2">
      <c r="A101" s="128" t="s">
        <v>55</v>
      </c>
      <c r="B101" s="6"/>
      <c r="C101" s="6"/>
      <c r="D101" s="7"/>
      <c r="E101" s="64"/>
      <c r="F101" s="92"/>
      <c r="G101" s="159"/>
      <c r="H101" s="159"/>
      <c r="I101" s="162"/>
      <c r="J101" s="64"/>
      <c r="K101" s="64"/>
      <c r="L101" s="64"/>
      <c r="M101" s="64"/>
      <c r="N101" s="64"/>
    </row>
    <row r="102" spans="1:14" s="5" customFormat="1" ht="12" customHeight="1" x14ac:dyDescent="0.2">
      <c r="A102" s="106"/>
      <c r="B102" s="116"/>
      <c r="C102" s="46"/>
      <c r="D102" s="46"/>
      <c r="E102" s="64"/>
      <c r="F102" s="91"/>
      <c r="G102" s="92"/>
      <c r="H102" s="92"/>
      <c r="I102" s="92"/>
      <c r="J102" s="64"/>
      <c r="K102" s="64"/>
      <c r="L102" s="64"/>
      <c r="M102" s="64"/>
      <c r="N102" s="64"/>
    </row>
    <row r="103" spans="1:14" s="5" customFormat="1" ht="12" customHeight="1" x14ac:dyDescent="0.2">
      <c r="A103" s="116"/>
      <c r="B103" s="116"/>
      <c r="C103" s="116"/>
      <c r="D103" s="46"/>
      <c r="E103" s="64"/>
      <c r="F103" s="91"/>
      <c r="G103" s="92"/>
      <c r="H103" s="92"/>
      <c r="I103" s="92"/>
      <c r="J103" s="64"/>
      <c r="K103" s="64"/>
      <c r="L103" s="64"/>
      <c r="M103" s="64"/>
      <c r="N103" s="64"/>
    </row>
    <row r="104" spans="1:14" s="5" customFormat="1" ht="12" customHeight="1" x14ac:dyDescent="0.2">
      <c r="A104" s="116"/>
      <c r="B104" s="116"/>
      <c r="C104" s="116"/>
      <c r="D104" s="46"/>
      <c r="E104" s="64"/>
      <c r="F104" s="91"/>
      <c r="G104" s="92"/>
      <c r="H104" s="92"/>
      <c r="I104" s="92"/>
      <c r="J104" s="64"/>
      <c r="K104" s="64"/>
      <c r="L104" s="64"/>
      <c r="M104" s="64"/>
      <c r="N104" s="64"/>
    </row>
    <row r="105" spans="1:14" s="5" customFormat="1" ht="12" customHeight="1" x14ac:dyDescent="0.2">
      <c r="A105" s="116"/>
      <c r="B105" s="116"/>
      <c r="C105" s="116"/>
      <c r="D105" s="46"/>
      <c r="E105" s="64"/>
      <c r="F105" s="91"/>
      <c r="G105" s="92"/>
      <c r="H105" s="92"/>
      <c r="I105" s="92"/>
      <c r="J105" s="64"/>
      <c r="K105" s="64"/>
      <c r="L105" s="64"/>
      <c r="M105" s="64"/>
      <c r="N105" s="64"/>
    </row>
    <row r="106" spans="1:14" s="5" customFormat="1" ht="12" customHeight="1" x14ac:dyDescent="0.2">
      <c r="A106" s="116"/>
      <c r="B106" s="116"/>
      <c r="C106" s="116"/>
      <c r="D106" s="46"/>
      <c r="E106" s="64"/>
      <c r="F106" s="91"/>
      <c r="G106" s="92"/>
      <c r="H106" s="92"/>
      <c r="I106" s="92"/>
      <c r="J106" s="64"/>
      <c r="K106" s="64"/>
      <c r="L106" s="64"/>
      <c r="M106" s="64"/>
      <c r="N106" s="64"/>
    </row>
    <row r="107" spans="1:14" s="5" customFormat="1" ht="12" customHeight="1" x14ac:dyDescent="0.2">
      <c r="A107" s="116"/>
      <c r="B107" s="116"/>
      <c r="C107" s="116"/>
      <c r="D107" s="46"/>
      <c r="E107" s="64"/>
      <c r="F107" s="91"/>
      <c r="G107" s="92"/>
      <c r="H107" s="92"/>
      <c r="I107" s="92"/>
      <c r="J107" s="64"/>
      <c r="K107" s="64"/>
      <c r="L107" s="64"/>
      <c r="M107" s="64"/>
      <c r="N107" s="64"/>
    </row>
    <row r="108" spans="1:14" s="5" customFormat="1" ht="12" customHeight="1" x14ac:dyDescent="0.2">
      <c r="A108" s="116"/>
      <c r="B108" s="106"/>
      <c r="C108" s="106"/>
      <c r="D108" s="7"/>
      <c r="E108" s="64"/>
      <c r="F108" s="91"/>
      <c r="G108" s="92"/>
      <c r="H108" s="92"/>
      <c r="I108" s="92"/>
      <c r="J108" s="64"/>
      <c r="K108" s="64"/>
      <c r="L108" s="64"/>
      <c r="M108" s="64"/>
      <c r="N108" s="64"/>
    </row>
    <row r="109" spans="1:14" s="5" customFormat="1" ht="12" customHeight="1" x14ac:dyDescent="0.2">
      <c r="A109" s="106"/>
      <c r="B109" s="106"/>
      <c r="C109" s="106"/>
      <c r="D109" s="7"/>
      <c r="E109" s="64"/>
      <c r="F109" s="91"/>
      <c r="G109" s="92"/>
      <c r="H109" s="92"/>
      <c r="I109" s="92"/>
      <c r="J109" s="64"/>
      <c r="K109" s="64"/>
      <c r="L109" s="64"/>
      <c r="M109" s="64"/>
      <c r="N109" s="64"/>
    </row>
    <row r="110" spans="1:14" s="5" customFormat="1" ht="12" customHeight="1" x14ac:dyDescent="0.2">
      <c r="A110" s="106"/>
      <c r="B110" s="106"/>
      <c r="C110" s="106"/>
      <c r="D110" s="7"/>
      <c r="E110" s="64"/>
      <c r="F110" s="91"/>
      <c r="G110" s="92"/>
      <c r="H110" s="92"/>
      <c r="I110" s="92"/>
      <c r="J110" s="64"/>
      <c r="K110" s="64"/>
      <c r="L110" s="64"/>
      <c r="M110" s="64"/>
      <c r="N110" s="64"/>
    </row>
    <row r="111" spans="1:14" ht="12" customHeight="1" x14ac:dyDescent="0.2">
      <c r="A111" s="106"/>
      <c r="L111" s="63"/>
      <c r="M111" s="63"/>
      <c r="N111" s="63"/>
    </row>
    <row r="112" spans="1:14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</sheetData>
  <mergeCells count="9">
    <mergeCell ref="A7:D7"/>
    <mergeCell ref="A21:D21"/>
    <mergeCell ref="A13:D13"/>
    <mergeCell ref="A9:D9"/>
    <mergeCell ref="A14:D14"/>
    <mergeCell ref="A16:D16"/>
    <mergeCell ref="A18:D18"/>
    <mergeCell ref="A11:D11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8:N64"/>
  <sheetViews>
    <sheetView topLeftCell="A45" zoomScaleNormal="100" workbookViewId="0">
      <selection activeCell="F60" sqref="F60"/>
    </sheetView>
  </sheetViews>
  <sheetFormatPr defaultRowHeight="14.25" x14ac:dyDescent="0.2"/>
  <cols>
    <col min="1" max="1" width="63.5703125" style="3" customWidth="1"/>
    <col min="2" max="2" width="8.140625" style="3" customWidth="1"/>
    <col min="3" max="3" width="20.140625" style="3" customWidth="1"/>
    <col min="4" max="5" width="20.140625" style="3" hidden="1" customWidth="1"/>
    <col min="6" max="6" width="20.140625" style="3" customWidth="1"/>
    <col min="7" max="7" width="20.140625" style="3" hidden="1" customWidth="1"/>
    <col min="8" max="8" width="9.140625" style="24" customWidth="1"/>
    <col min="9" max="11" width="9.140625" style="3" hidden="1" customWidth="1"/>
    <col min="12" max="14" width="9.140625" style="3" customWidth="1"/>
    <col min="15" max="16384" width="9.140625" style="3"/>
  </cols>
  <sheetData>
    <row r="8" spans="1:7" ht="42.75" customHeight="1" x14ac:dyDescent="0.3">
      <c r="A8" s="204" t="s">
        <v>224</v>
      </c>
      <c r="B8" s="204"/>
      <c r="C8" s="204"/>
      <c r="D8" s="204"/>
      <c r="E8" s="204"/>
      <c r="F8" s="204"/>
      <c r="G8" s="69"/>
    </row>
    <row r="9" spans="1:7" x14ac:dyDescent="0.2">
      <c r="A9" s="205"/>
      <c r="B9" s="205"/>
      <c r="C9" s="205"/>
      <c r="D9" s="205"/>
      <c r="E9" s="205"/>
      <c r="F9" s="205"/>
    </row>
    <row r="10" spans="1:7" x14ac:dyDescent="0.2">
      <c r="A10" s="205"/>
      <c r="B10" s="205"/>
      <c r="C10" s="205"/>
      <c r="D10" s="205"/>
      <c r="E10" s="205"/>
      <c r="F10" s="205"/>
    </row>
    <row r="11" spans="1:7" hidden="1" x14ac:dyDescent="0.2">
      <c r="A11" s="205" t="s">
        <v>72</v>
      </c>
      <c r="B11" s="205"/>
      <c r="C11" s="205"/>
      <c r="D11" s="205"/>
      <c r="E11" s="205"/>
      <c r="F11" s="205"/>
    </row>
    <row r="12" spans="1:7" hidden="1" x14ac:dyDescent="0.2">
      <c r="A12" s="206"/>
      <c r="B12" s="206"/>
      <c r="C12" s="206"/>
      <c r="D12" s="206"/>
      <c r="E12" s="206"/>
      <c r="F12" s="206"/>
    </row>
    <row r="13" spans="1:7" ht="15.75" hidden="1" x14ac:dyDescent="0.2">
      <c r="A13" s="202" t="s">
        <v>123</v>
      </c>
      <c r="B13" s="202"/>
      <c r="C13" s="202"/>
      <c r="D13" s="202"/>
      <c r="E13" s="202"/>
      <c r="F13" s="202"/>
    </row>
    <row r="14" spans="1:7" ht="15.75" hidden="1" x14ac:dyDescent="0.2">
      <c r="A14" s="50"/>
      <c r="B14" s="50"/>
      <c r="C14" s="50"/>
      <c r="D14" s="72"/>
      <c r="E14" s="50"/>
      <c r="F14" s="53"/>
    </row>
    <row r="15" spans="1:7" ht="15.75" hidden="1" x14ac:dyDescent="0.2">
      <c r="A15" s="202" t="s">
        <v>149</v>
      </c>
      <c r="B15" s="202"/>
      <c r="C15" s="202"/>
      <c r="D15" s="202"/>
      <c r="E15" s="202"/>
      <c r="F15" s="202"/>
    </row>
    <row r="16" spans="1:7" ht="15.75" hidden="1" x14ac:dyDescent="0.2">
      <c r="A16" s="201" t="s">
        <v>1</v>
      </c>
      <c r="B16" s="201"/>
      <c r="C16" s="201"/>
      <c r="D16" s="201"/>
      <c r="E16" s="201"/>
      <c r="F16" s="201"/>
    </row>
    <row r="17" spans="1:14" ht="15.75" hidden="1" x14ac:dyDescent="0.2">
      <c r="A17" s="50"/>
      <c r="B17" s="50"/>
      <c r="C17" s="50"/>
      <c r="D17" s="72"/>
      <c r="E17" s="50"/>
      <c r="F17" s="53"/>
    </row>
    <row r="18" spans="1:14" ht="15.75" hidden="1" x14ac:dyDescent="0.2">
      <c r="A18" s="202" t="s">
        <v>124</v>
      </c>
      <c r="B18" s="202"/>
      <c r="C18" s="202"/>
      <c r="D18" s="202"/>
      <c r="E18" s="202"/>
      <c r="F18" s="202"/>
    </row>
    <row r="19" spans="1:14" ht="15.75" hidden="1" x14ac:dyDescent="0.2">
      <c r="A19" s="50"/>
      <c r="B19" s="50"/>
      <c r="C19" s="50"/>
      <c r="D19" s="72"/>
      <c r="E19" s="50"/>
      <c r="F19" s="53"/>
    </row>
    <row r="20" spans="1:14" ht="15.75" hidden="1" x14ac:dyDescent="0.2">
      <c r="A20" s="202" t="s">
        <v>160</v>
      </c>
      <c r="B20" s="202"/>
      <c r="C20" s="202"/>
      <c r="D20" s="202"/>
      <c r="E20" s="202"/>
      <c r="F20" s="202"/>
    </row>
    <row r="21" spans="1:14" x14ac:dyDescent="0.2">
      <c r="A21" s="203" t="s">
        <v>164</v>
      </c>
      <c r="B21" s="203"/>
      <c r="C21" s="203"/>
      <c r="D21" s="203"/>
      <c r="E21" s="203"/>
      <c r="F21" s="203"/>
      <c r="G21" s="24"/>
    </row>
    <row r="22" spans="1:14" ht="71.25" x14ac:dyDescent="0.2">
      <c r="A22" s="8" t="s">
        <v>2</v>
      </c>
      <c r="B22" s="73" t="s">
        <v>173</v>
      </c>
      <c r="C22" s="121" t="s">
        <v>222</v>
      </c>
      <c r="D22" s="121" t="s">
        <v>217</v>
      </c>
      <c r="E22" s="121" t="s">
        <v>215</v>
      </c>
      <c r="F22" s="121" t="s">
        <v>223</v>
      </c>
      <c r="G22" s="73" t="s">
        <v>212</v>
      </c>
      <c r="H22" s="74"/>
      <c r="I22" s="24"/>
    </row>
    <row r="23" spans="1:14" x14ac:dyDescent="0.2">
      <c r="A23" s="16" t="s">
        <v>73</v>
      </c>
      <c r="B23" s="75" t="s">
        <v>199</v>
      </c>
      <c r="C23" s="135">
        <f>[1]PL!$V$6</f>
        <v>52930134</v>
      </c>
      <c r="D23" s="136">
        <f>C23-E23</f>
        <v>-32124122</v>
      </c>
      <c r="E23" s="137">
        <v>85054256</v>
      </c>
      <c r="F23" s="135">
        <f>[2]ф2!C23</f>
        <v>49569473</v>
      </c>
      <c r="G23" s="171">
        <v>21537783</v>
      </c>
      <c r="H23" s="76"/>
      <c r="I23" s="86">
        <f>(D23-G23)/G23</f>
        <v>-2.4915240811925723</v>
      </c>
      <c r="K23" s="119">
        <f>C23/F23-100%</f>
        <v>6.7796988682933934E-2</v>
      </c>
      <c r="M23" s="120"/>
      <c r="N23" s="120"/>
    </row>
    <row r="24" spans="1:14" x14ac:dyDescent="0.2">
      <c r="A24" s="16" t="s">
        <v>74</v>
      </c>
      <c r="B24" s="75" t="s">
        <v>200</v>
      </c>
      <c r="C24" s="130">
        <f>[1]PL!$V$8</f>
        <v>-31331509</v>
      </c>
      <c r="D24" s="136">
        <f>C24-E24</f>
        <v>26344939</v>
      </c>
      <c r="E24" s="137">
        <v>-57676448</v>
      </c>
      <c r="F24" s="130">
        <f>[2]ф2!C24</f>
        <v>-28703192</v>
      </c>
      <c r="G24" s="171">
        <v>-22744289</v>
      </c>
      <c r="H24" s="76"/>
      <c r="I24" s="86">
        <f t="shared" ref="I24:I31" si="0">(D24-G24)/G24</f>
        <v>-2.1583100707170928</v>
      </c>
      <c r="K24" s="119">
        <f t="shared" ref="K24:K32" si="1">C24/F24-100%</f>
        <v>9.1568805309179657E-2</v>
      </c>
      <c r="M24" s="120"/>
      <c r="N24" s="120"/>
    </row>
    <row r="25" spans="1:14" x14ac:dyDescent="0.2">
      <c r="A25" s="16" t="s">
        <v>106</v>
      </c>
      <c r="B25" s="75"/>
      <c r="C25" s="130">
        <f>C23+C24</f>
        <v>21598625</v>
      </c>
      <c r="D25" s="130">
        <f t="shared" ref="D25:F25" si="2">D23+D24</f>
        <v>-5779183</v>
      </c>
      <c r="E25" s="130">
        <v>27377808</v>
      </c>
      <c r="F25" s="130">
        <f t="shared" si="2"/>
        <v>20866281</v>
      </c>
      <c r="G25" s="171">
        <v>-1206506</v>
      </c>
      <c r="H25" s="76"/>
      <c r="I25" s="86">
        <f t="shared" si="0"/>
        <v>3.7900159634514874</v>
      </c>
      <c r="K25" s="119">
        <f t="shared" si="1"/>
        <v>3.5097006505375727E-2</v>
      </c>
      <c r="M25" s="120"/>
      <c r="N25" s="120"/>
    </row>
    <row r="26" spans="1:14" x14ac:dyDescent="0.2">
      <c r="A26" s="16" t="s">
        <v>75</v>
      </c>
      <c r="B26" s="75" t="s">
        <v>201</v>
      </c>
      <c r="C26" s="130">
        <f>[1]PL!$V$15</f>
        <v>202237</v>
      </c>
      <c r="D26" s="136">
        <f t="shared" ref="D26:D40" si="3">C26-E26</f>
        <v>-2179467</v>
      </c>
      <c r="E26" s="137">
        <v>2381704</v>
      </c>
      <c r="F26" s="130">
        <f>[2]ф2!C26</f>
        <v>160047</v>
      </c>
      <c r="G26" s="171">
        <v>96946</v>
      </c>
      <c r="H26" s="76"/>
      <c r="I26" s="86">
        <f t="shared" si="0"/>
        <v>-23.481247292307057</v>
      </c>
      <c r="K26" s="119">
        <f t="shared" si="1"/>
        <v>0.26361006454354041</v>
      </c>
      <c r="M26" s="120"/>
      <c r="N26" s="120"/>
    </row>
    <row r="27" spans="1:14" x14ac:dyDescent="0.2">
      <c r="A27" s="16" t="s">
        <v>158</v>
      </c>
      <c r="B27" s="75" t="s">
        <v>202</v>
      </c>
      <c r="C27" s="130">
        <f>[1]PL!$V$20+[1]PL!$V$21+[1]PL!$V$22+[1]PL!$V$24</f>
        <v>-589065</v>
      </c>
      <c r="D27" s="136">
        <f t="shared" si="3"/>
        <v>4458057</v>
      </c>
      <c r="E27" s="137">
        <v>-5047122</v>
      </c>
      <c r="F27" s="130">
        <f>[2]ф2!C27</f>
        <v>11046</v>
      </c>
      <c r="G27" s="171">
        <v>-262485</v>
      </c>
      <c r="H27" s="117"/>
      <c r="I27" s="118">
        <f t="shared" si="0"/>
        <v>-17.984044802560145</v>
      </c>
      <c r="K27" s="119">
        <f t="shared" si="1"/>
        <v>-54.328354155350354</v>
      </c>
      <c r="M27" s="120"/>
      <c r="N27" s="120"/>
    </row>
    <row r="28" spans="1:14" x14ac:dyDescent="0.2">
      <c r="A28" s="16" t="s">
        <v>76</v>
      </c>
      <c r="B28" s="75" t="s">
        <v>203</v>
      </c>
      <c r="C28" s="130">
        <f>-[1]PL!$V$13</f>
        <v>381593</v>
      </c>
      <c r="D28" s="136">
        <f t="shared" si="3"/>
        <v>-514892</v>
      </c>
      <c r="E28" s="137">
        <v>896485</v>
      </c>
      <c r="F28" s="130">
        <f>[2]ф2!C28</f>
        <v>436131</v>
      </c>
      <c r="G28" s="171">
        <v>360283</v>
      </c>
      <c r="H28" s="117"/>
      <c r="I28" s="118">
        <f t="shared" si="0"/>
        <v>-2.4291320989333385</v>
      </c>
      <c r="K28" s="119">
        <f t="shared" si="1"/>
        <v>-0.12504958372599062</v>
      </c>
      <c r="M28" s="120"/>
      <c r="N28" s="120"/>
    </row>
    <row r="29" spans="1:14" x14ac:dyDescent="0.2">
      <c r="A29" s="16" t="s">
        <v>77</v>
      </c>
      <c r="B29" s="75" t="s">
        <v>204</v>
      </c>
      <c r="C29" s="130">
        <f>-[1]PL!$V$12</f>
        <v>1796270</v>
      </c>
      <c r="D29" s="136">
        <f t="shared" si="3"/>
        <v>-1942487</v>
      </c>
      <c r="E29" s="137">
        <v>3738757</v>
      </c>
      <c r="F29" s="130">
        <f>[2]ф2!C29</f>
        <v>1935689</v>
      </c>
      <c r="G29" s="171">
        <v>1307137</v>
      </c>
      <c r="H29" s="76"/>
      <c r="I29" s="86">
        <f t="shared" si="0"/>
        <v>-2.4860622872736369</v>
      </c>
      <c r="K29" s="119">
        <f t="shared" si="1"/>
        <v>-7.2025516495676678E-2</v>
      </c>
      <c r="M29" s="120"/>
      <c r="N29" s="120"/>
    </row>
    <row r="30" spans="1:14" x14ac:dyDescent="0.2">
      <c r="A30" s="16" t="s">
        <v>78</v>
      </c>
      <c r="B30" s="75" t="s">
        <v>205</v>
      </c>
      <c r="C30" s="130">
        <f>-[1]PL!$V$14</f>
        <v>8876210</v>
      </c>
      <c r="D30" s="136">
        <f t="shared" si="3"/>
        <v>-7051611</v>
      </c>
      <c r="E30" s="137">
        <v>15927821</v>
      </c>
      <c r="F30" s="130">
        <f>[2]ф2!C30</f>
        <v>7813657</v>
      </c>
      <c r="G30" s="171">
        <v>6571055</v>
      </c>
      <c r="H30" s="76"/>
      <c r="I30" s="86">
        <f t="shared" si="0"/>
        <v>-2.0731322443656306</v>
      </c>
      <c r="K30" s="119">
        <f t="shared" si="1"/>
        <v>0.13598664492183365</v>
      </c>
      <c r="M30" s="120"/>
      <c r="N30" s="120"/>
    </row>
    <row r="31" spans="1:14" x14ac:dyDescent="0.2">
      <c r="A31" s="16" t="s">
        <v>157</v>
      </c>
      <c r="B31" s="75" t="s">
        <v>206</v>
      </c>
      <c r="C31" s="130">
        <f>[1]PL!$V$16</f>
        <v>-15450802</v>
      </c>
      <c r="D31" s="136">
        <f t="shared" si="3"/>
        <v>-8135353</v>
      </c>
      <c r="E31" s="137">
        <v>-7315449</v>
      </c>
      <c r="F31" s="130">
        <f>[2]ф2!C31</f>
        <v>3355112</v>
      </c>
      <c r="G31" s="172">
        <v>-5237690</v>
      </c>
      <c r="H31" s="76"/>
      <c r="I31" s="86">
        <f t="shared" si="0"/>
        <v>0.5532330092082578</v>
      </c>
      <c r="K31" s="119">
        <f t="shared" si="1"/>
        <v>-5.6051523764333355</v>
      </c>
      <c r="M31" s="120"/>
      <c r="N31" s="120"/>
    </row>
    <row r="32" spans="1:14" ht="28.5" x14ac:dyDescent="0.2">
      <c r="A32" s="15" t="s">
        <v>79</v>
      </c>
      <c r="B32" s="75"/>
      <c r="C32" s="130">
        <f>[1]PL!$V$23</f>
        <v>0</v>
      </c>
      <c r="D32" s="136">
        <f>C32-E32</f>
        <v>0</v>
      </c>
      <c r="E32" s="138">
        <v>0</v>
      </c>
      <c r="F32" s="130">
        <f>[2]ф2!C32</f>
        <v>0</v>
      </c>
      <c r="G32" s="172"/>
      <c r="H32" s="77"/>
      <c r="I32" s="86"/>
      <c r="K32" s="119" t="e">
        <f t="shared" si="1"/>
        <v>#DIV/0!</v>
      </c>
      <c r="M32" s="120"/>
      <c r="N32" s="120"/>
    </row>
    <row r="33" spans="1:14" ht="42.75" x14ac:dyDescent="0.2">
      <c r="A33" s="15" t="s">
        <v>107</v>
      </c>
      <c r="B33" s="78"/>
      <c r="C33" s="131">
        <f>C25+C26+C27-C28-C29-C30+C31+C32</f>
        <v>-5293078</v>
      </c>
      <c r="D33" s="131">
        <f t="shared" ref="D33:F33" si="4">D25+D26+D27-D28-D29-D30+D31+D32</f>
        <v>-2126956</v>
      </c>
      <c r="E33" s="131">
        <f t="shared" si="4"/>
        <v>-3166122</v>
      </c>
      <c r="F33" s="131">
        <f t="shared" si="4"/>
        <v>14207009</v>
      </c>
      <c r="G33" s="177">
        <v>-4372830</v>
      </c>
      <c r="H33" s="79"/>
      <c r="I33" s="86" t="e">
        <f>(#REF!-#REF!)/#REF!</f>
        <v>#REF!</v>
      </c>
      <c r="K33" s="119" t="e">
        <f>#REF!/#REF!-100%</f>
        <v>#REF!</v>
      </c>
      <c r="M33" s="120"/>
      <c r="N33" s="120"/>
    </row>
    <row r="34" spans="1:14" x14ac:dyDescent="0.2">
      <c r="A34" s="16" t="s">
        <v>108</v>
      </c>
      <c r="B34" s="75" t="s">
        <v>207</v>
      </c>
      <c r="C34" s="130">
        <f>+[1]PL!$L$33</f>
        <v>0</v>
      </c>
      <c r="D34" s="136">
        <f>C34-E34</f>
        <v>0</v>
      </c>
      <c r="E34" s="138">
        <v>0</v>
      </c>
      <c r="F34" s="130">
        <f>[2]ф2!C34</f>
        <v>0</v>
      </c>
      <c r="G34" s="171"/>
      <c r="H34" s="77"/>
      <c r="I34" s="86"/>
      <c r="K34" s="119"/>
      <c r="M34" s="120"/>
      <c r="N34" s="120"/>
    </row>
    <row r="35" spans="1:14" x14ac:dyDescent="0.2">
      <c r="A35" s="16" t="s">
        <v>109</v>
      </c>
      <c r="B35" s="75"/>
      <c r="C35" s="130">
        <f>C33+C34</f>
        <v>-5293078</v>
      </c>
      <c r="D35" s="130">
        <f t="shared" ref="D35:F35" si="5">D33+D34</f>
        <v>-2126956</v>
      </c>
      <c r="E35" s="130">
        <v>-3166122</v>
      </c>
      <c r="F35" s="130">
        <f t="shared" si="5"/>
        <v>14207009</v>
      </c>
      <c r="G35" s="171">
        <v>-4372830</v>
      </c>
      <c r="H35" s="79"/>
      <c r="I35" s="86" t="e">
        <f>(#REF!-#REF!)/#REF!</f>
        <v>#REF!</v>
      </c>
      <c r="K35" s="119" t="e">
        <f>#REF!/#REF!-100%</f>
        <v>#REF!</v>
      </c>
      <c r="M35" s="120"/>
      <c r="N35" s="120"/>
    </row>
    <row r="36" spans="1:14" x14ac:dyDescent="0.2">
      <c r="A36" s="16" t="s">
        <v>3</v>
      </c>
      <c r="B36" s="75" t="s">
        <v>208</v>
      </c>
      <c r="C36" s="130">
        <f>-[1]PL!$V$29</f>
        <v>29469</v>
      </c>
      <c r="D36" s="136">
        <f t="shared" si="3"/>
        <v>221787</v>
      </c>
      <c r="E36" s="139">
        <v>-192318</v>
      </c>
      <c r="F36" s="130">
        <f>[2]ф2!C36</f>
        <v>1544206</v>
      </c>
      <c r="G36" s="171">
        <v>5011332</v>
      </c>
      <c r="H36" s="79"/>
      <c r="I36" s="86">
        <f>(D33-G33)/G33</f>
        <v>-0.51359737286837126</v>
      </c>
      <c r="K36" s="119">
        <f>C33/F33-100%</f>
        <v>-1.3725680753774423</v>
      </c>
      <c r="M36" s="120"/>
      <c r="N36" s="120"/>
    </row>
    <row r="37" spans="1:14" x14ac:dyDescent="0.2">
      <c r="A37" s="15" t="s">
        <v>110</v>
      </c>
      <c r="B37" s="78"/>
      <c r="C37" s="130">
        <f>C35-C36</f>
        <v>-5322547</v>
      </c>
      <c r="D37" s="130">
        <f t="shared" ref="D37:F37" si="6">D35-D36</f>
        <v>-2348743</v>
      </c>
      <c r="E37" s="130">
        <v>-2973804</v>
      </c>
      <c r="F37" s="130">
        <f t="shared" si="6"/>
        <v>12662803</v>
      </c>
      <c r="G37" s="171">
        <v>-9384162</v>
      </c>
      <c r="H37" s="79"/>
      <c r="I37" s="86" t="e">
        <f>(D34-G34)/G34</f>
        <v>#DIV/0!</v>
      </c>
      <c r="K37" s="119" t="e">
        <f>C34/F34-100%</f>
        <v>#DIV/0!</v>
      </c>
      <c r="M37" s="120"/>
      <c r="N37" s="120"/>
    </row>
    <row r="38" spans="1:14" x14ac:dyDescent="0.2">
      <c r="A38" s="15" t="s">
        <v>113</v>
      </c>
      <c r="B38" s="78"/>
      <c r="C38" s="130"/>
      <c r="D38" s="136">
        <f t="shared" si="3"/>
        <v>0</v>
      </c>
      <c r="E38" s="138"/>
      <c r="F38" s="130">
        <f>[2]ф2!C38</f>
        <v>0</v>
      </c>
      <c r="G38" s="171">
        <v>0</v>
      </c>
      <c r="H38" s="77"/>
      <c r="I38" s="86"/>
      <c r="K38" s="119"/>
      <c r="M38" s="120"/>
      <c r="N38" s="120"/>
    </row>
    <row r="39" spans="1:14" x14ac:dyDescent="0.2">
      <c r="A39" s="15" t="s">
        <v>98</v>
      </c>
      <c r="B39" s="78"/>
      <c r="C39" s="130">
        <f>C37-C40</f>
        <v>-5322547</v>
      </c>
      <c r="D39" s="130">
        <f t="shared" ref="D39:F39" si="7">D37-D40</f>
        <v>-2348743</v>
      </c>
      <c r="E39" s="130">
        <v>-2973804</v>
      </c>
      <c r="F39" s="130">
        <f t="shared" si="7"/>
        <v>12662803</v>
      </c>
      <c r="G39" s="171">
        <v>-9384162</v>
      </c>
      <c r="H39" s="80"/>
      <c r="I39" s="86">
        <f>(D36-G36)/G36</f>
        <v>-0.95574290428173592</v>
      </c>
      <c r="K39" s="119">
        <f>C36/F36-100%</f>
        <v>-0.98091640623077492</v>
      </c>
      <c r="M39" s="120"/>
      <c r="N39" s="120"/>
    </row>
    <row r="40" spans="1:14" x14ac:dyDescent="0.2">
      <c r="A40" s="16" t="s">
        <v>99</v>
      </c>
      <c r="B40" s="75" t="s">
        <v>209</v>
      </c>
      <c r="C40" s="130">
        <f>[1]PL!$V$40*0</f>
        <v>0</v>
      </c>
      <c r="D40" s="136">
        <f t="shared" si="3"/>
        <v>0</v>
      </c>
      <c r="E40" s="140">
        <v>0</v>
      </c>
      <c r="F40" s="130">
        <f>[2]ф2!C40</f>
        <v>0</v>
      </c>
      <c r="G40" s="171">
        <v>0</v>
      </c>
      <c r="H40" s="81"/>
      <c r="I40" s="86"/>
      <c r="K40" s="119">
        <f>C37/F37-100%</f>
        <v>-1.4203292904422504</v>
      </c>
      <c r="M40" s="120"/>
      <c r="N40" s="120"/>
    </row>
    <row r="41" spans="1:14" x14ac:dyDescent="0.2">
      <c r="A41" s="16" t="s">
        <v>111</v>
      </c>
      <c r="B41" s="75"/>
      <c r="C41" s="130">
        <f>C39+C40</f>
        <v>-5322547</v>
      </c>
      <c r="D41" s="130">
        <f t="shared" ref="D41:F41" si="8">D39+D40</f>
        <v>-2348743</v>
      </c>
      <c r="E41" s="130">
        <v>-2973804</v>
      </c>
      <c r="F41" s="130">
        <f t="shared" si="8"/>
        <v>12662803</v>
      </c>
      <c r="G41" s="171">
        <v>-9384162</v>
      </c>
      <c r="H41" s="79"/>
      <c r="I41" s="86" t="e">
        <f>(D38-G38)/G38</f>
        <v>#DIV/0!</v>
      </c>
      <c r="K41" s="119" t="e">
        <f>C38/F38-100%</f>
        <v>#DIV/0!</v>
      </c>
      <c r="M41" s="120"/>
      <c r="N41" s="120"/>
    </row>
    <row r="42" spans="1:14" x14ac:dyDescent="0.2">
      <c r="A42" s="16" t="s">
        <v>112</v>
      </c>
      <c r="B42" s="75"/>
      <c r="C42" s="132"/>
      <c r="D42" s="136"/>
      <c r="E42" s="141"/>
      <c r="F42" s="130">
        <f>[2]ф2!C42</f>
        <v>0</v>
      </c>
      <c r="G42" s="173"/>
      <c r="H42" s="77"/>
      <c r="I42" s="86"/>
      <c r="K42" s="119"/>
      <c r="M42" s="120"/>
      <c r="N42" s="120"/>
    </row>
    <row r="43" spans="1:14" x14ac:dyDescent="0.2">
      <c r="A43" s="16" t="s">
        <v>101</v>
      </c>
      <c r="B43" s="75"/>
      <c r="C43" s="132"/>
      <c r="D43" s="136"/>
      <c r="E43" s="141"/>
      <c r="F43" s="130">
        <f>[2]ф2!C43</f>
        <v>0</v>
      </c>
      <c r="G43" s="173"/>
      <c r="H43" s="77"/>
      <c r="I43" s="86"/>
      <c r="K43" s="119"/>
      <c r="M43" s="120"/>
      <c r="N43" s="120"/>
    </row>
    <row r="44" spans="1:14" ht="28.5" x14ac:dyDescent="0.2">
      <c r="A44" s="18" t="s">
        <v>102</v>
      </c>
      <c r="B44" s="75"/>
      <c r="C44" s="132">
        <v>0</v>
      </c>
      <c r="D44" s="136"/>
      <c r="E44" s="141">
        <v>0</v>
      </c>
      <c r="F44" s="130">
        <f>[2]ф2!C44</f>
        <v>0</v>
      </c>
      <c r="G44" s="173"/>
      <c r="H44" s="77"/>
      <c r="I44" s="86"/>
      <c r="K44" s="119"/>
      <c r="M44" s="120"/>
      <c r="N44" s="120"/>
    </row>
    <row r="45" spans="1:14" x14ac:dyDescent="0.2">
      <c r="A45" s="18" t="s">
        <v>103</v>
      </c>
      <c r="B45" s="75"/>
      <c r="C45" s="132">
        <f>[1]PL!$V$38</f>
        <v>0</v>
      </c>
      <c r="D45" s="136"/>
      <c r="E45" s="141">
        <v>-10712</v>
      </c>
      <c r="F45" s="130">
        <f>[2]ф2!C45</f>
        <v>0</v>
      </c>
      <c r="G45" s="173"/>
      <c r="H45" s="77"/>
      <c r="I45" s="86"/>
      <c r="K45" s="119"/>
      <c r="M45" s="120"/>
      <c r="N45" s="120"/>
    </row>
    <row r="46" spans="1:14" ht="28.5" x14ac:dyDescent="0.2">
      <c r="A46" s="18" t="s">
        <v>104</v>
      </c>
      <c r="B46" s="75"/>
      <c r="C46" s="132">
        <v>0</v>
      </c>
      <c r="D46" s="136"/>
      <c r="E46" s="141">
        <v>0</v>
      </c>
      <c r="F46" s="130">
        <f>[2]ф2!C46</f>
        <v>0</v>
      </c>
      <c r="G46" s="173"/>
      <c r="H46" s="77"/>
      <c r="I46" s="86"/>
      <c r="K46" s="119"/>
      <c r="M46" s="120"/>
      <c r="N46" s="120"/>
    </row>
    <row r="47" spans="1:14" x14ac:dyDescent="0.2">
      <c r="A47" s="18" t="s">
        <v>159</v>
      </c>
      <c r="B47" s="75"/>
      <c r="C47" s="132"/>
      <c r="D47" s="136"/>
      <c r="E47" s="141"/>
      <c r="F47" s="130">
        <f>[2]ф2!C47</f>
        <v>0</v>
      </c>
      <c r="G47" s="173"/>
      <c r="H47" s="77"/>
      <c r="I47" s="86"/>
      <c r="K47" s="119"/>
      <c r="M47" s="120"/>
      <c r="N47" s="120"/>
    </row>
    <row r="48" spans="1:14" ht="28.5" x14ac:dyDescent="0.2">
      <c r="A48" s="18" t="s">
        <v>118</v>
      </c>
      <c r="B48" s="75"/>
      <c r="C48" s="132">
        <f>C44+C45+C46+C47</f>
        <v>0</v>
      </c>
      <c r="D48" s="136"/>
      <c r="E48" s="141">
        <v>-10712</v>
      </c>
      <c r="F48" s="130">
        <f>[2]ф2!C48</f>
        <v>0</v>
      </c>
      <c r="G48" s="173"/>
      <c r="H48" s="77"/>
      <c r="I48" s="86"/>
      <c r="K48" s="119"/>
      <c r="M48" s="120"/>
      <c r="N48" s="120"/>
    </row>
    <row r="49" spans="1:14" x14ac:dyDescent="0.2">
      <c r="A49" s="16" t="s">
        <v>105</v>
      </c>
      <c r="B49" s="75"/>
      <c r="C49" s="132">
        <v>0</v>
      </c>
      <c r="D49" s="136"/>
      <c r="E49" s="141">
        <v>0</v>
      </c>
      <c r="F49" s="130">
        <f>[2]ф2!C49</f>
        <v>0</v>
      </c>
      <c r="G49" s="173"/>
      <c r="H49" s="77"/>
      <c r="I49" s="86"/>
      <c r="K49" s="119"/>
      <c r="M49" s="120"/>
      <c r="N49" s="120"/>
    </row>
    <row r="50" spans="1:14" x14ac:dyDescent="0.2">
      <c r="A50" s="16" t="s">
        <v>114</v>
      </c>
      <c r="B50" s="75"/>
      <c r="C50" s="132">
        <f>C48</f>
        <v>0</v>
      </c>
      <c r="D50" s="136"/>
      <c r="E50" s="141">
        <v>-10712</v>
      </c>
      <c r="F50" s="130">
        <f>[2]ф2!C50</f>
        <v>0</v>
      </c>
      <c r="G50" s="173"/>
      <c r="H50" s="77"/>
      <c r="I50" s="86"/>
      <c r="K50" s="119"/>
      <c r="M50" s="120"/>
      <c r="N50" s="120"/>
    </row>
    <row r="51" spans="1:14" x14ac:dyDescent="0.2">
      <c r="A51" s="16" t="s">
        <v>99</v>
      </c>
      <c r="B51" s="75"/>
      <c r="C51" s="132">
        <v>0</v>
      </c>
      <c r="D51" s="136"/>
      <c r="E51" s="141">
        <v>0</v>
      </c>
      <c r="F51" s="130">
        <f>[2]ф2!C51</f>
        <v>0</v>
      </c>
      <c r="G51" s="173"/>
      <c r="H51" s="77"/>
      <c r="I51" s="86"/>
      <c r="K51" s="119"/>
      <c r="M51" s="120"/>
      <c r="N51" s="120"/>
    </row>
    <row r="52" spans="1:14" ht="28.5" x14ac:dyDescent="0.2">
      <c r="A52" s="18" t="s">
        <v>117</v>
      </c>
      <c r="B52" s="75"/>
      <c r="C52" s="133">
        <f>C41+C48</f>
        <v>-5322547</v>
      </c>
      <c r="D52" s="133">
        <f t="shared" ref="D52:F52" si="9">D41+D48</f>
        <v>-2348743</v>
      </c>
      <c r="E52" s="133">
        <v>-2984516</v>
      </c>
      <c r="F52" s="133">
        <f t="shared" si="9"/>
        <v>12662803</v>
      </c>
      <c r="G52" s="178">
        <v>-9384162</v>
      </c>
      <c r="H52" s="79"/>
      <c r="I52" s="86" t="e">
        <f>(D49-G49)/G49</f>
        <v>#DIV/0!</v>
      </c>
      <c r="K52" s="119" t="e">
        <f>C49/F49-100%</f>
        <v>#DIV/0!</v>
      </c>
      <c r="M52" s="120"/>
      <c r="N52" s="120"/>
    </row>
    <row r="53" spans="1:14" x14ac:dyDescent="0.2">
      <c r="A53" s="16" t="s">
        <v>105</v>
      </c>
      <c r="B53" s="75"/>
      <c r="C53" s="132"/>
      <c r="D53" s="136"/>
      <c r="E53" s="141"/>
      <c r="F53" s="130">
        <f>[2]ф2!C53</f>
        <v>0</v>
      </c>
      <c r="G53" s="178"/>
      <c r="H53" s="77"/>
      <c r="I53" s="86"/>
      <c r="K53" s="119"/>
      <c r="M53" s="120"/>
      <c r="N53" s="120"/>
    </row>
    <row r="54" spans="1:14" x14ac:dyDescent="0.2">
      <c r="A54" s="16" t="s">
        <v>115</v>
      </c>
      <c r="B54" s="75"/>
      <c r="C54" s="133">
        <f>C39+C50</f>
        <v>-5322547</v>
      </c>
      <c r="D54" s="133">
        <f t="shared" ref="D54:F54" si="10">D39+D50</f>
        <v>-2348743</v>
      </c>
      <c r="E54" s="133">
        <v>-2984516</v>
      </c>
      <c r="F54" s="133">
        <f t="shared" si="10"/>
        <v>12662803</v>
      </c>
      <c r="G54" s="173">
        <v>-9384162</v>
      </c>
      <c r="H54" s="79"/>
      <c r="I54" s="86" t="e">
        <f>(D51-G51)/G51</f>
        <v>#DIV/0!</v>
      </c>
      <c r="K54" s="119" t="e">
        <f>C51/F51-100%</f>
        <v>#DIV/0!</v>
      </c>
      <c r="M54" s="120"/>
      <c r="N54" s="120"/>
    </row>
    <row r="55" spans="1:14" x14ac:dyDescent="0.2">
      <c r="A55" s="16" t="s">
        <v>116</v>
      </c>
      <c r="B55" s="75"/>
      <c r="C55" s="133"/>
      <c r="D55" s="133">
        <f t="shared" ref="D55" si="11">D40+D51</f>
        <v>0</v>
      </c>
      <c r="E55" s="175"/>
      <c r="F55" s="130">
        <f>[2]ф2!C55</f>
        <v>0</v>
      </c>
      <c r="G55" s="178">
        <v>0</v>
      </c>
      <c r="H55" s="77"/>
      <c r="I55" s="86"/>
      <c r="K55" s="119">
        <f>C52/F52-100%</f>
        <v>-1.4203292904422504</v>
      </c>
      <c r="M55" s="120"/>
      <c r="N55" s="120"/>
    </row>
    <row r="56" spans="1:14" x14ac:dyDescent="0.2">
      <c r="A56" s="16"/>
      <c r="B56" s="75"/>
      <c r="C56" s="134"/>
      <c r="D56" s="142"/>
      <c r="E56" s="143"/>
      <c r="F56" s="130">
        <f>[2]ф2!C56</f>
        <v>0</v>
      </c>
      <c r="G56" s="173"/>
      <c r="H56" s="77"/>
      <c r="I56" s="86"/>
      <c r="K56" s="119"/>
      <c r="M56" s="120"/>
      <c r="N56" s="120"/>
    </row>
    <row r="57" spans="1:14" x14ac:dyDescent="0.2">
      <c r="A57" s="19" t="s">
        <v>119</v>
      </c>
      <c r="B57" s="82" t="s">
        <v>218</v>
      </c>
      <c r="C57" s="144">
        <f>C39*1000/166639957</f>
        <v>-31.940400704736138</v>
      </c>
      <c r="D57" s="144">
        <f t="shared" ref="D57" si="12">D39*1000/166639957</f>
        <v>-14.094716791123512</v>
      </c>
      <c r="E57" s="176">
        <v>-17.845683913612628</v>
      </c>
      <c r="F57" s="180">
        <f>[2]ф2!C57</f>
        <v>75.988995844496046</v>
      </c>
      <c r="G57" s="179">
        <v>-56.313996768494128</v>
      </c>
      <c r="H57" s="83"/>
      <c r="I57" s="86">
        <f>(D54-G54)/G54</f>
        <v>-0.74971201477553351</v>
      </c>
      <c r="K57" s="119">
        <f>C54/F54-100%</f>
        <v>-1.4203292904422504</v>
      </c>
      <c r="M57" s="120"/>
      <c r="N57" s="120"/>
    </row>
    <row r="58" spans="1:14" x14ac:dyDescent="0.2">
      <c r="B58" s="145"/>
      <c r="C58" s="146"/>
      <c r="D58" s="146"/>
      <c r="E58" s="146"/>
      <c r="F58" s="146"/>
      <c r="G58" s="146"/>
      <c r="H58" s="85"/>
    </row>
    <row r="59" spans="1:14" x14ac:dyDescent="0.2">
      <c r="A59" s="12" t="str">
        <f>бб!A96</f>
        <v>И. о. генерального директора</v>
      </c>
      <c r="B59" s="145"/>
      <c r="D59" s="146"/>
      <c r="E59" s="146"/>
      <c r="F59" s="146" t="str">
        <f>бб!D96</f>
        <v>В.В. Лесин</v>
      </c>
      <c r="G59" s="146"/>
      <c r="H59" s="3"/>
    </row>
    <row r="60" spans="1:14" x14ac:dyDescent="0.2">
      <c r="A60" s="12"/>
      <c r="B60" s="145"/>
      <c r="D60" s="146"/>
      <c r="E60" s="146"/>
      <c r="F60" s="146"/>
      <c r="G60" s="146"/>
    </row>
    <row r="61" spans="1:14" x14ac:dyDescent="0.2">
      <c r="A61" s="12" t="str">
        <f>бб!A99</f>
        <v xml:space="preserve">Главный бухгалтер                                              </v>
      </c>
      <c r="B61" s="84"/>
      <c r="D61" s="13"/>
      <c r="F61" s="125" t="s">
        <v>211</v>
      </c>
    </row>
    <row r="62" spans="1:14" x14ac:dyDescent="0.2">
      <c r="A62" s="12"/>
      <c r="B62" s="11"/>
      <c r="C62" s="124"/>
    </row>
    <row r="63" spans="1:14" x14ac:dyDescent="0.2">
      <c r="A63" s="55" t="s">
        <v>55</v>
      </c>
      <c r="B63" s="11"/>
    </row>
    <row r="64" spans="1:14" x14ac:dyDescent="0.2">
      <c r="B64" s="11"/>
    </row>
  </sheetData>
  <mergeCells count="11">
    <mergeCell ref="A8:F8"/>
    <mergeCell ref="A10:F10"/>
    <mergeCell ref="A11:F11"/>
    <mergeCell ref="A12:F12"/>
    <mergeCell ref="A9:F9"/>
    <mergeCell ref="A16:F16"/>
    <mergeCell ref="A18:F18"/>
    <mergeCell ref="A20:F20"/>
    <mergeCell ref="A21:F21"/>
    <mergeCell ref="A13:F13"/>
    <mergeCell ref="A15:F15"/>
  </mergeCells>
  <phoneticPr fontId="2" type="noConversion"/>
  <pageMargins left="0.17" right="0.15748031496062992" top="0" bottom="0" header="0" footer="0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5:F79"/>
  <sheetViews>
    <sheetView topLeftCell="A36" zoomScaleNormal="100" workbookViewId="0">
      <selection activeCell="C72" sqref="C72"/>
    </sheetView>
  </sheetViews>
  <sheetFormatPr defaultRowHeight="14.25" x14ac:dyDescent="0.2"/>
  <cols>
    <col min="1" max="1" width="57.42578125" style="3" customWidth="1"/>
    <col min="2" max="2" width="8.42578125" style="3" customWidth="1"/>
    <col min="3" max="3" width="19.7109375" style="153" customWidth="1"/>
    <col min="4" max="4" width="20.7109375" style="154" customWidth="1"/>
    <col min="5" max="5" width="19.7109375" style="3" customWidth="1"/>
    <col min="6" max="6" width="18" style="3" customWidth="1"/>
    <col min="7" max="16384" width="9.140625" style="3"/>
  </cols>
  <sheetData>
    <row r="5" spans="1:5" ht="40.5" customHeight="1" x14ac:dyDescent="0.3">
      <c r="A5" s="204" t="s">
        <v>225</v>
      </c>
      <c r="B5" s="204"/>
      <c r="C5" s="204"/>
      <c r="D5" s="204"/>
      <c r="E5" s="20"/>
    </row>
    <row r="6" spans="1:5" ht="18.75" customHeight="1" x14ac:dyDescent="0.3">
      <c r="A6" s="211"/>
      <c r="B6" s="212"/>
      <c r="C6" s="212"/>
      <c r="D6" s="212"/>
      <c r="E6" s="20"/>
    </row>
    <row r="7" spans="1:5" x14ac:dyDescent="0.2">
      <c r="A7" s="205"/>
      <c r="B7" s="205"/>
      <c r="C7" s="205"/>
      <c r="D7" s="205"/>
      <c r="E7" s="20"/>
    </row>
    <row r="8" spans="1:5" hidden="1" x14ac:dyDescent="0.2">
      <c r="A8" s="205" t="s">
        <v>70</v>
      </c>
      <c r="B8" s="205"/>
      <c r="C8" s="205"/>
      <c r="D8" s="205"/>
      <c r="E8" s="20"/>
    </row>
    <row r="9" spans="1:5" hidden="1" x14ac:dyDescent="0.2">
      <c r="A9" s="205" t="s">
        <v>71</v>
      </c>
      <c r="B9" s="205"/>
      <c r="C9" s="205"/>
      <c r="D9" s="205"/>
      <c r="E9" s="20"/>
    </row>
    <row r="10" spans="1:5" ht="16.5" hidden="1" customHeight="1" x14ac:dyDescent="0.2">
      <c r="A10" s="210" t="s">
        <v>123</v>
      </c>
      <c r="B10" s="210"/>
      <c r="C10" s="210"/>
      <c r="D10" s="210"/>
    </row>
    <row r="11" spans="1:5" ht="20.25" hidden="1" customHeight="1" x14ac:dyDescent="0.2">
      <c r="A11" s="210" t="s">
        <v>149</v>
      </c>
      <c r="B11" s="210"/>
      <c r="C11" s="210"/>
      <c r="D11" s="210"/>
    </row>
    <row r="12" spans="1:5" ht="12" hidden="1" customHeight="1" x14ac:dyDescent="0.2">
      <c r="A12" s="207" t="s">
        <v>93</v>
      </c>
      <c r="B12" s="208"/>
      <c r="C12" s="208"/>
      <c r="D12" s="208"/>
    </row>
    <row r="13" spans="1:5" ht="20.25" hidden="1" customHeight="1" x14ac:dyDescent="0.2">
      <c r="A13" s="50" t="s">
        <v>124</v>
      </c>
      <c r="B13" s="50"/>
      <c r="C13" s="148"/>
      <c r="D13" s="149"/>
    </row>
    <row r="14" spans="1:5" ht="18.75" hidden="1" customHeight="1" x14ac:dyDescent="0.2">
      <c r="A14" s="50" t="s">
        <v>125</v>
      </c>
      <c r="B14" s="50"/>
      <c r="C14" s="148"/>
      <c r="D14" s="149"/>
    </row>
    <row r="15" spans="1:5" ht="23.25" customHeight="1" x14ac:dyDescent="0.2">
      <c r="A15" s="203" t="s">
        <v>164</v>
      </c>
      <c r="B15" s="203"/>
      <c r="C15" s="203"/>
      <c r="D15" s="203"/>
    </row>
    <row r="16" spans="1:5" ht="48" customHeight="1" x14ac:dyDescent="0.2">
      <c r="A16" s="8" t="s">
        <v>2</v>
      </c>
      <c r="B16" s="8" t="s">
        <v>173</v>
      </c>
      <c r="C16" s="174" t="str">
        <f>ф2!C22</f>
        <v>За три месяца, закончившихся  31 марта 2025 года</v>
      </c>
      <c r="D16" s="155" t="str">
        <f>ф2!F22</f>
        <v>За три месяца, закончившихся  31 марта 2024 года</v>
      </c>
    </row>
    <row r="17" spans="1:5" s="5" customFormat="1" ht="21" customHeight="1" x14ac:dyDescent="0.2">
      <c r="A17" s="59" t="s">
        <v>4</v>
      </c>
      <c r="B17" s="60"/>
      <c r="C17" s="150"/>
      <c r="D17" s="186"/>
      <c r="E17" s="61"/>
    </row>
    <row r="18" spans="1:5" ht="12" customHeight="1" x14ac:dyDescent="0.2">
      <c r="A18" s="16" t="s">
        <v>28</v>
      </c>
      <c r="B18" s="21"/>
      <c r="C18" s="186">
        <f>SUM(C20:C24)</f>
        <v>54843280</v>
      </c>
      <c r="D18" s="186">
        <v>51973006</v>
      </c>
    </row>
    <row r="19" spans="1:5" ht="12" customHeight="1" x14ac:dyDescent="0.2">
      <c r="A19" s="16" t="s">
        <v>7</v>
      </c>
      <c r="B19" s="21"/>
      <c r="C19" s="186"/>
      <c r="D19" s="186"/>
    </row>
    <row r="20" spans="1:5" ht="12" customHeight="1" x14ac:dyDescent="0.2">
      <c r="A20" s="16" t="s">
        <v>81</v>
      </c>
      <c r="B20" s="21"/>
      <c r="C20" s="186">
        <v>54308840</v>
      </c>
      <c r="D20" s="186">
        <v>51066176</v>
      </c>
    </row>
    <row r="21" spans="1:5" ht="12" customHeight="1" x14ac:dyDescent="0.2">
      <c r="A21" s="16" t="s">
        <v>82</v>
      </c>
      <c r="B21" s="21"/>
      <c r="C21" s="186">
        <v>0</v>
      </c>
      <c r="D21" s="186">
        <v>0</v>
      </c>
    </row>
    <row r="22" spans="1:5" ht="12" customHeight="1" x14ac:dyDescent="0.2">
      <c r="A22" s="16" t="s">
        <v>83</v>
      </c>
      <c r="B22" s="21"/>
      <c r="C22" s="186">
        <v>0</v>
      </c>
      <c r="D22" s="186">
        <v>0</v>
      </c>
    </row>
    <row r="23" spans="1:5" ht="12" customHeight="1" x14ac:dyDescent="0.2">
      <c r="A23" s="16" t="s">
        <v>8</v>
      </c>
      <c r="B23" s="21"/>
      <c r="C23" s="186">
        <v>0</v>
      </c>
      <c r="D23" s="186">
        <v>0</v>
      </c>
    </row>
    <row r="24" spans="1:5" ht="12" customHeight="1" x14ac:dyDescent="0.2">
      <c r="A24" s="16" t="s">
        <v>9</v>
      </c>
      <c r="B24" s="21"/>
      <c r="C24" s="186">
        <v>534440</v>
      </c>
      <c r="D24" s="186">
        <v>906830</v>
      </c>
    </row>
    <row r="25" spans="1:5" ht="12" customHeight="1" x14ac:dyDescent="0.2">
      <c r="A25" s="16" t="s">
        <v>29</v>
      </c>
      <c r="B25" s="21"/>
      <c r="C25" s="186">
        <f>SUM(C27:C32)</f>
        <v>45774006</v>
      </c>
      <c r="D25" s="186">
        <v>42660197</v>
      </c>
    </row>
    <row r="26" spans="1:5" ht="12" customHeight="1" x14ac:dyDescent="0.2">
      <c r="A26" s="16" t="s">
        <v>7</v>
      </c>
      <c r="B26" s="21"/>
      <c r="C26" s="186"/>
      <c r="D26" s="186"/>
    </row>
    <row r="27" spans="1:5" ht="12" customHeight="1" x14ac:dyDescent="0.2">
      <c r="A27" s="16" t="s">
        <v>84</v>
      </c>
      <c r="B27" s="21"/>
      <c r="C27" s="186">
        <v>27317675</v>
      </c>
      <c r="D27" s="186">
        <v>22084655</v>
      </c>
    </row>
    <row r="28" spans="1:5" ht="12" customHeight="1" x14ac:dyDescent="0.2">
      <c r="A28" s="16" t="s">
        <v>10</v>
      </c>
      <c r="B28" s="21"/>
      <c r="C28" s="186">
        <v>0</v>
      </c>
      <c r="D28" s="186">
        <v>0</v>
      </c>
    </row>
    <row r="29" spans="1:5" ht="12" customHeight="1" x14ac:dyDescent="0.2">
      <c r="A29" s="16" t="s">
        <v>11</v>
      </c>
      <c r="B29" s="21"/>
      <c r="C29" s="186">
        <f>5039791+685526</f>
        <v>5725317</v>
      </c>
      <c r="D29" s="186">
        <v>4647378</v>
      </c>
    </row>
    <row r="30" spans="1:5" ht="12" customHeight="1" x14ac:dyDescent="0.2">
      <c r="A30" s="16" t="s">
        <v>100</v>
      </c>
      <c r="B30" s="21"/>
      <c r="C30" s="186">
        <v>7795881</v>
      </c>
      <c r="D30" s="186">
        <v>6753583</v>
      </c>
    </row>
    <row r="31" spans="1:5" ht="12" customHeight="1" x14ac:dyDescent="0.2">
      <c r="A31" s="16" t="s">
        <v>85</v>
      </c>
      <c r="B31" s="21"/>
      <c r="C31" s="186">
        <f>566599+3961180</f>
        <v>4527779</v>
      </c>
      <c r="D31" s="186">
        <v>8845188</v>
      </c>
    </row>
    <row r="32" spans="1:5" ht="12" customHeight="1" x14ac:dyDescent="0.2">
      <c r="A32" s="16" t="s">
        <v>12</v>
      </c>
      <c r="B32" s="21"/>
      <c r="C32" s="186">
        <v>407354</v>
      </c>
      <c r="D32" s="186">
        <v>329393</v>
      </c>
    </row>
    <row r="33" spans="1:4" ht="12" customHeight="1" x14ac:dyDescent="0.2">
      <c r="A33" s="19" t="s">
        <v>86</v>
      </c>
      <c r="B33" s="22"/>
      <c r="C33" s="187">
        <f>C18-C25</f>
        <v>9069274</v>
      </c>
      <c r="D33" s="187">
        <v>9312809</v>
      </c>
    </row>
    <row r="34" spans="1:4" s="20" customFormat="1" ht="21" customHeight="1" x14ac:dyDescent="0.2">
      <c r="A34" s="10" t="s">
        <v>5</v>
      </c>
      <c r="B34" s="10"/>
      <c r="C34" s="186"/>
      <c r="D34" s="186"/>
    </row>
    <row r="35" spans="1:4" ht="12" customHeight="1" x14ac:dyDescent="0.2">
      <c r="A35" s="16" t="s">
        <v>30</v>
      </c>
      <c r="B35" s="21"/>
      <c r="C35" s="186">
        <f>SUM(C36:C42)</f>
        <v>191610</v>
      </c>
      <c r="D35" s="186">
        <v>129571</v>
      </c>
    </row>
    <row r="36" spans="1:4" ht="12" customHeight="1" x14ac:dyDescent="0.2">
      <c r="A36" s="16" t="s">
        <v>7</v>
      </c>
      <c r="B36" s="21"/>
      <c r="C36" s="186"/>
      <c r="D36" s="186"/>
    </row>
    <row r="37" spans="1:4" ht="12" customHeight="1" x14ac:dyDescent="0.2">
      <c r="A37" s="16" t="s">
        <v>13</v>
      </c>
      <c r="B37" s="21"/>
      <c r="C37" s="186">
        <v>0</v>
      </c>
      <c r="D37" s="186">
        <v>0</v>
      </c>
    </row>
    <row r="38" spans="1:4" ht="12" customHeight="1" x14ac:dyDescent="0.2">
      <c r="A38" s="16" t="s">
        <v>14</v>
      </c>
      <c r="B38" s="21"/>
      <c r="C38" s="186">
        <v>20000</v>
      </c>
      <c r="D38" s="186">
        <v>0</v>
      </c>
    </row>
    <row r="39" spans="1:4" ht="12" customHeight="1" x14ac:dyDescent="0.2">
      <c r="A39" s="16" t="s">
        <v>15</v>
      </c>
      <c r="B39" s="21"/>
      <c r="C39" s="186"/>
      <c r="D39" s="186">
        <v>0</v>
      </c>
    </row>
    <row r="40" spans="1:4" ht="12" customHeight="1" x14ac:dyDescent="0.2">
      <c r="A40" s="16" t="s">
        <v>16</v>
      </c>
      <c r="B40" s="21"/>
      <c r="C40" s="186">
        <v>0</v>
      </c>
      <c r="D40" s="186">
        <v>0</v>
      </c>
    </row>
    <row r="41" spans="1:4" ht="12" customHeight="1" x14ac:dyDescent="0.2">
      <c r="A41" s="16" t="s">
        <v>87</v>
      </c>
      <c r="B41" s="21"/>
      <c r="C41" s="186">
        <v>0</v>
      </c>
      <c r="D41" s="186">
        <v>0</v>
      </c>
    </row>
    <row r="42" spans="1:4" ht="12" customHeight="1" x14ac:dyDescent="0.2">
      <c r="A42" s="16" t="s">
        <v>9</v>
      </c>
      <c r="B42" s="21"/>
      <c r="C42" s="186">
        <v>171610</v>
      </c>
      <c r="D42" s="186">
        <v>129571</v>
      </c>
    </row>
    <row r="43" spans="1:4" ht="12" customHeight="1" x14ac:dyDescent="0.2">
      <c r="A43" s="16" t="s">
        <v>31</v>
      </c>
      <c r="B43" s="21"/>
      <c r="C43" s="186">
        <f>SUM(C45:C50)</f>
        <v>3753189</v>
      </c>
      <c r="D43" s="186">
        <v>2879181</v>
      </c>
    </row>
    <row r="44" spans="1:4" ht="12" customHeight="1" x14ac:dyDescent="0.2">
      <c r="A44" s="16" t="s">
        <v>7</v>
      </c>
      <c r="B44" s="21"/>
      <c r="C44" s="186"/>
      <c r="D44" s="186"/>
    </row>
    <row r="45" spans="1:4" ht="12" customHeight="1" x14ac:dyDescent="0.2">
      <c r="A45" s="16" t="s">
        <v>18</v>
      </c>
      <c r="B45" s="21"/>
      <c r="C45" s="186">
        <v>165098</v>
      </c>
      <c r="D45" s="186">
        <v>19352</v>
      </c>
    </row>
    <row r="46" spans="1:4" ht="12" customHeight="1" x14ac:dyDescent="0.2">
      <c r="A46" s="16" t="s">
        <v>17</v>
      </c>
      <c r="B46" s="21"/>
      <c r="C46" s="186">
        <v>0</v>
      </c>
      <c r="D46" s="186">
        <v>8404</v>
      </c>
    </row>
    <row r="47" spans="1:4" ht="12" customHeight="1" x14ac:dyDescent="0.2">
      <c r="A47" s="16" t="s">
        <v>19</v>
      </c>
      <c r="B47" s="21"/>
      <c r="C47" s="186">
        <v>3585491</v>
      </c>
      <c r="D47" s="186">
        <v>2850000</v>
      </c>
    </row>
    <row r="48" spans="1:4" ht="12" customHeight="1" x14ac:dyDescent="0.2">
      <c r="A48" s="16" t="s">
        <v>20</v>
      </c>
      <c r="B48" s="21"/>
      <c r="C48" s="186">
        <v>0</v>
      </c>
      <c r="D48" s="186">
        <v>0</v>
      </c>
    </row>
    <row r="49" spans="1:6" ht="12" customHeight="1" x14ac:dyDescent="0.2">
      <c r="A49" s="16" t="s">
        <v>88</v>
      </c>
      <c r="B49" s="21"/>
      <c r="C49" s="186">
        <v>0</v>
      </c>
      <c r="D49" s="186">
        <v>0</v>
      </c>
    </row>
    <row r="50" spans="1:6" ht="12" customHeight="1" x14ac:dyDescent="0.2">
      <c r="A50" s="16" t="s">
        <v>21</v>
      </c>
      <c r="B50" s="21"/>
      <c r="C50" s="186">
        <v>2600</v>
      </c>
      <c r="D50" s="186">
        <v>1425</v>
      </c>
    </row>
    <row r="51" spans="1:6" ht="12" customHeight="1" x14ac:dyDescent="0.2">
      <c r="A51" s="19" t="s">
        <v>89</v>
      </c>
      <c r="B51" s="22"/>
      <c r="C51" s="187">
        <f>C35-C43</f>
        <v>-3561579</v>
      </c>
      <c r="D51" s="187">
        <v>-2749610</v>
      </c>
    </row>
    <row r="52" spans="1:6" ht="21" customHeight="1" x14ac:dyDescent="0.2">
      <c r="A52" s="61" t="s">
        <v>6</v>
      </c>
      <c r="B52" s="12"/>
      <c r="C52" s="186"/>
      <c r="D52" s="186"/>
    </row>
    <row r="53" spans="1:6" ht="12" customHeight="1" x14ac:dyDescent="0.2">
      <c r="A53" s="16" t="s">
        <v>28</v>
      </c>
      <c r="B53" s="21"/>
      <c r="C53" s="186">
        <f>SUM(C55:C58)</f>
        <v>4404953</v>
      </c>
      <c r="D53" s="186">
        <v>13341594</v>
      </c>
    </row>
    <row r="54" spans="1:6" ht="12" customHeight="1" x14ac:dyDescent="0.2">
      <c r="A54" s="16" t="s">
        <v>7</v>
      </c>
      <c r="B54" s="21"/>
      <c r="C54" s="186"/>
      <c r="D54" s="186"/>
    </row>
    <row r="55" spans="1:6" ht="12" customHeight="1" x14ac:dyDescent="0.2">
      <c r="A55" s="16" t="s">
        <v>22</v>
      </c>
      <c r="B55" s="21"/>
      <c r="C55" s="186"/>
      <c r="D55" s="186"/>
    </row>
    <row r="56" spans="1:6" ht="12" customHeight="1" x14ac:dyDescent="0.2">
      <c r="A56" s="16" t="s">
        <v>23</v>
      </c>
      <c r="B56" s="21"/>
      <c r="C56" s="186">
        <v>4404953</v>
      </c>
      <c r="D56" s="186">
        <v>12841594</v>
      </c>
    </row>
    <row r="57" spans="1:6" x14ac:dyDescent="0.2">
      <c r="A57" s="26" t="s">
        <v>151</v>
      </c>
      <c r="B57" s="21"/>
      <c r="C57" s="186">
        <v>0</v>
      </c>
      <c r="D57" s="186">
        <v>0</v>
      </c>
    </row>
    <row r="58" spans="1:6" ht="12" customHeight="1" x14ac:dyDescent="0.2">
      <c r="A58" s="16" t="s">
        <v>9</v>
      </c>
      <c r="B58" s="21"/>
      <c r="C58" s="186">
        <v>0</v>
      </c>
      <c r="D58" s="186">
        <v>500000</v>
      </c>
    </row>
    <row r="59" spans="1:6" ht="12" customHeight="1" x14ac:dyDescent="0.2">
      <c r="A59" s="16" t="s">
        <v>32</v>
      </c>
      <c r="B59" s="21"/>
      <c r="C59" s="186">
        <f>SUM(C61:C65)</f>
        <v>9303193</v>
      </c>
      <c r="D59" s="186">
        <v>14211209</v>
      </c>
    </row>
    <row r="60" spans="1:6" ht="12" customHeight="1" x14ac:dyDescent="0.2">
      <c r="A60" s="16" t="s">
        <v>7</v>
      </c>
      <c r="B60" s="21"/>
      <c r="C60" s="186"/>
      <c r="D60" s="186"/>
    </row>
    <row r="61" spans="1:6" ht="12" customHeight="1" x14ac:dyDescent="0.2">
      <c r="A61" s="16" t="s">
        <v>24</v>
      </c>
      <c r="B61" s="21"/>
      <c r="C61" s="186">
        <v>7889278</v>
      </c>
      <c r="D61" s="186">
        <v>12974862</v>
      </c>
      <c r="F61" s="188"/>
    </row>
    <row r="62" spans="1:6" ht="12" customHeight="1" x14ac:dyDescent="0.2">
      <c r="A62" s="16" t="s">
        <v>152</v>
      </c>
      <c r="B62" s="21"/>
      <c r="C62" s="186">
        <v>0</v>
      </c>
      <c r="D62" s="186">
        <v>0</v>
      </c>
    </row>
    <row r="63" spans="1:6" ht="12" customHeight="1" x14ac:dyDescent="0.2">
      <c r="A63" s="16" t="s">
        <v>25</v>
      </c>
      <c r="B63" s="21"/>
      <c r="C63" s="186">
        <v>0</v>
      </c>
      <c r="D63" s="186">
        <v>0</v>
      </c>
    </row>
    <row r="64" spans="1:6" ht="12" customHeight="1" x14ac:dyDescent="0.2">
      <c r="A64" s="16" t="s">
        <v>100</v>
      </c>
      <c r="B64" s="21"/>
      <c r="C64" s="186">
        <v>0</v>
      </c>
      <c r="D64" s="186">
        <v>0</v>
      </c>
    </row>
    <row r="65" spans="1:5" ht="12" customHeight="1" x14ac:dyDescent="0.2">
      <c r="A65" s="16" t="s">
        <v>9</v>
      </c>
      <c r="B65" s="21"/>
      <c r="C65" s="186">
        <v>1413915</v>
      </c>
      <c r="D65" s="186">
        <v>1236347</v>
      </c>
    </row>
    <row r="66" spans="1:5" ht="12" customHeight="1" x14ac:dyDescent="0.2">
      <c r="A66" s="19" t="s">
        <v>90</v>
      </c>
      <c r="B66" s="22"/>
      <c r="C66" s="187">
        <f>C53-C59</f>
        <v>-4898240</v>
      </c>
      <c r="D66" s="187">
        <v>-869615</v>
      </c>
    </row>
    <row r="67" spans="1:5" ht="12" customHeight="1" x14ac:dyDescent="0.2">
      <c r="A67" s="17" t="s">
        <v>26</v>
      </c>
      <c r="B67" s="23"/>
      <c r="C67" s="186">
        <f>C33+C51+C66</f>
        <v>609455</v>
      </c>
      <c r="D67" s="186">
        <v>5693584</v>
      </c>
    </row>
    <row r="68" spans="1:5" ht="12" customHeight="1" x14ac:dyDescent="0.2">
      <c r="A68" s="19" t="s">
        <v>27</v>
      </c>
      <c r="B68" s="22"/>
      <c r="C68" s="187"/>
      <c r="D68" s="186"/>
    </row>
    <row r="69" spans="1:5" ht="12" customHeight="1" x14ac:dyDescent="0.2">
      <c r="A69" s="16" t="s">
        <v>163</v>
      </c>
      <c r="B69" s="21"/>
      <c r="C69" s="186">
        <v>150464</v>
      </c>
      <c r="D69" s="193">
        <v>43</v>
      </c>
    </row>
    <row r="70" spans="1:5" ht="12" customHeight="1" x14ac:dyDescent="0.2">
      <c r="A70" s="16" t="s">
        <v>198</v>
      </c>
      <c r="B70" s="21"/>
      <c r="C70" s="186">
        <v>-8098</v>
      </c>
      <c r="D70" s="186">
        <v>-6813</v>
      </c>
    </row>
    <row r="71" spans="1:5" ht="12" customHeight="1" x14ac:dyDescent="0.2">
      <c r="A71" s="16" t="s">
        <v>91</v>
      </c>
      <c r="B71" s="21"/>
      <c r="C71" s="186">
        <v>6851102</v>
      </c>
      <c r="D71" s="186">
        <v>3140239</v>
      </c>
    </row>
    <row r="72" spans="1:5" ht="12" customHeight="1" x14ac:dyDescent="0.2">
      <c r="A72" s="19" t="s">
        <v>92</v>
      </c>
      <c r="B72" s="22"/>
      <c r="C72" s="187">
        <f>C71+C67+C69+C70</f>
        <v>7602923</v>
      </c>
      <c r="D72" s="187">
        <v>8827053</v>
      </c>
      <c r="E72" s="147">
        <f>бб!C48-C72</f>
        <v>0</v>
      </c>
    </row>
    <row r="73" spans="1:5" ht="12" customHeight="1" x14ac:dyDescent="0.2">
      <c r="A73" s="24"/>
      <c r="B73" s="25"/>
      <c r="C73" s="195">
        <f>C72-бб!C48</f>
        <v>0</v>
      </c>
      <c r="D73" s="185"/>
    </row>
    <row r="74" spans="1:5" ht="12" customHeight="1" x14ac:dyDescent="0.2">
      <c r="B74" s="11"/>
      <c r="C74" s="152"/>
      <c r="D74" s="151"/>
    </row>
    <row r="75" spans="1:5" ht="12" customHeight="1" x14ac:dyDescent="0.2">
      <c r="A75" s="12" t="str">
        <f>бб!A96</f>
        <v>И. о. генерального директора</v>
      </c>
      <c r="B75" s="11"/>
      <c r="C75" s="213" t="str">
        <f>бб!D96</f>
        <v>В.В. Лесин</v>
      </c>
      <c r="D75" s="214"/>
    </row>
    <row r="76" spans="1:5" ht="12" customHeight="1" x14ac:dyDescent="0.2"/>
    <row r="78" spans="1:5" x14ac:dyDescent="0.2">
      <c r="A78" s="12" t="str">
        <f>бб!A99</f>
        <v xml:space="preserve">Главный бухгалтер                                              </v>
      </c>
      <c r="B78" s="11"/>
      <c r="C78" s="209" t="s">
        <v>155</v>
      </c>
      <c r="D78" s="209"/>
    </row>
    <row r="79" spans="1:5" x14ac:dyDescent="0.2">
      <c r="A79" s="129" t="s">
        <v>55</v>
      </c>
    </row>
  </sheetData>
  <mergeCells count="11">
    <mergeCell ref="A12:D12"/>
    <mergeCell ref="A15:D15"/>
    <mergeCell ref="C78:D78"/>
    <mergeCell ref="A5:D5"/>
    <mergeCell ref="A9:D9"/>
    <mergeCell ref="A10:D10"/>
    <mergeCell ref="A11:D11"/>
    <mergeCell ref="A8:D8"/>
    <mergeCell ref="A7:D7"/>
    <mergeCell ref="A6:D6"/>
    <mergeCell ref="C75:D75"/>
  </mergeCells>
  <phoneticPr fontId="2" type="noConversion"/>
  <pageMargins left="0.47244094488188981" right="0" top="0" bottom="0" header="0.19685039370078741" footer="0.19685039370078741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8:R60"/>
  <sheetViews>
    <sheetView tabSelected="1" topLeftCell="A26" workbookViewId="0">
      <selection activeCell="I51" sqref="I51"/>
    </sheetView>
  </sheetViews>
  <sheetFormatPr defaultRowHeight="12.75" x14ac:dyDescent="0.2"/>
  <cols>
    <col min="1" max="1" width="40" style="27" customWidth="1"/>
    <col min="2" max="2" width="6.42578125" style="27" bestFit="1" customWidth="1"/>
    <col min="3" max="3" width="11.42578125" style="27" customWidth="1"/>
    <col min="4" max="4" width="10.28515625" style="27" bestFit="1" customWidth="1"/>
    <col min="5" max="5" width="14.85546875" style="27" customWidth="1"/>
    <col min="6" max="6" width="11.28515625" style="27" customWidth="1"/>
    <col min="7" max="7" width="10.85546875" style="27" customWidth="1"/>
    <col min="8" max="8" width="14.5703125" style="27" customWidth="1"/>
    <col min="9" max="9" width="11.140625" style="27" bestFit="1" customWidth="1"/>
    <col min="10" max="10" width="9.7109375" style="27" customWidth="1"/>
    <col min="11" max="11" width="10.42578125" style="27" hidden="1" customWidth="1"/>
    <col min="12" max="12" width="9.28515625" style="27" hidden="1" customWidth="1"/>
    <col min="13" max="13" width="14.28515625" style="27" hidden="1" customWidth="1"/>
    <col min="14" max="14" width="11" style="27" hidden="1" customWidth="1"/>
    <col min="15" max="15" width="15.5703125" style="27" hidden="1" customWidth="1"/>
    <col min="16" max="16" width="17" style="27" hidden="1" customWidth="1"/>
    <col min="17" max="17" width="13.28515625" style="27" customWidth="1"/>
    <col min="18" max="18" width="13.42578125" style="27" customWidth="1"/>
    <col min="19" max="16384" width="9.140625" style="27"/>
  </cols>
  <sheetData>
    <row r="8" spans="1:11" ht="15" customHeight="1" x14ac:dyDescent="0.2"/>
    <row r="9" spans="1:11" s="29" customFormat="1" ht="35.25" customHeight="1" x14ac:dyDescent="0.3">
      <c r="A9" s="204" t="s">
        <v>216</v>
      </c>
      <c r="B9" s="204"/>
      <c r="C9" s="204"/>
      <c r="D9" s="204"/>
      <c r="E9" s="204"/>
      <c r="F9" s="204"/>
      <c r="G9" s="204"/>
      <c r="H9" s="204"/>
      <c r="I9" s="204"/>
      <c r="J9" s="28"/>
    </row>
    <row r="10" spans="1:11" s="29" customFormat="1" ht="19.5" x14ac:dyDescent="0.3">
      <c r="A10" s="206"/>
      <c r="B10" s="206"/>
      <c r="C10" s="206"/>
      <c r="D10" s="206"/>
      <c r="E10" s="206"/>
      <c r="F10" s="206"/>
      <c r="G10" s="206"/>
      <c r="H10" s="206"/>
      <c r="I10" s="206"/>
      <c r="J10" s="28"/>
    </row>
    <row r="11" spans="1:11" s="29" customFormat="1" ht="19.5" x14ac:dyDescent="0.3">
      <c r="A11" s="205"/>
      <c r="B11" s="205"/>
      <c r="C11" s="205"/>
      <c r="D11" s="205"/>
      <c r="E11" s="205"/>
      <c r="F11" s="205"/>
      <c r="G11" s="205"/>
      <c r="H11" s="205"/>
      <c r="I11" s="205"/>
      <c r="J11" s="28"/>
    </row>
    <row r="12" spans="1:11" s="29" customFormat="1" ht="20.25" hidden="1" x14ac:dyDescent="0.35">
      <c r="A12" s="205" t="s">
        <v>69</v>
      </c>
      <c r="B12" s="205"/>
      <c r="C12" s="205"/>
      <c r="D12" s="205"/>
      <c r="E12" s="205"/>
      <c r="F12" s="205"/>
      <c r="G12" s="205"/>
      <c r="H12" s="205"/>
      <c r="I12" s="205"/>
      <c r="J12" s="30"/>
    </row>
    <row r="13" spans="1:11" s="32" customFormat="1" ht="15.75" hidden="1" x14ac:dyDescent="0.3">
      <c r="A13" s="5" t="s">
        <v>126</v>
      </c>
      <c r="B13" s="12"/>
      <c r="C13" s="12"/>
      <c r="D13" s="12"/>
      <c r="E13" s="12"/>
      <c r="F13" s="12"/>
      <c r="G13" s="12"/>
      <c r="H13" s="12"/>
      <c r="I13" s="12"/>
      <c r="J13" s="1"/>
      <c r="K13" s="36"/>
    </row>
    <row r="14" spans="1:11" s="32" customFormat="1" ht="15.75" hidden="1" x14ac:dyDescent="0.3">
      <c r="A14" s="5" t="s">
        <v>150</v>
      </c>
      <c r="B14" s="5"/>
      <c r="C14" s="5"/>
      <c r="D14" s="5"/>
      <c r="E14" s="5"/>
      <c r="F14" s="5"/>
      <c r="G14" s="5"/>
      <c r="H14" s="5"/>
      <c r="I14" s="5"/>
      <c r="J14" s="1"/>
      <c r="K14" s="36"/>
    </row>
    <row r="15" spans="1:11" s="32" customFormat="1" ht="15.75" hidden="1" x14ac:dyDescent="0.3">
      <c r="A15" s="219" t="s">
        <v>1</v>
      </c>
      <c r="B15" s="219"/>
      <c r="C15" s="219"/>
      <c r="D15" s="219"/>
      <c r="E15" s="219"/>
      <c r="F15" s="219"/>
      <c r="G15" s="219"/>
      <c r="H15" s="219"/>
      <c r="I15" s="219"/>
      <c r="J15" s="1"/>
      <c r="K15" s="36"/>
    </row>
    <row r="16" spans="1:11" s="32" customFormat="1" ht="15.75" hidden="1" x14ac:dyDescent="0.3">
      <c r="A16" s="5" t="s">
        <v>127</v>
      </c>
      <c r="B16" s="5"/>
      <c r="C16" s="5"/>
      <c r="D16" s="5"/>
      <c r="E16" s="5"/>
      <c r="F16" s="5"/>
      <c r="G16" s="5"/>
      <c r="H16" s="5"/>
      <c r="I16" s="5"/>
      <c r="J16" s="1"/>
      <c r="K16" s="36"/>
    </row>
    <row r="17" spans="1:11" s="32" customFormat="1" ht="15.75" hidden="1" x14ac:dyDescent="0.3">
      <c r="A17" s="5" t="s">
        <v>128</v>
      </c>
      <c r="B17" s="5"/>
      <c r="C17" s="5"/>
      <c r="D17" s="5"/>
      <c r="E17" s="5"/>
      <c r="F17" s="5"/>
      <c r="G17" s="5"/>
      <c r="H17" s="5"/>
      <c r="I17" s="5"/>
      <c r="J17" s="1"/>
      <c r="K17" s="36"/>
    </row>
    <row r="18" spans="1:11" s="31" customFormat="1" ht="13.5" hidden="1" x14ac:dyDescent="0.25">
      <c r="A18" s="55"/>
      <c r="B18" s="55"/>
      <c r="C18" s="56"/>
      <c r="D18" s="56"/>
      <c r="E18" s="52"/>
      <c r="F18" s="52"/>
      <c r="G18" s="52"/>
      <c r="H18" s="52"/>
      <c r="I18" s="52"/>
      <c r="J18" s="37"/>
      <c r="K18" s="37"/>
    </row>
    <row r="19" spans="1:11" s="31" customFormat="1" ht="14.25" x14ac:dyDescent="0.25">
      <c r="A19" s="203" t="s">
        <v>164</v>
      </c>
      <c r="B19" s="203"/>
      <c r="C19" s="203"/>
      <c r="D19" s="203"/>
      <c r="E19" s="203"/>
      <c r="F19" s="203"/>
      <c r="G19" s="100"/>
      <c r="H19" s="100"/>
      <c r="I19" s="100"/>
      <c r="J19" s="2"/>
    </row>
    <row r="20" spans="1:11" ht="12.75" customHeight="1" x14ac:dyDescent="0.2">
      <c r="A20" s="217"/>
      <c r="B20" s="218" t="s">
        <v>173</v>
      </c>
      <c r="C20" s="216" t="s">
        <v>57</v>
      </c>
      <c r="D20" s="216"/>
      <c r="E20" s="217"/>
      <c r="F20" s="217"/>
      <c r="G20" s="217"/>
      <c r="H20" s="217" t="s">
        <v>33</v>
      </c>
      <c r="I20" s="217" t="s">
        <v>54</v>
      </c>
    </row>
    <row r="21" spans="1:11" ht="38.25" x14ac:dyDescent="0.2">
      <c r="A21" s="217"/>
      <c r="B21" s="217"/>
      <c r="C21" s="39" t="s">
        <v>50</v>
      </c>
      <c r="D21" s="39" t="s">
        <v>95</v>
      </c>
      <c r="E21" s="39" t="s">
        <v>53</v>
      </c>
      <c r="F21" s="38" t="s">
        <v>58</v>
      </c>
      <c r="G21" s="38" t="s">
        <v>59</v>
      </c>
      <c r="H21" s="217"/>
      <c r="I21" s="217"/>
    </row>
    <row r="22" spans="1:11" x14ac:dyDescent="0.2">
      <c r="A22" s="40">
        <v>1</v>
      </c>
      <c r="B22" s="40">
        <v>2</v>
      </c>
      <c r="C22" s="40">
        <v>3</v>
      </c>
      <c r="D22" s="40">
        <v>4</v>
      </c>
      <c r="E22" s="40">
        <v>5</v>
      </c>
      <c r="F22" s="40">
        <v>6</v>
      </c>
      <c r="G22" s="40">
        <v>7</v>
      </c>
      <c r="H22" s="40">
        <v>8</v>
      </c>
      <c r="I22" s="40">
        <v>9</v>
      </c>
    </row>
    <row r="23" spans="1:11" x14ac:dyDescent="0.2">
      <c r="A23" s="41" t="s">
        <v>226</v>
      </c>
      <c r="B23" s="62"/>
      <c r="C23" s="62">
        <f>C25</f>
        <v>16663996</v>
      </c>
      <c r="D23" s="62">
        <f>D25</f>
        <v>1188176</v>
      </c>
      <c r="E23" s="62">
        <f>E25</f>
        <v>68306802</v>
      </c>
      <c r="F23" s="62">
        <f>F25</f>
        <v>-1774413</v>
      </c>
      <c r="G23" s="62">
        <f>SUM(C23:F23)</f>
        <v>84384561</v>
      </c>
      <c r="H23" s="62">
        <f>H25</f>
        <v>0</v>
      </c>
      <c r="I23" s="62">
        <f>G23</f>
        <v>84384561</v>
      </c>
    </row>
    <row r="24" spans="1:11" x14ac:dyDescent="0.2">
      <c r="A24" s="43" t="s">
        <v>96</v>
      </c>
      <c r="B24" s="62"/>
      <c r="C24" s="62">
        <v>0</v>
      </c>
      <c r="D24" s="62">
        <v>0</v>
      </c>
      <c r="E24" s="62">
        <v>0</v>
      </c>
      <c r="F24" s="62">
        <v>0</v>
      </c>
      <c r="G24" s="62">
        <f>SUM(C24:F24)</f>
        <v>0</v>
      </c>
      <c r="H24" s="62">
        <v>0</v>
      </c>
      <c r="I24" s="62">
        <f>G24</f>
        <v>0</v>
      </c>
    </row>
    <row r="25" spans="1:11" x14ac:dyDescent="0.2">
      <c r="A25" s="41" t="s">
        <v>60</v>
      </c>
      <c r="B25" s="62"/>
      <c r="C25" s="62">
        <f>бб!D57</f>
        <v>16663996</v>
      </c>
      <c r="D25" s="62">
        <f>бб!D58</f>
        <v>1188176</v>
      </c>
      <c r="E25" s="62">
        <f>бб!D61</f>
        <v>68306802</v>
      </c>
      <c r="F25" s="62">
        <f>бб!D62</f>
        <v>-1774413</v>
      </c>
      <c r="G25" s="62">
        <f>SUM(C25:F25)</f>
        <v>84384561</v>
      </c>
      <c r="H25" s="62">
        <f>бб!D63</f>
        <v>0</v>
      </c>
      <c r="I25" s="62">
        <f>G25+H25</f>
        <v>84384561</v>
      </c>
    </row>
    <row r="26" spans="1:11" x14ac:dyDescent="0.2">
      <c r="A26" s="43" t="s">
        <v>61</v>
      </c>
      <c r="B26" s="62"/>
      <c r="C26" s="62">
        <v>0</v>
      </c>
      <c r="D26" s="62">
        <v>0</v>
      </c>
      <c r="E26" s="62">
        <f>бб!C61-бб!D61</f>
        <v>-1151688</v>
      </c>
      <c r="F26" s="62">
        <f>-E26+ф2!C45</f>
        <v>1151688</v>
      </c>
      <c r="G26" s="62">
        <f>SUM(C26:F26)</f>
        <v>0</v>
      </c>
      <c r="H26" s="62">
        <v>0</v>
      </c>
      <c r="I26" s="62">
        <f>G26</f>
        <v>0</v>
      </c>
    </row>
    <row r="27" spans="1:11" x14ac:dyDescent="0.2">
      <c r="A27" s="43" t="s">
        <v>156</v>
      </c>
      <c r="B27" s="62"/>
      <c r="C27" s="62">
        <v>0</v>
      </c>
      <c r="D27" s="62"/>
      <c r="E27" s="62">
        <v>0</v>
      </c>
      <c r="F27" s="62">
        <f>[1]CSCE!$L$24</f>
        <v>0</v>
      </c>
      <c r="G27" s="62">
        <f>SUM(C27:F27)</f>
        <v>0</v>
      </c>
      <c r="H27" s="62">
        <v>0</v>
      </c>
      <c r="I27" s="62">
        <f>G27</f>
        <v>0</v>
      </c>
    </row>
    <row r="28" spans="1:11" ht="25.5" x14ac:dyDescent="0.2">
      <c r="A28" s="43" t="s">
        <v>62</v>
      </c>
      <c r="B28" s="62"/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</row>
    <row r="29" spans="1:11" ht="38.25" x14ac:dyDescent="0.2">
      <c r="A29" s="43" t="s">
        <v>63</v>
      </c>
      <c r="B29" s="62"/>
      <c r="C29" s="62">
        <v>0</v>
      </c>
      <c r="D29" s="62">
        <v>0</v>
      </c>
      <c r="E29" s="62">
        <f>бб!C61-бб!D61</f>
        <v>-1151688</v>
      </c>
      <c r="F29" s="62">
        <f>F26+F27+F28</f>
        <v>1151688</v>
      </c>
      <c r="G29" s="62">
        <f>G26+G27+G28</f>
        <v>0</v>
      </c>
      <c r="H29" s="62">
        <f>H26+H27+H28</f>
        <v>0</v>
      </c>
      <c r="I29" s="62">
        <f>G29</f>
        <v>0</v>
      </c>
    </row>
    <row r="30" spans="1:11" x14ac:dyDescent="0.2">
      <c r="A30" s="43" t="s">
        <v>33</v>
      </c>
      <c r="B30" s="62"/>
      <c r="C30" s="62">
        <v>0</v>
      </c>
      <c r="D30" s="62">
        <v>0</v>
      </c>
      <c r="E30" s="62">
        <v>0</v>
      </c>
      <c r="F30" s="62"/>
      <c r="G30" s="62">
        <f>F30</f>
        <v>0</v>
      </c>
      <c r="H30" s="62"/>
      <c r="I30" s="62">
        <f>G30+H30</f>
        <v>0</v>
      </c>
    </row>
    <row r="31" spans="1:11" x14ac:dyDescent="0.2">
      <c r="A31" s="43" t="s">
        <v>64</v>
      </c>
      <c r="B31" s="62"/>
      <c r="C31" s="62">
        <v>0</v>
      </c>
      <c r="D31" s="62">
        <v>0</v>
      </c>
      <c r="E31" s="62"/>
      <c r="F31" s="62">
        <f>ф2!C37</f>
        <v>-5322547</v>
      </c>
      <c r="G31" s="62">
        <f>SUM(C31:F31)</f>
        <v>-5322547</v>
      </c>
      <c r="H31" s="62"/>
      <c r="I31" s="62">
        <f>G31+H31</f>
        <v>-5322547</v>
      </c>
    </row>
    <row r="32" spans="1:11" ht="25.5" x14ac:dyDescent="0.2">
      <c r="A32" s="43" t="s">
        <v>65</v>
      </c>
      <c r="B32" s="62"/>
      <c r="C32" s="62">
        <v>0</v>
      </c>
      <c r="D32" s="62">
        <v>0</v>
      </c>
      <c r="E32" s="62">
        <f>E29+E31</f>
        <v>-1151688</v>
      </c>
      <c r="F32" s="62">
        <f>F29+F31</f>
        <v>-4170859</v>
      </c>
      <c r="G32" s="62">
        <f>G29+G31</f>
        <v>-5322547</v>
      </c>
      <c r="H32" s="62">
        <f>H29+H31</f>
        <v>0</v>
      </c>
      <c r="I32" s="62">
        <f>I29+I31</f>
        <v>-5322547</v>
      </c>
    </row>
    <row r="33" spans="1:18" x14ac:dyDescent="0.2">
      <c r="A33" s="43" t="s">
        <v>66</v>
      </c>
      <c r="B33" s="62"/>
      <c r="C33" s="62">
        <v>0</v>
      </c>
      <c r="D33" s="62">
        <v>0</v>
      </c>
      <c r="E33" s="62">
        <v>0</v>
      </c>
      <c r="F33" s="62"/>
      <c r="G33" s="62">
        <f>SUM(C33:F33)</f>
        <v>0</v>
      </c>
      <c r="H33" s="62">
        <v>0</v>
      </c>
      <c r="I33" s="62">
        <f>G33+H33</f>
        <v>0</v>
      </c>
    </row>
    <row r="34" spans="1:18" x14ac:dyDescent="0.2">
      <c r="A34" s="43" t="s">
        <v>67</v>
      </c>
      <c r="B34" s="62"/>
      <c r="C34" s="62">
        <v>0</v>
      </c>
      <c r="D34" s="62">
        <v>0</v>
      </c>
      <c r="E34" s="62">
        <v>0</v>
      </c>
      <c r="F34" s="62">
        <v>0</v>
      </c>
      <c r="G34" s="62">
        <f>SUM(C34:F34)</f>
        <v>0</v>
      </c>
      <c r="H34" s="62">
        <v>0</v>
      </c>
      <c r="I34" s="62">
        <f>G34+H34</f>
        <v>0</v>
      </c>
    </row>
    <row r="35" spans="1:18" ht="25.5" x14ac:dyDescent="0.2">
      <c r="A35" s="43" t="s">
        <v>68</v>
      </c>
      <c r="B35" s="62"/>
      <c r="C35" s="62">
        <v>0</v>
      </c>
      <c r="D35" s="62">
        <v>0</v>
      </c>
      <c r="E35" s="62">
        <v>0</v>
      </c>
      <c r="F35" s="62">
        <v>0</v>
      </c>
      <c r="G35" s="62">
        <f>SUM(C35:F35)</f>
        <v>0</v>
      </c>
      <c r="H35" s="62">
        <v>0</v>
      </c>
      <c r="I35" s="62">
        <f>G35+H35</f>
        <v>0</v>
      </c>
    </row>
    <row r="36" spans="1:18" ht="25.5" x14ac:dyDescent="0.2">
      <c r="A36" s="43" t="s">
        <v>227</v>
      </c>
      <c r="B36" s="62"/>
      <c r="C36" s="62">
        <f t="shared" ref="C36:G36" si="0">C25+C32+C33+C34-C35</f>
        <v>16663996</v>
      </c>
      <c r="D36" s="62">
        <f t="shared" si="0"/>
        <v>1188176</v>
      </c>
      <c r="E36" s="62">
        <f t="shared" si="0"/>
        <v>67155114</v>
      </c>
      <c r="F36" s="62">
        <f>F25+F32+F33+F34-F35</f>
        <v>-5945272</v>
      </c>
      <c r="G36" s="62">
        <f t="shared" si="0"/>
        <v>79062014</v>
      </c>
      <c r="H36" s="62">
        <f>H25+H32+H33+H34-H35+H30</f>
        <v>0</v>
      </c>
      <c r="I36" s="62">
        <f>I25+I32+I33+I34-I35+I30</f>
        <v>79062014</v>
      </c>
      <c r="J36" s="35">
        <f>бб!C61-E36</f>
        <v>0</v>
      </c>
      <c r="Q36" s="35">
        <f>бб!C64-ф4!I36</f>
        <v>0</v>
      </c>
      <c r="R36" s="35">
        <f>бб!C63-H36</f>
        <v>0</v>
      </c>
    </row>
    <row r="37" spans="1:18" x14ac:dyDescent="0.2">
      <c r="A37" s="44"/>
      <c r="B37" s="62"/>
      <c r="C37" s="62"/>
      <c r="D37" s="62"/>
      <c r="E37" s="62"/>
      <c r="F37" s="62"/>
      <c r="G37" s="62"/>
      <c r="H37" s="62"/>
      <c r="I37" s="62"/>
      <c r="K37" s="33">
        <f>бб!C81-ф4!C36</f>
        <v>-12596276</v>
      </c>
      <c r="L37" s="33">
        <f>бб!C82-ф4!D36</f>
        <v>-1102064</v>
      </c>
      <c r="M37" s="58">
        <f>бб!C85-ф4!E36</f>
        <v>-65742268</v>
      </c>
      <c r="N37" s="33">
        <f>бб!C86-ф4!F36</f>
        <v>9819146</v>
      </c>
      <c r="O37" s="33">
        <f>бб!C87-ф4!H36</f>
        <v>1840440</v>
      </c>
      <c r="P37" s="33">
        <f>бб!C88-ф4!I36</f>
        <v>33066440</v>
      </c>
      <c r="Q37" s="34"/>
    </row>
    <row r="38" spans="1:18" x14ac:dyDescent="0.2">
      <c r="A38" s="183" t="s">
        <v>214</v>
      </c>
      <c r="B38" s="62"/>
      <c r="C38" s="42">
        <v>16663996</v>
      </c>
      <c r="D38" s="42">
        <v>1188176</v>
      </c>
      <c r="E38" s="42">
        <v>41633423</v>
      </c>
      <c r="F38" s="62">
        <v>-11784630</v>
      </c>
      <c r="G38" s="42">
        <f>SUM(C38:F38)</f>
        <v>47700965</v>
      </c>
      <c r="H38" s="42">
        <v>0</v>
      </c>
      <c r="I38" s="62">
        <f>G38+H38</f>
        <v>47700965</v>
      </c>
    </row>
    <row r="39" spans="1:18" x14ac:dyDescent="0.2">
      <c r="A39" s="183" t="s">
        <v>96</v>
      </c>
      <c r="B39" s="62"/>
      <c r="C39" s="42">
        <v>0</v>
      </c>
      <c r="D39" s="42">
        <v>0</v>
      </c>
      <c r="E39" s="42">
        <v>0</v>
      </c>
      <c r="F39" s="62">
        <v>0</v>
      </c>
      <c r="G39" s="42">
        <f t="shared" ref="G39:G51" si="1">SUM(C39:F39)</f>
        <v>0</v>
      </c>
      <c r="H39" s="181">
        <v>0</v>
      </c>
      <c r="I39" s="62">
        <f t="shared" ref="I39:I51" si="2">G39+H39</f>
        <v>0</v>
      </c>
    </row>
    <row r="40" spans="1:18" ht="25.5" x14ac:dyDescent="0.2">
      <c r="A40" s="183" t="s">
        <v>60</v>
      </c>
      <c r="B40" s="62"/>
      <c r="C40" s="42">
        <v>16663996</v>
      </c>
      <c r="D40" s="42">
        <v>1188176</v>
      </c>
      <c r="E40" s="42">
        <v>41633423</v>
      </c>
      <c r="F40" s="62">
        <v>-11784630</v>
      </c>
      <c r="G40" s="42">
        <f t="shared" si="1"/>
        <v>47700965</v>
      </c>
      <c r="H40" s="42">
        <v>0</v>
      </c>
      <c r="I40" s="62">
        <f t="shared" si="2"/>
        <v>47700965</v>
      </c>
    </row>
    <row r="41" spans="1:18" x14ac:dyDescent="0.2">
      <c r="A41" s="183" t="s">
        <v>61</v>
      </c>
      <c r="B41" s="62"/>
      <c r="C41" s="42">
        <v>0</v>
      </c>
      <c r="D41" s="42">
        <v>0</v>
      </c>
      <c r="E41" s="62">
        <v>-1287969</v>
      </c>
      <c r="F41" s="62">
        <v>1287969</v>
      </c>
      <c r="G41" s="42">
        <f t="shared" si="1"/>
        <v>0</v>
      </c>
      <c r="H41" s="181">
        <v>0</v>
      </c>
      <c r="I41" s="62">
        <f t="shared" si="2"/>
        <v>0</v>
      </c>
    </row>
    <row r="42" spans="1:18" ht="12.75" customHeight="1" x14ac:dyDescent="0.2">
      <c r="A42" s="184" t="s">
        <v>156</v>
      </c>
      <c r="B42" s="62"/>
      <c r="C42" s="42">
        <v>0</v>
      </c>
      <c r="D42" s="42"/>
      <c r="E42" s="62">
        <v>0</v>
      </c>
      <c r="F42" s="62">
        <v>-26983</v>
      </c>
      <c r="G42" s="62">
        <f t="shared" si="1"/>
        <v>-26983</v>
      </c>
      <c r="H42" s="181">
        <v>0</v>
      </c>
      <c r="I42" s="62">
        <f t="shared" si="2"/>
        <v>-26983</v>
      </c>
    </row>
    <row r="43" spans="1:18" ht="25.5" x14ac:dyDescent="0.2">
      <c r="A43" s="183" t="s">
        <v>62</v>
      </c>
      <c r="B43" s="62"/>
      <c r="C43" s="42">
        <v>0</v>
      </c>
      <c r="D43" s="42">
        <v>0</v>
      </c>
      <c r="E43" s="42">
        <v>0</v>
      </c>
      <c r="F43" s="181">
        <v>0</v>
      </c>
      <c r="G43" s="62">
        <f t="shared" si="1"/>
        <v>0</v>
      </c>
      <c r="H43" s="181">
        <v>0</v>
      </c>
      <c r="I43" s="62">
        <f t="shared" si="2"/>
        <v>0</v>
      </c>
    </row>
    <row r="44" spans="1:18" ht="38.25" x14ac:dyDescent="0.2">
      <c r="A44" s="183" t="s">
        <v>63</v>
      </c>
      <c r="B44" s="62"/>
      <c r="C44" s="42">
        <v>0</v>
      </c>
      <c r="D44" s="42">
        <v>0</v>
      </c>
      <c r="E44" s="62">
        <v>-1287969</v>
      </c>
      <c r="F44" s="62">
        <v>1260986</v>
      </c>
      <c r="G44" s="62">
        <f t="shared" si="1"/>
        <v>-26983</v>
      </c>
      <c r="H44" s="62">
        <v>0</v>
      </c>
      <c r="I44" s="62">
        <f t="shared" si="2"/>
        <v>-26983</v>
      </c>
    </row>
    <row r="45" spans="1:18" x14ac:dyDescent="0.2">
      <c r="A45" s="183" t="s">
        <v>33</v>
      </c>
      <c r="B45" s="62"/>
      <c r="C45" s="42">
        <v>0</v>
      </c>
      <c r="D45" s="42">
        <v>0</v>
      </c>
      <c r="E45" s="42">
        <v>0</v>
      </c>
      <c r="F45" s="42"/>
      <c r="G45" s="62">
        <f t="shared" si="1"/>
        <v>0</v>
      </c>
      <c r="H45" s="42"/>
      <c r="I45" s="62">
        <f t="shared" si="2"/>
        <v>0</v>
      </c>
    </row>
    <row r="46" spans="1:18" x14ac:dyDescent="0.2">
      <c r="A46" s="183" t="s">
        <v>64</v>
      </c>
      <c r="B46" s="62"/>
      <c r="C46" s="42">
        <v>0</v>
      </c>
      <c r="D46" s="42">
        <v>0</v>
      </c>
      <c r="E46" s="62"/>
      <c r="F46" s="62">
        <v>12662803</v>
      </c>
      <c r="G46" s="62">
        <f t="shared" si="1"/>
        <v>12662803</v>
      </c>
      <c r="H46" s="62"/>
      <c r="I46" s="62">
        <f t="shared" si="2"/>
        <v>12662803</v>
      </c>
    </row>
    <row r="47" spans="1:18" ht="25.5" x14ac:dyDescent="0.2">
      <c r="A47" s="183" t="s">
        <v>65</v>
      </c>
      <c r="B47" s="62"/>
      <c r="C47" s="42">
        <v>0</v>
      </c>
      <c r="D47" s="42">
        <v>0</v>
      </c>
      <c r="E47" s="62">
        <v>-1287969</v>
      </c>
      <c r="F47" s="62">
        <v>13923789</v>
      </c>
      <c r="G47" s="62">
        <f t="shared" si="1"/>
        <v>12635820</v>
      </c>
      <c r="H47" s="62">
        <v>0</v>
      </c>
      <c r="I47" s="62">
        <f t="shared" si="2"/>
        <v>12635820</v>
      </c>
    </row>
    <row r="48" spans="1:18" x14ac:dyDescent="0.2">
      <c r="A48" s="183" t="s">
        <v>66</v>
      </c>
      <c r="B48" s="62"/>
      <c r="C48" s="42">
        <v>0</v>
      </c>
      <c r="D48" s="42">
        <v>0</v>
      </c>
      <c r="E48" s="42">
        <v>0</v>
      </c>
      <c r="F48" s="62"/>
      <c r="G48" s="62">
        <f t="shared" si="1"/>
        <v>0</v>
      </c>
      <c r="H48" s="181">
        <v>0</v>
      </c>
      <c r="I48" s="62">
        <f t="shared" si="2"/>
        <v>0</v>
      </c>
    </row>
    <row r="49" spans="1:9" x14ac:dyDescent="0.2">
      <c r="A49" s="183" t="s">
        <v>67</v>
      </c>
      <c r="B49" s="62"/>
      <c r="C49" s="42">
        <v>0</v>
      </c>
      <c r="D49" s="42">
        <v>0</v>
      </c>
      <c r="E49" s="42">
        <v>0</v>
      </c>
      <c r="F49" s="182">
        <v>0</v>
      </c>
      <c r="G49" s="62">
        <f t="shared" si="1"/>
        <v>0</v>
      </c>
      <c r="H49" s="182">
        <v>0</v>
      </c>
      <c r="I49" s="62">
        <f t="shared" si="2"/>
        <v>0</v>
      </c>
    </row>
    <row r="50" spans="1:9" ht="25.5" x14ac:dyDescent="0.2">
      <c r="A50" s="183" t="s">
        <v>68</v>
      </c>
      <c r="B50" s="62"/>
      <c r="C50" s="42">
        <v>0</v>
      </c>
      <c r="D50" s="42">
        <v>0</v>
      </c>
      <c r="E50" s="42">
        <v>0</v>
      </c>
      <c r="F50" s="182">
        <v>0</v>
      </c>
      <c r="G50" s="62">
        <f t="shared" si="1"/>
        <v>0</v>
      </c>
      <c r="H50" s="181">
        <v>0</v>
      </c>
      <c r="I50" s="62">
        <f t="shared" si="2"/>
        <v>0</v>
      </c>
    </row>
    <row r="51" spans="1:9" ht="25.5" x14ac:dyDescent="0.2">
      <c r="A51" s="183" t="s">
        <v>228</v>
      </c>
      <c r="B51" s="62"/>
      <c r="C51" s="42">
        <v>16663996</v>
      </c>
      <c r="D51" s="42">
        <v>1188176</v>
      </c>
      <c r="E51" s="42">
        <f>E40+E47</f>
        <v>40345454</v>
      </c>
      <c r="F51" s="42">
        <f>F40+F47</f>
        <v>2139159</v>
      </c>
      <c r="G51" s="62">
        <f t="shared" si="1"/>
        <v>60336785</v>
      </c>
      <c r="H51" s="42">
        <v>0</v>
      </c>
      <c r="I51" s="62">
        <f t="shared" si="2"/>
        <v>60336785</v>
      </c>
    </row>
    <row r="52" spans="1:9" x14ac:dyDescent="0.2">
      <c r="A52" s="48"/>
      <c r="B52" s="52"/>
      <c r="C52" s="52"/>
      <c r="D52" s="52"/>
      <c r="E52" s="52"/>
      <c r="F52" s="52"/>
      <c r="G52" s="52"/>
      <c r="H52" s="52"/>
      <c r="I52" s="52"/>
    </row>
    <row r="53" spans="1:9" ht="14.25" x14ac:dyDescent="0.2">
      <c r="A53" s="48" t="str">
        <f>бб!A96</f>
        <v>И. о. генерального директора</v>
      </c>
      <c r="B53" s="47"/>
      <c r="C53" s="47"/>
      <c r="D53" s="52"/>
      <c r="E53" s="68" t="str">
        <f>бб!D96</f>
        <v>В.В. Лесин</v>
      </c>
      <c r="F53" s="52"/>
      <c r="G53" s="52"/>
      <c r="H53" s="49"/>
      <c r="I53" s="52"/>
    </row>
    <row r="54" spans="1:9" x14ac:dyDescent="0.2">
      <c r="A54" s="48"/>
      <c r="B54" s="47"/>
      <c r="C54" s="47"/>
      <c r="D54" s="49"/>
      <c r="E54" s="215"/>
      <c r="F54" s="215"/>
      <c r="G54" s="52"/>
      <c r="H54" s="52"/>
      <c r="I54" s="52"/>
    </row>
    <row r="55" spans="1:9" x14ac:dyDescent="0.2">
      <c r="A55" s="48"/>
      <c r="B55" s="47"/>
      <c r="C55" s="47"/>
      <c r="D55" s="49"/>
      <c r="E55" s="52"/>
      <c r="F55" s="52"/>
      <c r="G55" s="52"/>
      <c r="H55" s="52"/>
      <c r="I55" s="52"/>
    </row>
    <row r="56" spans="1:9" ht="14.25" x14ac:dyDescent="0.2">
      <c r="A56" s="48" t="str">
        <f>бб!A99</f>
        <v xml:space="preserve">Главный бухгалтер                                              </v>
      </c>
      <c r="B56" s="47"/>
      <c r="C56" s="47"/>
      <c r="D56" s="52"/>
      <c r="E56" s="69" t="s">
        <v>155</v>
      </c>
      <c r="F56" s="48"/>
      <c r="G56" s="52"/>
      <c r="H56" s="49"/>
      <c r="I56" s="52"/>
    </row>
    <row r="57" spans="1:9" x14ac:dyDescent="0.2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" customHeight="1" x14ac:dyDescent="0.2">
      <c r="A58" s="45" t="s">
        <v>55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">
      <c r="A59" s="52"/>
      <c r="B59" s="52"/>
      <c r="C59" s="52"/>
      <c r="D59" s="52"/>
      <c r="E59" s="52"/>
      <c r="F59" s="52"/>
      <c r="G59" s="52"/>
      <c r="H59" s="52"/>
      <c r="I59" s="52"/>
    </row>
    <row r="60" spans="1:9" x14ac:dyDescent="0.2">
      <c r="A60" s="52"/>
      <c r="B60" s="52"/>
      <c r="C60" s="52"/>
      <c r="D60" s="52"/>
      <c r="E60" s="52"/>
      <c r="F60" s="52"/>
      <c r="G60" s="52"/>
      <c r="H60" s="52"/>
      <c r="I60" s="52"/>
    </row>
  </sheetData>
  <mergeCells count="12">
    <mergeCell ref="I20:I21"/>
    <mergeCell ref="A19:F19"/>
    <mergeCell ref="A9:I9"/>
    <mergeCell ref="A12:I12"/>
    <mergeCell ref="A15:I15"/>
    <mergeCell ref="A10:I10"/>
    <mergeCell ref="A11:I11"/>
    <mergeCell ref="E54:F54"/>
    <mergeCell ref="C20:G20"/>
    <mergeCell ref="A20:A21"/>
    <mergeCell ref="B20:B21"/>
    <mergeCell ref="H20:H21"/>
  </mergeCells>
  <phoneticPr fontId="2" type="noConversion"/>
  <pageMargins left="0" right="0" top="0" bottom="0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Беликова Светлана</cp:lastModifiedBy>
  <cp:lastPrinted>2025-05-12T13:12:56Z</cp:lastPrinted>
  <dcterms:created xsi:type="dcterms:W3CDTF">2007-05-04T07:43:23Z</dcterms:created>
  <dcterms:modified xsi:type="dcterms:W3CDTF">2025-05-13T09:31:18Z</dcterms:modified>
</cp:coreProperties>
</file>