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X:\Бухгалтерия\13_KASE\2025\1-квартал 2025\"/>
    </mc:Choice>
  </mc:AlternateContent>
  <xr:revisionPtr revIDLastSave="0" documentId="13_ncr:1_{95EE82DF-07CE-400C-86C7-74A5DA9E1F9E}" xr6:coauthVersionLast="47" xr6:coauthVersionMax="47" xr10:uidLastSave="{00000000-0000-0000-0000-000000000000}"/>
  <bookViews>
    <workbookView xWindow="-120" yWindow="-120" windowWidth="29040" windowHeight="15720" activeTab="1" xr2:uid="{28616E58-87DC-4ED0-B258-CA88253C71A6}"/>
  </bookViews>
  <sheets>
    <sheet name="Баланс" sheetId="1" r:id="rId1"/>
    <sheet name="ОПиУ" sheetId="2" r:id="rId2"/>
    <sheet name="ОДДС" sheetId="3" r:id="rId3"/>
    <sheet name="ОИК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" i="4" l="1"/>
  <c r="D16" i="4"/>
  <c r="C19" i="4"/>
  <c r="C15" i="4"/>
  <c r="C17" i="4"/>
  <c r="B13" i="4" l="1"/>
  <c r="D17" i="4"/>
  <c r="D15" i="4"/>
  <c r="D12" i="4"/>
  <c r="D11" i="4"/>
  <c r="D8" i="4"/>
  <c r="C9" i="4"/>
  <c r="C13" i="4" s="1"/>
  <c r="D13" i="4" s="1"/>
  <c r="D7" i="4"/>
  <c r="C21" i="3"/>
  <c r="C31" i="3"/>
  <c r="B31" i="3"/>
  <c r="C43" i="3"/>
  <c r="B43" i="3"/>
  <c r="C36" i="3"/>
  <c r="B36" i="3"/>
  <c r="C30" i="3"/>
  <c r="C34" i="3" s="1"/>
  <c r="B30" i="3"/>
  <c r="B34" i="3" s="1"/>
  <c r="B45" i="3" s="1"/>
  <c r="B47" i="3" s="1"/>
  <c r="C26" i="3"/>
  <c r="B26" i="3"/>
  <c r="C14" i="3"/>
  <c r="C23" i="3" s="1"/>
  <c r="B14" i="3"/>
  <c r="B23" i="3" s="1"/>
  <c r="C9" i="3"/>
  <c r="B9" i="3"/>
  <c r="D20" i="4"/>
  <c r="B19" i="4"/>
  <c r="D19" i="4" s="1"/>
  <c r="A1" i="4"/>
  <c r="A1" i="3"/>
  <c r="D14" i="2"/>
  <c r="D21" i="2" s="1"/>
  <c r="D24" i="2" s="1"/>
  <c r="D25" i="2" s="1"/>
  <c r="D28" i="2" s="1"/>
  <c r="D10" i="2"/>
  <c r="C10" i="2"/>
  <c r="C14" i="2" s="1"/>
  <c r="C21" i="2" s="1"/>
  <c r="C24" i="2" s="1"/>
  <c r="C25" i="2" s="1"/>
  <c r="C28" i="2" s="1"/>
  <c r="D44" i="1"/>
  <c r="C42" i="1"/>
  <c r="C44" i="1" s="1"/>
  <c r="C46" i="1" s="1"/>
  <c r="D37" i="1"/>
  <c r="D45" i="1" s="1"/>
  <c r="C37" i="1"/>
  <c r="D32" i="1"/>
  <c r="D46" i="1" s="1"/>
  <c r="C32" i="1"/>
  <c r="D30" i="1"/>
  <c r="D25" i="1"/>
  <c r="C25" i="1"/>
  <c r="D23" i="1"/>
  <c r="D16" i="1"/>
  <c r="D26" i="1" s="1"/>
  <c r="D47" i="1" s="1"/>
  <c r="C16" i="1"/>
  <c r="C26" i="1" s="1"/>
  <c r="C15" i="1"/>
  <c r="C45" i="1" l="1"/>
  <c r="D9" i="4"/>
  <c r="C45" i="3"/>
  <c r="C47" i="3" s="1"/>
  <c r="C47" i="1"/>
</calcChain>
</file>

<file path=xl/sharedStrings.xml><?xml version="1.0" encoding="utf-8"?>
<sst xmlns="http://schemas.openxmlformats.org/spreadsheetml/2006/main" count="152" uniqueCount="115">
  <si>
    <t>Акционерное Общество  "Phystech II"</t>
  </si>
  <si>
    <t>ОТЧЕТ О ФИНАНСОВОМ  ПОЛОЖЕНИИ</t>
  </si>
  <si>
    <t>по состоянию на 31 марта 2025 года</t>
  </si>
  <si>
    <t>в тысячах тенге</t>
  </si>
  <si>
    <t>Прим.</t>
  </si>
  <si>
    <t>31 марта 2025 года</t>
  </si>
  <si>
    <t>01 января 2025 года</t>
  </si>
  <si>
    <t>(неаудировано)</t>
  </si>
  <si>
    <t>(аудировано)</t>
  </si>
  <si>
    <t>АКТИВЫ</t>
  </si>
  <si>
    <t>Долгосрочные активы</t>
  </si>
  <si>
    <t>Основные средства</t>
  </si>
  <si>
    <t>Нематериальные активы</t>
  </si>
  <si>
    <t>НДС к возмещению</t>
  </si>
  <si>
    <t xml:space="preserve">Денежные средства, ограниченные в использовании </t>
  </si>
  <si>
    <t>Прочие долгосрочные активы</t>
  </si>
  <si>
    <t>Текущие активы</t>
  </si>
  <si>
    <t>Торговая дебиторская задолженность</t>
  </si>
  <si>
    <t>Товарно-материальные запасы</t>
  </si>
  <si>
    <t>Текущие налоговые активы</t>
  </si>
  <si>
    <t>Налоги к возмещению</t>
  </si>
  <si>
    <t>Прочие краткосрочные активы</t>
  </si>
  <si>
    <t>Денежные средства и их эквиваленты</t>
  </si>
  <si>
    <t>Итого активы</t>
  </si>
  <si>
    <t xml:space="preserve">КАПИТАЛ И ОБЯЗАТЕЛЬСТВА </t>
  </si>
  <si>
    <t>Капитал</t>
  </si>
  <si>
    <t>Акционерный капитал</t>
  </si>
  <si>
    <t>Нераспределённая прибыль</t>
  </si>
  <si>
    <t>Долгосрочные обязательства</t>
  </si>
  <si>
    <t>Отложенные налоговые обязательства</t>
  </si>
  <si>
    <t>Прочие долгосрочные обязательства</t>
  </si>
  <si>
    <t>Текущие обязательства</t>
  </si>
  <si>
    <t>Обязательства по налогам</t>
  </si>
  <si>
    <t>Краткосрочные оценочные обязательства</t>
  </si>
  <si>
    <t>Торговая кредиторская задолженность</t>
  </si>
  <si>
    <t>Прочие текущие обязательства</t>
  </si>
  <si>
    <t>Авансы полученные</t>
  </si>
  <si>
    <t>Итого капитал и обязательства</t>
  </si>
  <si>
    <r>
      <t xml:space="preserve">Балансовая стоимость одной простой акции </t>
    </r>
    <r>
      <rPr>
        <i/>
        <sz val="10"/>
        <rFont val="Times New Roman"/>
        <family val="1"/>
        <charset val="204"/>
      </rPr>
      <t>(в тенге)</t>
    </r>
  </si>
  <si>
    <t>________________</t>
  </si>
  <si>
    <t>______________</t>
  </si>
  <si>
    <t>Генеральный директор</t>
  </si>
  <si>
    <t>Главный бухгалтер</t>
  </si>
  <si>
    <t>ОТЧЕТ О СОВОКУПНОМ  ДОХОДЕ</t>
  </si>
  <si>
    <t>За 1 квартал 2024 года</t>
  </si>
  <si>
    <t>За три месяца, закончившихся</t>
  </si>
  <si>
    <t>31 марта 2025 года 
(не аудировано)</t>
  </si>
  <si>
    <t>31 марта 2024 года 
(аудировано)</t>
  </si>
  <si>
    <t>Доход от реализации продукции</t>
  </si>
  <si>
    <t>Себестоимость реализованной продукции</t>
  </si>
  <si>
    <t>Валовая прибыль</t>
  </si>
  <si>
    <t>Расходы по реализации</t>
  </si>
  <si>
    <t>Общие и административные расходы</t>
  </si>
  <si>
    <t>Операционная прибыль/(убыток)</t>
  </si>
  <si>
    <t>Финансовые доходы</t>
  </si>
  <si>
    <t>Прочие доходы</t>
  </si>
  <si>
    <t>Прочие расходы</t>
  </si>
  <si>
    <t>Положительная курсовая разница, нетто</t>
  </si>
  <si>
    <t xml:space="preserve">Финансовые расходы </t>
  </si>
  <si>
    <t>Прибыль до налогообложения</t>
  </si>
  <si>
    <t>Расходы по подоходному налогу</t>
  </si>
  <si>
    <t>Списание ОС за счет резерва</t>
  </si>
  <si>
    <t>Чистая прибыль/(убыток) за год</t>
  </si>
  <si>
    <t>Итого совокупный доход/(убыток) за год</t>
  </si>
  <si>
    <t>Прибыль на акцию</t>
  </si>
  <si>
    <t>Базовая прибыль/(убыток) на акцию в тенге</t>
  </si>
  <si>
    <t>ОТЧЕТ О ДВИЖЕНИИ ДЕНЕЖНЫХ  СРЕДСТВ</t>
  </si>
  <si>
    <t>I. Движение денежных средствот операционной деятельности</t>
  </si>
  <si>
    <t>I. Поступление денежных средств, всего</t>
  </si>
  <si>
    <t>в том числе :</t>
  </si>
  <si>
    <t>реализация товаров</t>
  </si>
  <si>
    <t>предоставление услуг</t>
  </si>
  <si>
    <t xml:space="preserve">прочие поступления </t>
  </si>
  <si>
    <t>2. Выбытие денежных средств, всего</t>
  </si>
  <si>
    <t>платежи поставщикам за товары и услуги</t>
  </si>
  <si>
    <t>авансы выданные</t>
  </si>
  <si>
    <t>выплата по заработной плате</t>
  </si>
  <si>
    <t>вознаграждение по займам</t>
  </si>
  <si>
    <t>другие платежи в бюджет</t>
  </si>
  <si>
    <t>прочие выплаты</t>
  </si>
  <si>
    <t>выплата вознаграждения</t>
  </si>
  <si>
    <t>3. Чистая сумма денежных средств от операционной деятельности</t>
  </si>
  <si>
    <t>II. Движение денежных средств от инвестиционной деятельности</t>
  </si>
  <si>
    <t>реализация основных средств</t>
  </si>
  <si>
    <t>прочие поступления</t>
  </si>
  <si>
    <t>приобретение основных средств и нематериальных активов</t>
  </si>
  <si>
    <t>Приобретение других долгосрочных активов</t>
  </si>
  <si>
    <t>3. Чистая сумма денежных средств от инвестиционной деятельности</t>
  </si>
  <si>
    <t>III. Движение денежных средств от финансовой деятельности</t>
  </si>
  <si>
    <t>получение займов</t>
  </si>
  <si>
    <t>погашение займов</t>
  </si>
  <si>
    <t>-</t>
  </si>
  <si>
    <t>3. Чистые денежные средства, от финансовой деятельности</t>
  </si>
  <si>
    <t>IV. Влияние изменения валютных курсов к тенге</t>
  </si>
  <si>
    <t>Итого: увеличение / (уменьшение) денежных средств и их эквивалентов</t>
  </si>
  <si>
    <t>Денежные средства и их эквиваленты, на начало года</t>
  </si>
  <si>
    <t>Денежные средства и их эквиваленты, на конец года</t>
  </si>
  <si>
    <t>ОТЧЕТ ОБ ИЗМЕНЕНИЯХ В КАПИТАЛЕ</t>
  </si>
  <si>
    <t xml:space="preserve">Итого </t>
  </si>
  <si>
    <t>Убыток за период</t>
  </si>
  <si>
    <t>Итого совокупный убыток</t>
  </si>
  <si>
    <t>Операции с акционерами</t>
  </si>
  <si>
    <t>Списание фин.обязательств за минусом КПН</t>
  </si>
  <si>
    <t>Итого операции с акционерами</t>
  </si>
  <si>
    <t>На 1 января 2024 года (аудировано)</t>
  </si>
  <si>
    <t>Общий совокупный доход</t>
  </si>
  <si>
    <t>На 30 июня 2024 года (не аудировано)</t>
  </si>
  <si>
    <t>Орынбаев М.</t>
  </si>
  <si>
    <t>За январь-март  2025 года</t>
  </si>
  <si>
    <t>31 марта  2025 
(не аудировано)</t>
  </si>
  <si>
    <t>Жалдай Н.Қ.</t>
  </si>
  <si>
    <t>На 31 декабря 2024 года (аудировано)</t>
  </si>
  <si>
    <t xml:space="preserve">Корректировка нераспределенная прибыль </t>
  </si>
  <si>
    <t>За 1-квартал 2025 года</t>
  </si>
  <si>
    <t>31 марта  2024 
(аудировано)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</si>
</sst>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_-* #,##0\ _₽_-;\-* #,##0\ _₽_-;_-* &quot;-&quot;\ _₽_-;_-@_-"/>
    <numFmt numFmtId="165" formatCode="_-* #,##0.00\ _₸_-;\-* #,##0.00\ _₸_-;_-* &quot;-&quot;??\ _₸_-;_-@_-"/>
    <numFmt numFmtId="166" formatCode="_-* #,##0\ _₸_-;\-* #,##0\ _₸_-;_-* &quot;-&quot;\ _₸_-;_-@_-"/>
    <numFmt numFmtId="167" formatCode="_-* #,##0.00_-;\-* #,##0.00_-;_-* \-??_-;_-@_-"/>
    <numFmt numFmtId="168" formatCode="_-* #,##0_-;\-* #,##0_-;_-* \-??_-;_-@_-"/>
    <numFmt numFmtId="169" formatCode="_-* #,##0.00_р_._-;\-* #,##0.00_р_._-;_-* \-??_р_._-;_-@_-"/>
    <numFmt numFmtId="170" formatCode="_-* #,##0\ _₽_-;\-* #,##0\ _₽_-;_-* &quot;- &quot;_₽_-;_-@_-"/>
    <numFmt numFmtId="171" formatCode="#,##0.00;\(#,##0\)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204"/>
      <scheme val="minor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color theme="1"/>
      <name val="Aptos Narrow"/>
      <family val="2"/>
      <scheme val="minor"/>
    </font>
    <font>
      <b/>
      <i/>
      <sz val="10"/>
      <name val="Times New Roman"/>
      <family val="1"/>
      <charset val="204"/>
    </font>
    <font>
      <b/>
      <sz val="10"/>
      <color indexed="23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i/>
      <sz val="10"/>
      <color rgb="FFFF0000"/>
      <name val="Times New Roman"/>
      <family val="1"/>
      <charset val="204"/>
    </font>
    <font>
      <b/>
      <sz val="10"/>
      <color rgb="FF808080"/>
      <name val="Times New Roman"/>
      <family val="1"/>
      <charset val="204"/>
    </font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808080"/>
      <name val="Times New Roman"/>
      <family val="1"/>
      <charset val="204"/>
    </font>
    <font>
      <i/>
      <sz val="10"/>
      <color rgb="FF000000"/>
      <name val="Times New Roman"/>
      <family val="1"/>
      <charset val="204"/>
    </font>
    <font>
      <i/>
      <sz val="10"/>
      <color rgb="FFFF0000"/>
      <name val="Times New Roman"/>
      <family val="1"/>
      <charset val="204"/>
    </font>
    <font>
      <i/>
      <sz val="10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A6A6A6"/>
      <name val="Times New Roman"/>
      <family val="1"/>
      <charset val="204"/>
    </font>
    <font>
      <b/>
      <sz val="10"/>
      <color rgb="FFFFFFFF"/>
      <name val="Times New Roman"/>
      <family val="1"/>
      <charset val="204"/>
    </font>
    <font>
      <sz val="10"/>
      <color rgb="FFFFFFFF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0">
    <xf numFmtId="0" fontId="0" fillId="0" borderId="0"/>
    <xf numFmtId="9" fontId="6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167" fontId="18" fillId="0" borderId="0" applyBorder="0" applyProtection="0"/>
    <xf numFmtId="0" fontId="19" fillId="0" borderId="0"/>
    <xf numFmtId="0" fontId="2" fillId="0" borderId="0"/>
    <xf numFmtId="169" fontId="18" fillId="0" borderId="0" applyBorder="0" applyProtection="0"/>
    <xf numFmtId="0" fontId="29" fillId="0" borderId="0"/>
  </cellStyleXfs>
  <cellXfs count="162">
    <xf numFmtId="0" fontId="0" fillId="0" borderId="0" xfId="0"/>
    <xf numFmtId="0" fontId="3" fillId="0" borderId="0" xfId="2" applyFont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3" applyFont="1"/>
    <xf numFmtId="0" fontId="4" fillId="0" borderId="0" xfId="2" applyFont="1" applyAlignment="1">
      <alignment vertical="center"/>
    </xf>
    <xf numFmtId="0" fontId="3" fillId="0" borderId="1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7" fillId="0" borderId="2" xfId="0" applyFont="1" applyBorder="1" applyAlignment="1">
      <alignment horizontal="right" vertical="center" wrapText="1"/>
    </xf>
    <xf numFmtId="0" fontId="5" fillId="0" borderId="2" xfId="0" applyFont="1" applyBorder="1" applyAlignment="1">
      <alignment horizontal="right" vertical="center" wrapText="1"/>
    </xf>
    <xf numFmtId="0" fontId="5" fillId="0" borderId="0" xfId="3" applyFont="1" applyAlignment="1">
      <alignment horizontal="left" vertical="center" wrapText="1"/>
    </xf>
    <xf numFmtId="0" fontId="3" fillId="0" borderId="0" xfId="3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3" applyFont="1" applyAlignment="1">
      <alignment wrapText="1"/>
    </xf>
    <xf numFmtId="0" fontId="4" fillId="0" borderId="0" xfId="3" applyFont="1" applyAlignment="1">
      <alignment horizontal="center" wrapText="1"/>
    </xf>
    <xf numFmtId="164" fontId="3" fillId="0" borderId="0" xfId="3" applyNumberFormat="1" applyFont="1" applyAlignment="1">
      <alignment horizontal="right" wrapText="1"/>
    </xf>
    <xf numFmtId="164" fontId="4" fillId="0" borderId="0" xfId="3" applyNumberFormat="1" applyFont="1" applyAlignment="1">
      <alignment horizontal="right" wrapText="1"/>
    </xf>
    <xf numFmtId="0" fontId="4" fillId="0" borderId="0" xfId="3" applyFont="1" applyAlignment="1">
      <alignment wrapText="1"/>
    </xf>
    <xf numFmtId="0" fontId="4" fillId="0" borderId="3" xfId="3" applyFont="1" applyBorder="1" applyAlignment="1">
      <alignment wrapText="1"/>
    </xf>
    <xf numFmtId="0" fontId="4" fillId="0" borderId="3" xfId="3" applyFont="1" applyBorder="1" applyAlignment="1">
      <alignment horizontal="center" wrapText="1"/>
    </xf>
    <xf numFmtId="164" fontId="3" fillId="0" borderId="3" xfId="3" applyNumberFormat="1" applyFont="1" applyBorder="1" applyAlignment="1">
      <alignment horizontal="right" wrapText="1"/>
    </xf>
    <xf numFmtId="164" fontId="4" fillId="0" borderId="3" xfId="3" applyNumberFormat="1" applyFont="1" applyBorder="1" applyAlignment="1">
      <alignment horizontal="right" wrapText="1"/>
    </xf>
    <xf numFmtId="0" fontId="3" fillId="0" borderId="3" xfId="3" applyFont="1" applyBorder="1" applyAlignment="1">
      <alignment wrapText="1"/>
    </xf>
    <xf numFmtId="0" fontId="3" fillId="0" borderId="3" xfId="3" applyFont="1" applyBorder="1" applyAlignment="1">
      <alignment horizontal="center" wrapText="1"/>
    </xf>
    <xf numFmtId="0" fontId="3" fillId="0" borderId="4" xfId="3" applyFont="1" applyBorder="1" applyAlignment="1">
      <alignment horizontal="left" wrapText="1"/>
    </xf>
    <xf numFmtId="0" fontId="3" fillId="0" borderId="4" xfId="3" applyFont="1" applyBorder="1" applyAlignment="1">
      <alignment horizontal="center" wrapText="1"/>
    </xf>
    <xf numFmtId="164" fontId="3" fillId="0" borderId="4" xfId="3" applyNumberFormat="1" applyFont="1" applyBorder="1" applyAlignment="1">
      <alignment horizontal="right" wrapText="1"/>
    </xf>
    <xf numFmtId="164" fontId="4" fillId="0" borderId="4" xfId="3" applyNumberFormat="1" applyFont="1" applyBorder="1" applyAlignment="1">
      <alignment horizontal="right" wrapText="1"/>
    </xf>
    <xf numFmtId="0" fontId="5" fillId="0" borderId="0" xfId="3" applyFont="1"/>
    <xf numFmtId="164" fontId="3" fillId="0" borderId="2" xfId="3" applyNumberFormat="1" applyFont="1" applyBorder="1" applyAlignment="1">
      <alignment horizontal="right" wrapText="1"/>
    </xf>
    <xf numFmtId="164" fontId="4" fillId="0" borderId="2" xfId="3" applyNumberFormat="1" applyFont="1" applyBorder="1" applyAlignment="1">
      <alignment horizontal="right" wrapText="1"/>
    </xf>
    <xf numFmtId="165" fontId="7" fillId="0" borderId="0" xfId="3" applyNumberFormat="1" applyFont="1"/>
    <xf numFmtId="166" fontId="5" fillId="0" borderId="0" xfId="3" applyNumberFormat="1" applyFont="1"/>
    <xf numFmtId="0" fontId="4" fillId="0" borderId="0" xfId="3" applyFont="1" applyAlignment="1">
      <alignment horizontal="left" wrapText="1"/>
    </xf>
    <xf numFmtId="164" fontId="7" fillId="0" borderId="0" xfId="3" applyNumberFormat="1" applyFont="1"/>
    <xf numFmtId="0" fontId="3" fillId="0" borderId="0" xfId="3" applyFont="1" applyAlignment="1">
      <alignment vertical="center" wrapText="1"/>
    </xf>
    <xf numFmtId="0" fontId="7" fillId="0" borderId="0" xfId="3" applyFont="1"/>
    <xf numFmtId="0" fontId="3" fillId="0" borderId="0" xfId="3" applyFont="1" applyAlignment="1">
      <alignment vertical="top" wrapText="1"/>
    </xf>
    <xf numFmtId="0" fontId="9" fillId="0" borderId="0" xfId="3" applyFont="1"/>
    <xf numFmtId="0" fontId="4" fillId="0" borderId="0" xfId="4" applyFont="1"/>
    <xf numFmtId="4" fontId="3" fillId="0" borderId="0" xfId="4" applyNumberFormat="1" applyFont="1" applyAlignment="1">
      <alignment horizontal="right"/>
    </xf>
    <xf numFmtId="4" fontId="4" fillId="0" borderId="0" xfId="4" applyNumberFormat="1" applyFont="1" applyAlignment="1">
      <alignment horizontal="right"/>
    </xf>
    <xf numFmtId="0" fontId="10" fillId="0" borderId="0" xfId="4" applyFont="1" applyAlignment="1">
      <alignment horizontal="center"/>
    </xf>
    <xf numFmtId="0" fontId="3" fillId="0" borderId="0" xfId="4" applyFont="1" applyAlignment="1">
      <alignment horizontal="center"/>
    </xf>
    <xf numFmtId="0" fontId="11" fillId="0" borderId="2" xfId="3" applyFont="1" applyBorder="1" applyAlignment="1">
      <alignment wrapText="1"/>
    </xf>
    <xf numFmtId="0" fontId="3" fillId="0" borderId="2" xfId="3" applyFont="1" applyBorder="1" applyAlignment="1">
      <alignment horizontal="center" wrapText="1"/>
    </xf>
    <xf numFmtId="0" fontId="12" fillId="0" borderId="2" xfId="3" applyFont="1" applyBorder="1" applyAlignment="1">
      <alignment horizontal="right" wrapText="1"/>
    </xf>
    <xf numFmtId="0" fontId="13" fillId="0" borderId="2" xfId="3" applyFont="1" applyBorder="1" applyAlignment="1">
      <alignment horizontal="right" wrapText="1"/>
    </xf>
    <xf numFmtId="0" fontId="9" fillId="0" borderId="0" xfId="3" applyFont="1" applyAlignment="1">
      <alignment wrapText="1"/>
    </xf>
    <xf numFmtId="37" fontId="14" fillId="0" borderId="0" xfId="3" applyNumberFormat="1" applyFont="1" applyAlignment="1">
      <alignment wrapText="1"/>
    </xf>
    <xf numFmtId="37" fontId="9" fillId="0" borderId="0" xfId="3" applyNumberFormat="1" applyFont="1" applyAlignment="1">
      <alignment wrapText="1"/>
    </xf>
    <xf numFmtId="37" fontId="3" fillId="0" borderId="0" xfId="3" applyNumberFormat="1" applyFont="1" applyAlignment="1">
      <alignment horizontal="right" wrapText="1"/>
    </xf>
    <xf numFmtId="37" fontId="4" fillId="0" borderId="0" xfId="3" applyNumberFormat="1" applyFont="1" applyAlignment="1">
      <alignment horizontal="right" wrapText="1"/>
    </xf>
    <xf numFmtId="0" fontId="9" fillId="0" borderId="2" xfId="3" applyFont="1" applyBorder="1" applyAlignment="1">
      <alignment wrapText="1"/>
    </xf>
    <xf numFmtId="0" fontId="4" fillId="0" borderId="2" xfId="3" applyFont="1" applyBorder="1" applyAlignment="1">
      <alignment horizontal="center" wrapText="1"/>
    </xf>
    <xf numFmtId="37" fontId="3" fillId="0" borderId="2" xfId="3" applyNumberFormat="1" applyFont="1" applyBorder="1" applyAlignment="1">
      <alignment horizontal="right" wrapText="1"/>
    </xf>
    <xf numFmtId="37" fontId="4" fillId="0" borderId="2" xfId="3" applyNumberFormat="1" applyFont="1" applyBorder="1" applyAlignment="1">
      <alignment horizontal="right" wrapText="1"/>
    </xf>
    <xf numFmtId="0" fontId="14" fillId="0" borderId="0" xfId="3" applyFont="1" applyAlignment="1">
      <alignment wrapText="1"/>
    </xf>
    <xf numFmtId="0" fontId="3" fillId="0" borderId="0" xfId="3" applyFont="1" applyAlignment="1">
      <alignment horizontal="center" wrapText="1"/>
    </xf>
    <xf numFmtId="0" fontId="9" fillId="0" borderId="6" xfId="3" applyFont="1" applyBorder="1" applyAlignment="1">
      <alignment wrapText="1"/>
    </xf>
    <xf numFmtId="0" fontId="4" fillId="0" borderId="6" xfId="3" applyFont="1" applyBorder="1" applyAlignment="1">
      <alignment horizontal="center" wrapText="1"/>
    </xf>
    <xf numFmtId="37" fontId="3" fillId="0" borderId="6" xfId="3" applyNumberFormat="1" applyFont="1" applyBorder="1" applyAlignment="1">
      <alignment horizontal="right" wrapText="1"/>
    </xf>
    <xf numFmtId="37" fontId="4" fillId="0" borderId="6" xfId="3" applyNumberFormat="1" applyFont="1" applyBorder="1" applyAlignment="1">
      <alignment horizontal="right" wrapText="1"/>
    </xf>
    <xf numFmtId="0" fontId="14" fillId="0" borderId="0" xfId="3" applyFont="1" applyAlignment="1">
      <alignment vertical="top" wrapText="1"/>
    </xf>
    <xf numFmtId="0" fontId="4" fillId="0" borderId="0" xfId="3" applyFont="1" applyAlignment="1">
      <alignment horizontal="center" vertical="top" wrapText="1"/>
    </xf>
    <xf numFmtId="37" fontId="3" fillId="0" borderId="0" xfId="3" applyNumberFormat="1" applyFont="1" applyAlignment="1">
      <alignment horizontal="right" vertical="top" wrapText="1"/>
    </xf>
    <xf numFmtId="37" fontId="4" fillId="0" borderId="0" xfId="3" applyNumberFormat="1" applyFont="1" applyAlignment="1">
      <alignment horizontal="right" vertical="top" wrapText="1"/>
    </xf>
    <xf numFmtId="0" fontId="14" fillId="0" borderId="2" xfId="3" applyFont="1" applyBorder="1" applyAlignment="1">
      <alignment wrapText="1"/>
    </xf>
    <xf numFmtId="0" fontId="14" fillId="0" borderId="6" xfId="3" applyFont="1" applyBorder="1" applyAlignment="1">
      <alignment wrapText="1"/>
    </xf>
    <xf numFmtId="0" fontId="3" fillId="0" borderId="6" xfId="3" applyFont="1" applyBorder="1" applyAlignment="1">
      <alignment horizontal="center" wrapText="1"/>
    </xf>
    <xf numFmtId="9" fontId="14" fillId="0" borderId="0" xfId="1" applyFont="1" applyFill="1" applyAlignment="1">
      <alignment horizontal="right" wrapText="1"/>
    </xf>
    <xf numFmtId="37" fontId="14" fillId="0" borderId="0" xfId="3" applyNumberFormat="1" applyFont="1" applyAlignment="1">
      <alignment horizontal="right" wrapText="1"/>
    </xf>
    <xf numFmtId="37" fontId="9" fillId="0" borderId="0" xfId="3" applyNumberFormat="1" applyFont="1" applyAlignment="1">
      <alignment horizontal="right" wrapText="1"/>
    </xf>
    <xf numFmtId="0" fontId="11" fillId="0" borderId="2" xfId="3" applyFont="1" applyBorder="1"/>
    <xf numFmtId="0" fontId="5" fillId="0" borderId="2" xfId="3" applyFont="1" applyBorder="1" applyAlignment="1">
      <alignment horizontal="center"/>
    </xf>
    <xf numFmtId="37" fontId="15" fillId="0" borderId="2" xfId="3" applyNumberFormat="1" applyFont="1" applyBorder="1" applyAlignment="1">
      <alignment horizontal="right"/>
    </xf>
    <xf numFmtId="0" fontId="11" fillId="0" borderId="0" xfId="3" applyFont="1" applyAlignment="1">
      <alignment wrapText="1"/>
    </xf>
    <xf numFmtId="0" fontId="5" fillId="0" borderId="0" xfId="3" applyFont="1" applyAlignment="1">
      <alignment wrapText="1"/>
    </xf>
    <xf numFmtId="0" fontId="15" fillId="0" borderId="0" xfId="3" applyFont="1" applyAlignment="1">
      <alignment wrapText="1"/>
    </xf>
    <xf numFmtId="0" fontId="16" fillId="0" borderId="0" xfId="3" applyFont="1"/>
    <xf numFmtId="0" fontId="14" fillId="0" borderId="0" xfId="3" applyFont="1" applyAlignment="1">
      <alignment vertical="center" wrapText="1"/>
    </xf>
    <xf numFmtId="0" fontId="14" fillId="0" borderId="0" xfId="3" applyFont="1"/>
    <xf numFmtId="0" fontId="17" fillId="0" borderId="0" xfId="2" applyFont="1" applyAlignment="1">
      <alignment vertical="center"/>
    </xf>
    <xf numFmtId="0" fontId="13" fillId="0" borderId="0" xfId="6" applyFont="1"/>
    <xf numFmtId="0" fontId="20" fillId="0" borderId="0" xfId="7" applyFont="1" applyAlignment="1">
      <alignment horizontal="center" vertical="center" wrapText="1"/>
    </xf>
    <xf numFmtId="168" fontId="20" fillId="0" borderId="0" xfId="5" applyNumberFormat="1" applyFont="1" applyBorder="1" applyAlignment="1" applyProtection="1">
      <alignment horizontal="center" vertical="center" wrapText="1"/>
    </xf>
    <xf numFmtId="0" fontId="3" fillId="0" borderId="0" xfId="2" applyFont="1"/>
    <xf numFmtId="168" fontId="3" fillId="0" borderId="0" xfId="5" applyNumberFormat="1" applyFont="1" applyBorder="1" applyProtection="1"/>
    <xf numFmtId="0" fontId="21" fillId="0" borderId="2" xfId="6" applyFont="1" applyBorder="1" applyAlignment="1">
      <alignment wrapText="1"/>
    </xf>
    <xf numFmtId="168" fontId="12" fillId="0" borderId="2" xfId="5" applyNumberFormat="1" applyFont="1" applyBorder="1" applyAlignment="1" applyProtection="1">
      <alignment horizontal="right" vertical="top" wrapText="1"/>
    </xf>
    <xf numFmtId="0" fontId="13" fillId="0" borderId="0" xfId="6" applyFont="1" applyAlignment="1">
      <alignment wrapText="1"/>
    </xf>
    <xf numFmtId="168" fontId="12" fillId="0" borderId="0" xfId="5" applyNumberFormat="1" applyFont="1" applyBorder="1" applyAlignment="1" applyProtection="1">
      <alignment horizontal="right" wrapText="1"/>
    </xf>
    <xf numFmtId="0" fontId="12" fillId="0" borderId="0" xfId="6" applyFont="1" applyAlignment="1">
      <alignment wrapText="1"/>
    </xf>
    <xf numFmtId="168" fontId="12" fillId="0" borderId="0" xfId="5" applyNumberFormat="1" applyFont="1" applyBorder="1" applyAlignment="1" applyProtection="1">
      <alignment wrapText="1"/>
    </xf>
    <xf numFmtId="168" fontId="13" fillId="0" borderId="0" xfId="5" applyNumberFormat="1" applyFont="1" applyBorder="1" applyAlignment="1" applyProtection="1">
      <alignment horizontal="right" wrapText="1"/>
    </xf>
    <xf numFmtId="168" fontId="4" fillId="2" borderId="0" xfId="5" applyNumberFormat="1" applyFont="1" applyFill="1" applyBorder="1" applyAlignment="1" applyProtection="1">
      <alignment horizontal="right" vertical="center"/>
    </xf>
    <xf numFmtId="168" fontId="13" fillId="0" borderId="0" xfId="5" applyNumberFormat="1" applyFont="1" applyBorder="1" applyProtection="1"/>
    <xf numFmtId="168" fontId="3" fillId="0" borderId="0" xfId="5" applyNumberFormat="1" applyFont="1" applyBorder="1" applyAlignment="1" applyProtection="1">
      <alignment horizontal="right" wrapText="1"/>
    </xf>
    <xf numFmtId="168" fontId="4" fillId="0" borderId="0" xfId="5" applyNumberFormat="1" applyFont="1" applyBorder="1" applyAlignment="1" applyProtection="1">
      <alignment horizontal="right" wrapText="1"/>
    </xf>
    <xf numFmtId="0" fontId="12" fillId="0" borderId="3" xfId="6" applyFont="1" applyBorder="1" applyAlignment="1">
      <alignment wrapText="1"/>
    </xf>
    <xf numFmtId="168" fontId="12" fillId="0" borderId="3" xfId="5" applyNumberFormat="1" applyFont="1" applyBorder="1" applyAlignment="1" applyProtection="1">
      <alignment horizontal="right" wrapText="1"/>
    </xf>
    <xf numFmtId="168" fontId="3" fillId="0" borderId="0" xfId="5" applyNumberFormat="1" applyFont="1" applyBorder="1" applyAlignment="1" applyProtection="1">
      <alignment horizontal="center" wrapText="1"/>
    </xf>
    <xf numFmtId="168" fontId="4" fillId="0" borderId="0" xfId="5" applyNumberFormat="1" applyFont="1" applyBorder="1" applyAlignment="1" applyProtection="1">
      <alignment horizontal="center" wrapText="1"/>
    </xf>
    <xf numFmtId="0" fontId="12" fillId="0" borderId="2" xfId="6" applyFont="1" applyBorder="1" applyAlignment="1">
      <alignment wrapText="1"/>
    </xf>
    <xf numFmtId="168" fontId="3" fillId="2" borderId="2" xfId="5" applyNumberFormat="1" applyFont="1" applyFill="1" applyBorder="1" applyAlignment="1" applyProtection="1">
      <alignment horizontal="right" wrapText="1"/>
    </xf>
    <xf numFmtId="0" fontId="21" fillId="0" borderId="0" xfId="6" applyFont="1" applyAlignment="1">
      <alignment wrapText="1"/>
    </xf>
    <xf numFmtId="168" fontId="22" fillId="0" borderId="0" xfId="5" applyNumberFormat="1" applyFont="1" applyBorder="1" applyAlignment="1" applyProtection="1">
      <alignment horizontal="right" wrapText="1"/>
    </xf>
    <xf numFmtId="168" fontId="23" fillId="0" borderId="0" xfId="5" applyNumberFormat="1" applyFont="1" applyBorder="1" applyAlignment="1" applyProtection="1">
      <alignment horizontal="right" wrapText="1"/>
    </xf>
    <xf numFmtId="168" fontId="21" fillId="0" borderId="0" xfId="5" applyNumberFormat="1" applyFont="1" applyBorder="1" applyAlignment="1" applyProtection="1">
      <alignment wrapText="1"/>
    </xf>
    <xf numFmtId="168" fontId="13" fillId="0" borderId="0" xfId="5" applyNumberFormat="1" applyFont="1" applyBorder="1" applyAlignment="1" applyProtection="1">
      <alignment horizontal="left" wrapText="1"/>
    </xf>
    <xf numFmtId="168" fontId="13" fillId="0" borderId="0" xfId="5" applyNumberFormat="1" applyFont="1" applyBorder="1" applyAlignment="1" applyProtection="1">
      <alignment wrapText="1"/>
    </xf>
    <xf numFmtId="0" fontId="12" fillId="0" borderId="0" xfId="6" applyFont="1" applyAlignment="1">
      <alignment vertical="center" wrapText="1"/>
    </xf>
    <xf numFmtId="168" fontId="12" fillId="0" borderId="0" xfId="5" applyNumberFormat="1" applyFont="1" applyBorder="1" applyAlignment="1" applyProtection="1">
      <alignment vertical="center" wrapText="1"/>
    </xf>
    <xf numFmtId="0" fontId="12" fillId="0" borderId="0" xfId="6" applyFont="1" applyAlignment="1">
      <alignment vertical="top" wrapText="1"/>
    </xf>
    <xf numFmtId="168" fontId="12" fillId="0" borderId="0" xfId="5" applyNumberFormat="1" applyFont="1" applyBorder="1" applyAlignment="1" applyProtection="1">
      <alignment vertical="top"/>
    </xf>
    <xf numFmtId="0" fontId="24" fillId="0" borderId="0" xfId="6" applyFont="1"/>
    <xf numFmtId="0" fontId="4" fillId="0" borderId="0" xfId="7" applyFont="1"/>
    <xf numFmtId="0" fontId="4" fillId="0" borderId="0" xfId="7" applyFont="1" applyAlignment="1">
      <alignment horizontal="center"/>
    </xf>
    <xf numFmtId="169" fontId="4" fillId="0" borderId="0" xfId="8" applyFont="1" applyBorder="1" applyProtection="1"/>
    <xf numFmtId="0" fontId="3" fillId="0" borderId="0" xfId="7" applyFont="1" applyAlignment="1">
      <alignment horizontal="center"/>
    </xf>
    <xf numFmtId="3" fontId="12" fillId="0" borderId="0" xfId="6" applyNumberFormat="1" applyFont="1" applyAlignment="1">
      <alignment horizontal="right" wrapText="1"/>
    </xf>
    <xf numFmtId="3" fontId="13" fillId="0" borderId="0" xfId="6" applyNumberFormat="1" applyFont="1" applyAlignment="1">
      <alignment horizontal="right" wrapText="1"/>
    </xf>
    <xf numFmtId="170" fontId="13" fillId="0" borderId="0" xfId="6" applyNumberFormat="1" applyFont="1" applyAlignment="1">
      <alignment horizontal="center" wrapText="1"/>
    </xf>
    <xf numFmtId="170" fontId="13" fillId="0" borderId="0" xfId="6" applyNumberFormat="1" applyFont="1" applyAlignment="1">
      <alignment horizontal="right" wrapText="1"/>
    </xf>
    <xf numFmtId="170" fontId="12" fillId="0" borderId="0" xfId="6" applyNumberFormat="1" applyFont="1" applyAlignment="1">
      <alignment horizontal="center" wrapText="1"/>
    </xf>
    <xf numFmtId="170" fontId="12" fillId="0" borderId="0" xfId="6" applyNumberFormat="1" applyFont="1" applyAlignment="1">
      <alignment horizontal="right" wrapText="1"/>
    </xf>
    <xf numFmtId="3" fontId="12" fillId="0" borderId="2" xfId="6" applyNumberFormat="1" applyFont="1" applyBorder="1" applyAlignment="1">
      <alignment horizontal="right" wrapText="1"/>
    </xf>
    <xf numFmtId="0" fontId="25" fillId="0" borderId="0" xfId="6" applyFont="1"/>
    <xf numFmtId="170" fontId="25" fillId="0" borderId="0" xfId="6" applyNumberFormat="1" applyFont="1"/>
    <xf numFmtId="170" fontId="3" fillId="0" borderId="2" xfId="6" applyNumberFormat="1" applyFont="1" applyBorder="1" applyAlignment="1">
      <alignment horizontal="right" wrapText="1"/>
    </xf>
    <xf numFmtId="0" fontId="13" fillId="0" borderId="2" xfId="6" applyFont="1" applyBorder="1" applyAlignment="1">
      <alignment wrapText="1"/>
    </xf>
    <xf numFmtId="170" fontId="13" fillId="0" borderId="2" xfId="6" applyNumberFormat="1" applyFont="1" applyBorder="1" applyAlignment="1">
      <alignment horizontal="right" wrapText="1"/>
    </xf>
    <xf numFmtId="170" fontId="4" fillId="0" borderId="2" xfId="6" applyNumberFormat="1" applyFont="1" applyBorder="1" applyAlignment="1">
      <alignment horizontal="right" wrapText="1"/>
    </xf>
    <xf numFmtId="170" fontId="12" fillId="0" borderId="3" xfId="6" applyNumberFormat="1" applyFont="1" applyBorder="1" applyAlignment="1">
      <alignment horizontal="right" wrapText="1"/>
    </xf>
    <xf numFmtId="0" fontId="13" fillId="0" borderId="0" xfId="6" applyFont="1" applyAlignment="1">
      <alignment horizontal="center" wrapText="1"/>
    </xf>
    <xf numFmtId="3" fontId="26" fillId="0" borderId="0" xfId="6" applyNumberFormat="1" applyFont="1" applyAlignment="1">
      <alignment horizontal="right" wrapText="1"/>
    </xf>
    <xf numFmtId="0" fontId="27" fillId="0" borderId="0" xfId="6" applyFont="1"/>
    <xf numFmtId="0" fontId="13" fillId="0" borderId="0" xfId="6" applyFont="1" applyAlignment="1">
      <alignment horizontal="left" wrapText="1"/>
    </xf>
    <xf numFmtId="0" fontId="28" fillId="0" borderId="0" xfId="6" applyFont="1"/>
    <xf numFmtId="0" fontId="12" fillId="0" borderId="0" xfId="6" applyFont="1" applyAlignment="1">
      <alignment vertical="top"/>
    </xf>
    <xf numFmtId="171" fontId="4" fillId="2" borderId="0" xfId="5" applyNumberFormat="1" applyFont="1" applyFill="1" applyBorder="1" applyAlignment="1" applyProtection="1">
      <alignment horizontal="right" vertical="center"/>
    </xf>
    <xf numFmtId="171" fontId="3" fillId="2" borderId="0" xfId="5" applyNumberFormat="1" applyFont="1" applyFill="1" applyBorder="1" applyAlignment="1" applyProtection="1">
      <alignment horizontal="right" vertical="center"/>
    </xf>
    <xf numFmtId="171" fontId="3" fillId="2" borderId="3" xfId="5" applyNumberFormat="1" applyFont="1" applyFill="1" applyBorder="1" applyAlignment="1" applyProtection="1">
      <alignment horizontal="right" vertical="center"/>
    </xf>
    <xf numFmtId="171" fontId="4" fillId="2" borderId="3" xfId="5" applyNumberFormat="1" applyFont="1" applyFill="1" applyBorder="1" applyAlignment="1" applyProtection="1">
      <alignment horizontal="right" vertical="center"/>
    </xf>
    <xf numFmtId="3" fontId="12" fillId="0" borderId="3" xfId="6" applyNumberFormat="1" applyFont="1" applyBorder="1" applyAlignment="1">
      <alignment horizontal="right" wrapText="1"/>
    </xf>
    <xf numFmtId="0" fontId="12" fillId="0" borderId="0" xfId="6" applyFont="1" applyAlignment="1">
      <alignment horizontal="right" wrapText="1"/>
    </xf>
    <xf numFmtId="0" fontId="12" fillId="0" borderId="0" xfId="6" applyFont="1" applyAlignment="1">
      <alignment horizontal="center" wrapText="1"/>
    </xf>
    <xf numFmtId="170" fontId="4" fillId="0" borderId="0" xfId="6" applyNumberFormat="1" applyFont="1" applyAlignment="1">
      <alignment horizontal="right" wrapText="1"/>
    </xf>
    <xf numFmtId="0" fontId="14" fillId="0" borderId="0" xfId="3" applyFont="1" applyAlignment="1">
      <alignment vertical="top"/>
    </xf>
    <xf numFmtId="0" fontId="3" fillId="0" borderId="0" xfId="2" applyFont="1" applyAlignment="1">
      <alignment horizontal="left"/>
    </xf>
    <xf numFmtId="0" fontId="4" fillId="0" borderId="0" xfId="2" applyFont="1" applyAlignment="1">
      <alignment horizontal="left"/>
    </xf>
    <xf numFmtId="0" fontId="5" fillId="0" borderId="1" xfId="3" applyFont="1" applyBorder="1" applyAlignment="1">
      <alignment horizontal="left" vertical="center" wrapText="1"/>
    </xf>
    <xf numFmtId="0" fontId="5" fillId="0" borderId="2" xfId="3" applyFont="1" applyBorder="1" applyAlignment="1">
      <alignment horizontal="left" vertical="center" wrapText="1"/>
    </xf>
    <xf numFmtId="0" fontId="3" fillId="0" borderId="1" xfId="3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 wrapText="1"/>
    </xf>
    <xf numFmtId="0" fontId="4" fillId="0" borderId="5" xfId="3" applyFont="1" applyBorder="1" applyAlignment="1">
      <alignment horizontal="left" wrapText="1"/>
    </xf>
    <xf numFmtId="0" fontId="8" fillId="0" borderId="0" xfId="2" applyFont="1" applyAlignment="1">
      <alignment horizontal="center" vertical="center"/>
    </xf>
    <xf numFmtId="0" fontId="10" fillId="0" borderId="2" xfId="4" applyFont="1" applyBorder="1" applyAlignment="1">
      <alignment horizontal="center" vertical="center"/>
    </xf>
    <xf numFmtId="168" fontId="17" fillId="0" borderId="0" xfId="5" applyNumberFormat="1" applyFont="1" applyBorder="1" applyAlignment="1" applyProtection="1">
      <alignment horizontal="center" vertical="center"/>
    </xf>
    <xf numFmtId="168" fontId="12" fillId="0" borderId="2" xfId="5" applyNumberFormat="1" applyFont="1" applyBorder="1" applyAlignment="1" applyProtection="1">
      <alignment horizontal="center" vertical="center"/>
    </xf>
    <xf numFmtId="0" fontId="17" fillId="0" borderId="0" xfId="2" applyFont="1" applyAlignment="1">
      <alignment horizontal="center" vertical="center"/>
    </xf>
    <xf numFmtId="0" fontId="3" fillId="0" borderId="0" xfId="7" applyFont="1" applyAlignment="1">
      <alignment horizontal="left"/>
    </xf>
  </cellXfs>
  <cellStyles count="10">
    <cellStyle name="Обычный" xfId="0" builtinId="0"/>
    <cellStyle name="Обычный 17" xfId="2" xr:uid="{9925FEEA-1E84-4926-97D8-D4F68F591E97}"/>
    <cellStyle name="Обычный 2" xfId="3" xr:uid="{4A7D5EC9-0CBA-462F-A79A-41242655BCA4}"/>
    <cellStyle name="Обычный 2 3" xfId="6" xr:uid="{48FF2FC3-A403-4B81-B8B5-E9111AD2C5F3}"/>
    <cellStyle name="Обычный 21" xfId="7" xr:uid="{5EC2DAF3-EEF0-441F-B496-58107525FB82}"/>
    <cellStyle name="Обычный 3" xfId="9" xr:uid="{67A1987C-8E03-4FCD-BF1E-23BF917331D6}"/>
    <cellStyle name="Обычный 3 2 2" xfId="4" xr:uid="{65F14D03-D0A7-4DBE-A329-F32763F7C4AA}"/>
    <cellStyle name="Процентный" xfId="1" builtinId="5"/>
    <cellStyle name="Финансовый 2" xfId="5" xr:uid="{35BE716D-5DDA-479C-B405-7E1BF962057C}"/>
    <cellStyle name="Финансовый 2 3" xfId="8" xr:uid="{0026E0A3-105D-4CF4-924A-C2F4C1C78B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aytenova\AppData\Local\Microsoft\Windows\INetCache\Content.Outlook\XSNAO65W\KASE_1&#1082;&#1074;.2023_&#1088;&#1072;&#1089;&#1082;&#1088;&#1099;&#1090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Баланс"/>
      <sheetName val="ОПиУ"/>
      <sheetName val="ОДДС "/>
      <sheetName val="ОИК "/>
      <sheetName val="раскрытия ББ"/>
      <sheetName val="раскрытия ОПУ"/>
      <sheetName val="ОДДС"/>
      <sheetName val="Бух.баланс"/>
      <sheetName val="ОПУ"/>
      <sheetName val="ОИК"/>
    </sheetNames>
    <sheetDataSet>
      <sheetData sheetId="0">
        <row r="1">
          <cell r="A1" t="str">
            <v>АО "Phystech II"</v>
          </cell>
        </row>
        <row r="31">
          <cell r="C31">
            <v>-12825448.73373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AE1D5-3DC2-47DD-BBBC-7555CD02BD8B}">
  <sheetPr>
    <tabColor rgb="FF92D050"/>
    <pageSetUpPr fitToPage="1"/>
  </sheetPr>
  <dimension ref="A1:E60"/>
  <sheetViews>
    <sheetView topLeftCell="A25" zoomScaleNormal="100" workbookViewId="0">
      <selection activeCell="G50" sqref="G50"/>
    </sheetView>
  </sheetViews>
  <sheetFormatPr defaultColWidth="9.140625" defaultRowHeight="13.5" x14ac:dyDescent="0.25"/>
  <cols>
    <col min="1" max="1" width="39.5703125" style="3" customWidth="1"/>
    <col min="2" max="2" width="15.5703125" style="3" customWidth="1"/>
    <col min="3" max="3" width="18.5703125" style="36" customWidth="1"/>
    <col min="4" max="4" width="20.42578125" style="28" customWidth="1"/>
    <col min="5" max="5" width="11.5703125" style="3" customWidth="1"/>
    <col min="6" max="16384" width="9.140625" style="3"/>
  </cols>
  <sheetData>
    <row r="1" spans="1:4" ht="12.75" x14ac:dyDescent="0.2">
      <c r="A1" s="1" t="s">
        <v>0</v>
      </c>
      <c r="B1" s="1"/>
      <c r="C1" s="1"/>
      <c r="D1" s="2"/>
    </row>
    <row r="2" spans="1:4" ht="12.75" x14ac:dyDescent="0.2">
      <c r="A2" s="1"/>
      <c r="B2" s="1"/>
      <c r="C2" s="1"/>
      <c r="D2" s="4"/>
    </row>
    <row r="3" spans="1:4" ht="12.75" x14ac:dyDescent="0.2">
      <c r="A3" s="149" t="s">
        <v>1</v>
      </c>
      <c r="B3" s="149"/>
      <c r="C3" s="149"/>
      <c r="D3" s="149"/>
    </row>
    <row r="4" spans="1:4" ht="12.75" x14ac:dyDescent="0.2">
      <c r="A4" s="150" t="s">
        <v>2</v>
      </c>
      <c r="B4" s="150"/>
      <c r="C4" s="150"/>
      <c r="D4" s="150"/>
    </row>
    <row r="6" spans="1:4" ht="12.75" x14ac:dyDescent="0.2">
      <c r="A6" s="151" t="s">
        <v>3</v>
      </c>
      <c r="B6" s="153" t="s">
        <v>4</v>
      </c>
      <c r="C6" s="5" t="s">
        <v>5</v>
      </c>
      <c r="D6" s="6" t="s">
        <v>6</v>
      </c>
    </row>
    <row r="7" spans="1:4" x14ac:dyDescent="0.2">
      <c r="A7" s="152"/>
      <c r="B7" s="154"/>
      <c r="C7" s="7" t="s">
        <v>7</v>
      </c>
      <c r="D7" s="8" t="s">
        <v>8</v>
      </c>
    </row>
    <row r="8" spans="1:4" ht="12.75" x14ac:dyDescent="0.2">
      <c r="A8" s="9"/>
      <c r="B8" s="10"/>
      <c r="C8" s="11"/>
      <c r="D8" s="12"/>
    </row>
    <row r="9" spans="1:4" ht="12.75" x14ac:dyDescent="0.2">
      <c r="A9" s="13" t="s">
        <v>9</v>
      </c>
      <c r="B9" s="14"/>
      <c r="C9" s="15"/>
      <c r="D9" s="16"/>
    </row>
    <row r="10" spans="1:4" ht="12.75" x14ac:dyDescent="0.2">
      <c r="A10" s="13" t="s">
        <v>10</v>
      </c>
      <c r="B10" s="14"/>
      <c r="C10" s="15"/>
      <c r="D10" s="16"/>
    </row>
    <row r="11" spans="1:4" ht="12.75" x14ac:dyDescent="0.2">
      <c r="A11" s="17" t="s">
        <v>11</v>
      </c>
      <c r="B11" s="14">
        <v>5</v>
      </c>
      <c r="C11" s="15">
        <v>21685738</v>
      </c>
      <c r="D11" s="16">
        <v>21850492</v>
      </c>
    </row>
    <row r="12" spans="1:4" ht="12.75" x14ac:dyDescent="0.2">
      <c r="A12" s="17" t="s">
        <v>12</v>
      </c>
      <c r="B12" s="14">
        <v>6</v>
      </c>
      <c r="C12" s="15">
        <v>1097424</v>
      </c>
      <c r="D12" s="16">
        <v>1102218</v>
      </c>
    </row>
    <row r="13" spans="1:4" ht="12.75" x14ac:dyDescent="0.2">
      <c r="A13" s="17" t="s">
        <v>13</v>
      </c>
      <c r="B13" s="14"/>
      <c r="C13" s="15">
        <v>1040883</v>
      </c>
      <c r="D13" s="16">
        <v>1237860</v>
      </c>
    </row>
    <row r="14" spans="1:4" ht="25.5" x14ac:dyDescent="0.2">
      <c r="A14" s="17" t="s">
        <v>14</v>
      </c>
      <c r="B14" s="14">
        <v>7</v>
      </c>
      <c r="C14" s="15">
        <v>274844</v>
      </c>
      <c r="D14" s="16">
        <v>256644</v>
      </c>
    </row>
    <row r="15" spans="1:4" ht="12.75" x14ac:dyDescent="0.2">
      <c r="A15" s="17" t="s">
        <v>15</v>
      </c>
      <c r="B15" s="14"/>
      <c r="C15" s="15">
        <f>9217+2</f>
        <v>9219</v>
      </c>
      <c r="D15" s="16">
        <v>9430</v>
      </c>
    </row>
    <row r="16" spans="1:4" ht="12.75" x14ac:dyDescent="0.2">
      <c r="A16" s="18"/>
      <c r="B16" s="19"/>
      <c r="C16" s="20">
        <f>SUM(C11:C15)</f>
        <v>24108108</v>
      </c>
      <c r="D16" s="21">
        <f>SUM(D11:D15)</f>
        <v>24456644</v>
      </c>
    </row>
    <row r="17" spans="1:4" ht="12.75" x14ac:dyDescent="0.2">
      <c r="A17" s="17"/>
      <c r="B17" s="14"/>
      <c r="C17" s="15"/>
      <c r="D17" s="16"/>
    </row>
    <row r="18" spans="1:4" ht="12.75" x14ac:dyDescent="0.2">
      <c r="A18" s="13" t="s">
        <v>16</v>
      </c>
      <c r="B18" s="14"/>
      <c r="C18" s="15"/>
      <c r="D18" s="16"/>
    </row>
    <row r="19" spans="1:4" ht="12.75" x14ac:dyDescent="0.2">
      <c r="A19" s="17" t="s">
        <v>17</v>
      </c>
      <c r="B19" s="14">
        <v>8</v>
      </c>
      <c r="C19" s="15">
        <v>132819</v>
      </c>
      <c r="D19" s="16">
        <v>101136</v>
      </c>
    </row>
    <row r="20" spans="1:4" ht="12.75" x14ac:dyDescent="0.2">
      <c r="A20" s="17" t="s">
        <v>18</v>
      </c>
      <c r="B20" s="14">
        <v>9</v>
      </c>
      <c r="C20" s="15">
        <v>552193</v>
      </c>
      <c r="D20" s="16">
        <v>882446</v>
      </c>
    </row>
    <row r="21" spans="1:4" ht="12.75" x14ac:dyDescent="0.2">
      <c r="A21" s="17" t="s">
        <v>19</v>
      </c>
      <c r="B21" s="14"/>
      <c r="C21" s="15">
        <v>470705</v>
      </c>
      <c r="D21" s="16">
        <v>382586</v>
      </c>
    </row>
    <row r="22" spans="1:4" ht="12.75" x14ac:dyDescent="0.2">
      <c r="A22" s="17" t="s">
        <v>20</v>
      </c>
      <c r="B22" s="14">
        <v>11</v>
      </c>
      <c r="C22" s="15">
        <v>170972</v>
      </c>
      <c r="D22" s="16"/>
    </row>
    <row r="23" spans="1:4" ht="12.75" x14ac:dyDescent="0.2">
      <c r="A23" s="17" t="s">
        <v>21</v>
      </c>
      <c r="B23" s="14">
        <v>11</v>
      </c>
      <c r="C23" s="15">
        <v>483367</v>
      </c>
      <c r="D23" s="16">
        <f>457031-1</f>
        <v>457030</v>
      </c>
    </row>
    <row r="24" spans="1:4" ht="12.75" x14ac:dyDescent="0.2">
      <c r="A24" s="17" t="s">
        <v>22</v>
      </c>
      <c r="B24" s="14">
        <v>10</v>
      </c>
      <c r="C24" s="15">
        <v>3433</v>
      </c>
      <c r="D24" s="16">
        <v>37280</v>
      </c>
    </row>
    <row r="25" spans="1:4" ht="12.75" x14ac:dyDescent="0.2">
      <c r="A25" s="22"/>
      <c r="B25" s="23"/>
      <c r="C25" s="20">
        <f>SUM(C19:C24)</f>
        <v>1813489</v>
      </c>
      <c r="D25" s="21">
        <f>SUM(D19:D24)</f>
        <v>1860478</v>
      </c>
    </row>
    <row r="26" spans="1:4" thickBot="1" x14ac:dyDescent="0.25">
      <c r="A26" s="24" t="s">
        <v>23</v>
      </c>
      <c r="B26" s="25"/>
      <c r="C26" s="26">
        <f>C16+C25</f>
        <v>25921597</v>
      </c>
      <c r="D26" s="27">
        <f>D16+D25</f>
        <v>26317122</v>
      </c>
    </row>
    <row r="27" spans="1:4" ht="12.75" x14ac:dyDescent="0.2">
      <c r="A27" s="17"/>
      <c r="B27" s="14"/>
      <c r="C27" s="15"/>
      <c r="D27" s="16"/>
    </row>
    <row r="28" spans="1:4" ht="12.75" x14ac:dyDescent="0.2">
      <c r="A28" s="13" t="s">
        <v>24</v>
      </c>
      <c r="B28" s="14"/>
      <c r="C28" s="15"/>
      <c r="D28" s="16"/>
    </row>
    <row r="29" spans="1:4" ht="12.75" x14ac:dyDescent="0.2">
      <c r="A29" s="13" t="s">
        <v>25</v>
      </c>
      <c r="B29" s="14"/>
      <c r="C29" s="15"/>
      <c r="D29" s="16"/>
    </row>
    <row r="30" spans="1:4" ht="12.75" x14ac:dyDescent="0.2">
      <c r="A30" s="17" t="s">
        <v>26</v>
      </c>
      <c r="B30" s="14">
        <v>12</v>
      </c>
      <c r="C30" s="15">
        <v>13749100</v>
      </c>
      <c r="D30" s="16">
        <f>13749100</f>
        <v>13749100</v>
      </c>
    </row>
    <row r="31" spans="1:4" ht="12.75" x14ac:dyDescent="0.2">
      <c r="A31" s="17" t="s">
        <v>27</v>
      </c>
      <c r="B31" s="14"/>
      <c r="C31" s="15">
        <v>7512392</v>
      </c>
      <c r="D31" s="16">
        <v>7737134</v>
      </c>
    </row>
    <row r="32" spans="1:4" ht="12.75" x14ac:dyDescent="0.2">
      <c r="A32" s="22"/>
      <c r="B32" s="23"/>
      <c r="C32" s="20">
        <f>SUM(C30:C31)</f>
        <v>21261492</v>
      </c>
      <c r="D32" s="21">
        <f>SUM(D30:D31)</f>
        <v>21486234</v>
      </c>
    </row>
    <row r="33" spans="1:5" ht="12.75" x14ac:dyDescent="0.2">
      <c r="A33" s="17"/>
      <c r="B33" s="14"/>
      <c r="C33" s="15"/>
      <c r="D33" s="16"/>
    </row>
    <row r="34" spans="1:5" ht="12.75" customHeight="1" x14ac:dyDescent="0.2">
      <c r="A34" s="13" t="s">
        <v>28</v>
      </c>
      <c r="B34" s="14"/>
      <c r="C34" s="15"/>
      <c r="D34" s="16"/>
    </row>
    <row r="35" spans="1:5" ht="12.75" x14ac:dyDescent="0.2">
      <c r="A35" s="17" t="s">
        <v>29</v>
      </c>
      <c r="B35" s="14"/>
      <c r="C35" s="15">
        <v>489476</v>
      </c>
      <c r="D35" s="16">
        <v>489476</v>
      </c>
    </row>
    <row r="36" spans="1:5" ht="12.75" x14ac:dyDescent="0.2">
      <c r="A36" s="17" t="s">
        <v>30</v>
      </c>
      <c r="B36" s="14"/>
      <c r="C36" s="15">
        <v>3601309</v>
      </c>
      <c r="D36" s="16">
        <v>3601309</v>
      </c>
    </row>
    <row r="37" spans="1:5" ht="12.75" x14ac:dyDescent="0.2">
      <c r="A37" s="22"/>
      <c r="B37" s="23"/>
      <c r="C37" s="20">
        <f>SUM(C35:C36)</f>
        <v>4090785</v>
      </c>
      <c r="D37" s="21">
        <f>SUM(D35:D36)</f>
        <v>4090785</v>
      </c>
    </row>
    <row r="38" spans="1:5" ht="12.75" x14ac:dyDescent="0.2">
      <c r="A38" s="13" t="s">
        <v>31</v>
      </c>
      <c r="B38" s="14"/>
      <c r="C38" s="15"/>
      <c r="D38" s="16"/>
    </row>
    <row r="39" spans="1:5" ht="12.75" x14ac:dyDescent="0.2">
      <c r="A39" s="17" t="s">
        <v>32</v>
      </c>
      <c r="B39" s="14">
        <v>13</v>
      </c>
      <c r="C39" s="15">
        <v>96232</v>
      </c>
      <c r="D39" s="16">
        <v>103268</v>
      </c>
    </row>
    <row r="40" spans="1:5" s="28" customFormat="1" ht="12.75" x14ac:dyDescent="0.2">
      <c r="A40" s="17" t="s">
        <v>33</v>
      </c>
      <c r="B40" s="14">
        <v>13</v>
      </c>
      <c r="C40" s="15">
        <v>38133</v>
      </c>
      <c r="D40" s="16">
        <v>38133</v>
      </c>
      <c r="E40" s="3"/>
    </row>
    <row r="41" spans="1:5" s="28" customFormat="1" ht="12.75" x14ac:dyDescent="0.2">
      <c r="A41" s="17" t="s">
        <v>34</v>
      </c>
      <c r="B41" s="14">
        <v>13</v>
      </c>
      <c r="C41" s="15">
        <v>137211</v>
      </c>
      <c r="D41" s="16">
        <v>248215</v>
      </c>
      <c r="E41" s="3"/>
    </row>
    <row r="42" spans="1:5" s="28" customFormat="1" ht="12.75" x14ac:dyDescent="0.2">
      <c r="A42" s="17" t="s">
        <v>35</v>
      </c>
      <c r="B42" s="14">
        <v>13</v>
      </c>
      <c r="C42" s="15">
        <f>28293+1</f>
        <v>28294</v>
      </c>
      <c r="D42" s="16">
        <v>31419</v>
      </c>
      <c r="E42" s="3"/>
    </row>
    <row r="43" spans="1:5" s="28" customFormat="1" ht="12.75" x14ac:dyDescent="0.2">
      <c r="A43" s="17" t="s">
        <v>36</v>
      </c>
      <c r="B43" s="14">
        <v>13</v>
      </c>
      <c r="C43" s="15">
        <v>269449</v>
      </c>
      <c r="D43" s="16">
        <v>319068</v>
      </c>
      <c r="E43" s="3"/>
    </row>
    <row r="44" spans="1:5" s="28" customFormat="1" ht="12.75" x14ac:dyDescent="0.2">
      <c r="A44" s="22"/>
      <c r="B44" s="23"/>
      <c r="C44" s="20">
        <f>SUM(C39:C43)</f>
        <v>569319</v>
      </c>
      <c r="D44" s="21">
        <f>SUM(D39:D43)</f>
        <v>740103</v>
      </c>
      <c r="E44" s="3"/>
    </row>
    <row r="45" spans="1:5" s="28" customFormat="1" ht="12.75" x14ac:dyDescent="0.2">
      <c r="A45" s="22"/>
      <c r="B45" s="23"/>
      <c r="C45" s="20">
        <f>C37+C44</f>
        <v>4660104</v>
      </c>
      <c r="D45" s="21">
        <f>D37+D44</f>
        <v>4830888</v>
      </c>
      <c r="E45" s="3"/>
    </row>
    <row r="46" spans="1:5" s="28" customFormat="1" thickBot="1" x14ac:dyDescent="0.25">
      <c r="A46" s="24" t="s">
        <v>37</v>
      </c>
      <c r="B46" s="25"/>
      <c r="C46" s="26">
        <f>C32+C37+C44</f>
        <v>25921596</v>
      </c>
      <c r="D46" s="27">
        <f>D32+D37+D44</f>
        <v>26317122</v>
      </c>
      <c r="E46" s="3"/>
    </row>
    <row r="47" spans="1:5" s="28" customFormat="1" ht="20.100000000000001" customHeight="1" x14ac:dyDescent="0.2">
      <c r="A47" s="155" t="s">
        <v>38</v>
      </c>
      <c r="B47" s="155"/>
      <c r="C47" s="29">
        <f>(C26-C12-C37-C44)/13749100*1000</f>
        <v>1466.5737393720317</v>
      </c>
      <c r="D47" s="30">
        <f>(D26-D12-D37-D44)/13749100*1000</f>
        <v>1482.5709319155435</v>
      </c>
      <c r="E47" s="3"/>
    </row>
    <row r="48" spans="1:5" x14ac:dyDescent="0.25">
      <c r="C48" s="31"/>
      <c r="D48" s="31"/>
    </row>
    <row r="49" spans="1:4" x14ac:dyDescent="0.25">
      <c r="C49" s="31"/>
      <c r="D49" s="31"/>
    </row>
    <row r="50" spans="1:4" x14ac:dyDescent="0.25">
      <c r="C50" s="31"/>
      <c r="D50" s="31"/>
    </row>
    <row r="51" spans="1:4" x14ac:dyDescent="0.25">
      <c r="C51" s="31"/>
      <c r="D51" s="31"/>
    </row>
    <row r="52" spans="1:4" x14ac:dyDescent="0.25">
      <c r="C52" s="31"/>
      <c r="D52" s="31"/>
    </row>
    <row r="53" spans="1:4" x14ac:dyDescent="0.25">
      <c r="C53" s="31"/>
      <c r="D53" s="32"/>
    </row>
    <row r="54" spans="1:4" x14ac:dyDescent="0.25">
      <c r="A54" s="17" t="s">
        <v>39</v>
      </c>
      <c r="B54" s="33"/>
      <c r="C54" s="34"/>
      <c r="D54" s="13" t="s">
        <v>40</v>
      </c>
    </row>
    <row r="55" spans="1:4" x14ac:dyDescent="0.25">
      <c r="A55" s="35" t="s">
        <v>110</v>
      </c>
      <c r="B55" s="35"/>
      <c r="D55" s="35" t="s">
        <v>107</v>
      </c>
    </row>
    <row r="56" spans="1:4" x14ac:dyDescent="0.25">
      <c r="A56" s="37" t="s">
        <v>41</v>
      </c>
      <c r="B56" s="35"/>
      <c r="D56" s="37" t="s">
        <v>42</v>
      </c>
    </row>
    <row r="60" spans="1:4" x14ac:dyDescent="0.25">
      <c r="D60" s="3">
        <v>1</v>
      </c>
    </row>
  </sheetData>
  <mergeCells count="5">
    <mergeCell ref="A3:D3"/>
    <mergeCell ref="A4:D4"/>
    <mergeCell ref="A6:A7"/>
    <mergeCell ref="B6:B7"/>
    <mergeCell ref="A47:B47"/>
  </mergeCells>
  <pageMargins left="0.70866141732283472" right="0.70866141732283472" top="0.74803149606299213" bottom="0.74803149606299213" header="0.31496062992125984" footer="0.31496062992125984"/>
  <pageSetup paperSize="9"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CBBA8-78EE-47E3-9985-D4A13E8BBC6B}">
  <sheetPr>
    <tabColor rgb="FF92D050"/>
    <pageSetUpPr fitToPage="1"/>
  </sheetPr>
  <dimension ref="A1:D33"/>
  <sheetViews>
    <sheetView tabSelected="1" workbookViewId="0">
      <selection activeCell="C31" sqref="C31"/>
    </sheetView>
  </sheetViews>
  <sheetFormatPr defaultColWidth="9.140625" defaultRowHeight="12.75" x14ac:dyDescent="0.2"/>
  <cols>
    <col min="1" max="1" width="34.85546875" style="38" customWidth="1"/>
    <col min="2" max="2" width="15.5703125" style="3" customWidth="1"/>
    <col min="3" max="3" width="16.85546875" style="81" customWidth="1"/>
    <col min="4" max="4" width="16.85546875" style="38" customWidth="1"/>
    <col min="5" max="16384" width="9.140625" style="38"/>
  </cols>
  <sheetData>
    <row r="1" spans="1:4" x14ac:dyDescent="0.2">
      <c r="A1" s="1" t="s">
        <v>0</v>
      </c>
      <c r="B1" s="156"/>
      <c r="C1" s="156"/>
      <c r="D1" s="156"/>
    </row>
    <row r="2" spans="1:4" x14ac:dyDescent="0.2">
      <c r="A2" s="39"/>
      <c r="B2" s="39"/>
      <c r="C2" s="40"/>
      <c r="D2" s="41"/>
    </row>
    <row r="3" spans="1:4" x14ac:dyDescent="0.2">
      <c r="A3" s="149" t="s">
        <v>43</v>
      </c>
      <c r="B3" s="149"/>
      <c r="C3" s="149"/>
      <c r="D3" s="149"/>
    </row>
    <row r="4" spans="1:4" x14ac:dyDescent="0.2">
      <c r="A4" s="150" t="s">
        <v>44</v>
      </c>
      <c r="B4" s="150"/>
      <c r="C4" s="150"/>
      <c r="D4" s="150"/>
    </row>
    <row r="5" spans="1:4" x14ac:dyDescent="0.2">
      <c r="A5" s="42"/>
      <c r="B5" s="43"/>
      <c r="C5" s="157" t="s">
        <v>45</v>
      </c>
      <c r="D5" s="157"/>
    </row>
    <row r="6" spans="1:4" ht="33.6" customHeight="1" x14ac:dyDescent="0.2">
      <c r="A6" s="44" t="s">
        <v>3</v>
      </c>
      <c r="B6" s="45" t="s">
        <v>4</v>
      </c>
      <c r="C6" s="46" t="s">
        <v>46</v>
      </c>
      <c r="D6" s="47" t="s">
        <v>47</v>
      </c>
    </row>
    <row r="7" spans="1:4" x14ac:dyDescent="0.2">
      <c r="A7" s="48"/>
      <c r="B7" s="14"/>
      <c r="C7" s="49"/>
      <c r="D7" s="50"/>
    </row>
    <row r="8" spans="1:4" x14ac:dyDescent="0.2">
      <c r="A8" s="48" t="s">
        <v>48</v>
      </c>
      <c r="B8" s="14">
        <v>14</v>
      </c>
      <c r="C8" s="51">
        <v>2389420</v>
      </c>
      <c r="D8" s="52">
        <v>1222286</v>
      </c>
    </row>
    <row r="9" spans="1:4" ht="25.5" x14ac:dyDescent="0.2">
      <c r="A9" s="53" t="s">
        <v>49</v>
      </c>
      <c r="B9" s="54">
        <v>15</v>
      </c>
      <c r="C9" s="55">
        <v>-1711659</v>
      </c>
      <c r="D9" s="56">
        <v>-770773</v>
      </c>
    </row>
    <row r="10" spans="1:4" x14ac:dyDescent="0.2">
      <c r="A10" s="57" t="s">
        <v>50</v>
      </c>
      <c r="B10" s="58"/>
      <c r="C10" s="51">
        <f>SUM(C8:C9)</f>
        <v>677761</v>
      </c>
      <c r="D10" s="52">
        <f>SUM(D8:D9)</f>
        <v>451513</v>
      </c>
    </row>
    <row r="11" spans="1:4" x14ac:dyDescent="0.2">
      <c r="A11" s="48"/>
      <c r="B11" s="14"/>
      <c r="C11" s="38"/>
      <c r="D11" s="52"/>
    </row>
    <row r="12" spans="1:4" x14ac:dyDescent="0.2">
      <c r="A12" s="48" t="s">
        <v>51</v>
      </c>
      <c r="B12" s="14">
        <v>16</v>
      </c>
      <c r="C12" s="51">
        <v>-415054</v>
      </c>
      <c r="D12" s="52">
        <v>-32949</v>
      </c>
    </row>
    <row r="13" spans="1:4" ht="13.5" thickBot="1" x14ac:dyDescent="0.25">
      <c r="A13" s="59" t="s">
        <v>52</v>
      </c>
      <c r="B13" s="60">
        <v>17</v>
      </c>
      <c r="C13" s="61">
        <v>-97898</v>
      </c>
      <c r="D13" s="62">
        <v>-98640</v>
      </c>
    </row>
    <row r="14" spans="1:4" x14ac:dyDescent="0.2">
      <c r="A14" s="63" t="s">
        <v>53</v>
      </c>
      <c r="B14" s="64"/>
      <c r="C14" s="65">
        <f>SUM(C10:C13)</f>
        <v>164809</v>
      </c>
      <c r="D14" s="66">
        <f>SUM(D10:D13)</f>
        <v>319924</v>
      </c>
    </row>
    <row r="15" spans="1:4" x14ac:dyDescent="0.2">
      <c r="A15" s="63"/>
      <c r="B15" s="64"/>
      <c r="C15" s="65"/>
      <c r="D15" s="66"/>
    </row>
    <row r="16" spans="1:4" x14ac:dyDescent="0.2">
      <c r="A16" s="48" t="s">
        <v>54</v>
      </c>
      <c r="B16" s="14"/>
      <c r="C16" s="51">
        <v>4057</v>
      </c>
      <c r="D16" s="52">
        <v>4788</v>
      </c>
    </row>
    <row r="17" spans="1:4" x14ac:dyDescent="0.2">
      <c r="A17" s="48" t="s">
        <v>55</v>
      </c>
      <c r="B17" s="14"/>
      <c r="C17" s="51">
        <v>3709</v>
      </c>
      <c r="D17" s="52">
        <v>42</v>
      </c>
    </row>
    <row r="18" spans="1:4" ht="12.75" customHeight="1" x14ac:dyDescent="0.2">
      <c r="A18" s="48" t="s">
        <v>56</v>
      </c>
      <c r="B18" s="14"/>
      <c r="C18" s="51">
        <v>-1484</v>
      </c>
      <c r="D18" s="52">
        <v>-43</v>
      </c>
    </row>
    <row r="19" spans="1:4" ht="25.5" customHeight="1" x14ac:dyDescent="0.2">
      <c r="A19" s="48" t="s">
        <v>57</v>
      </c>
      <c r="B19" s="14"/>
      <c r="C19" s="51"/>
      <c r="D19" s="52"/>
    </row>
    <row r="20" spans="1:4" x14ac:dyDescent="0.2">
      <c r="A20" s="53" t="s">
        <v>58</v>
      </c>
      <c r="B20" s="54"/>
      <c r="C20" s="29">
        <v>0</v>
      </c>
      <c r="D20" s="56">
        <v>0</v>
      </c>
    </row>
    <row r="21" spans="1:4" x14ac:dyDescent="0.2">
      <c r="A21" s="57" t="s">
        <v>59</v>
      </c>
      <c r="B21" s="58"/>
      <c r="C21" s="51">
        <f>SUM(C14:C20)</f>
        <v>171091</v>
      </c>
      <c r="D21" s="52">
        <f>SUM(D14:D20)</f>
        <v>324711</v>
      </c>
    </row>
    <row r="22" spans="1:4" ht="12.75" customHeight="1" x14ac:dyDescent="0.2">
      <c r="A22" s="48" t="s">
        <v>60</v>
      </c>
      <c r="B22" s="14"/>
      <c r="C22" s="51">
        <v>-396369</v>
      </c>
      <c r="D22" s="15">
        <v>63559</v>
      </c>
    </row>
    <row r="23" spans="1:4" ht="12.75" customHeight="1" x14ac:dyDescent="0.2">
      <c r="A23" s="53" t="s">
        <v>61</v>
      </c>
      <c r="B23" s="54"/>
      <c r="C23" s="29">
        <v>0</v>
      </c>
      <c r="D23" s="29">
        <v>0</v>
      </c>
    </row>
    <row r="24" spans="1:4" ht="12.75" customHeight="1" x14ac:dyDescent="0.2">
      <c r="A24" s="67" t="s">
        <v>62</v>
      </c>
      <c r="B24" s="45"/>
      <c r="C24" s="55">
        <f>SUM(C21:C23)</f>
        <v>-225278</v>
      </c>
      <c r="D24" s="56">
        <f>SUM(D21:D23)</f>
        <v>388270</v>
      </c>
    </row>
    <row r="25" spans="1:4" ht="13.5" customHeight="1" thickBot="1" x14ac:dyDescent="0.25">
      <c r="A25" s="68" t="s">
        <v>63</v>
      </c>
      <c r="B25" s="69"/>
      <c r="C25" s="61">
        <f>C24</f>
        <v>-225278</v>
      </c>
      <c r="D25" s="62">
        <f>D24</f>
        <v>388270</v>
      </c>
    </row>
    <row r="26" spans="1:4" x14ac:dyDescent="0.2">
      <c r="A26" s="57"/>
      <c r="B26" s="58"/>
      <c r="C26" s="70"/>
      <c r="D26" s="70"/>
    </row>
    <row r="27" spans="1:4" x14ac:dyDescent="0.2">
      <c r="A27" s="57" t="s">
        <v>64</v>
      </c>
      <c r="B27" s="58"/>
      <c r="C27" s="71"/>
      <c r="D27" s="72"/>
    </row>
    <row r="28" spans="1:4" ht="14.1" customHeight="1" x14ac:dyDescent="0.25">
      <c r="A28" s="73" t="s">
        <v>65</v>
      </c>
      <c r="B28" s="74"/>
      <c r="C28" s="75">
        <f>C25/(99100+13650000)*1000</f>
        <v>-16.384927013404514</v>
      </c>
      <c r="D28" s="75">
        <f>D25/(99100+13650000)*1000</f>
        <v>28.239666596359037</v>
      </c>
    </row>
    <row r="30" spans="1:4" ht="13.5" x14ac:dyDescent="0.25">
      <c r="A30" s="76"/>
      <c r="B30" s="77"/>
      <c r="C30" s="78"/>
      <c r="D30" s="76"/>
    </row>
    <row r="31" spans="1:4" ht="13.5" x14ac:dyDescent="0.25">
      <c r="A31" s="48" t="s">
        <v>39</v>
      </c>
      <c r="B31" s="33"/>
      <c r="C31" s="79"/>
      <c r="D31" s="48" t="s">
        <v>40</v>
      </c>
    </row>
    <row r="32" spans="1:4" ht="13.5" x14ac:dyDescent="0.25">
      <c r="A32" s="80" t="s">
        <v>110</v>
      </c>
      <c r="B32" s="35"/>
      <c r="C32" s="79"/>
      <c r="D32" s="80" t="s">
        <v>107</v>
      </c>
    </row>
    <row r="33" spans="1:4" ht="13.5" x14ac:dyDescent="0.25">
      <c r="A33" s="63" t="s">
        <v>41</v>
      </c>
      <c r="B33" s="35"/>
      <c r="C33" s="79"/>
      <c r="D33" s="148" t="s">
        <v>42</v>
      </c>
    </row>
  </sheetData>
  <mergeCells count="4">
    <mergeCell ref="B1:D1"/>
    <mergeCell ref="A3:D3"/>
    <mergeCell ref="A4:D4"/>
    <mergeCell ref="C5:D5"/>
  </mergeCell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CAEE00-2E29-4BC5-8F52-4F76C5142224}">
  <sheetPr>
    <tabColor rgb="FF92D050"/>
    <pageSetUpPr fitToPage="1"/>
  </sheetPr>
  <dimension ref="A1:F52"/>
  <sheetViews>
    <sheetView showGridLines="0" zoomScaleNormal="100" workbookViewId="0">
      <pane ySplit="6" topLeftCell="A30" activePane="bottomLeft" state="frozen"/>
      <selection pane="bottomLeft" activeCell="F51" sqref="F51"/>
    </sheetView>
  </sheetViews>
  <sheetFormatPr defaultColWidth="38.140625" defaultRowHeight="12.75" x14ac:dyDescent="0.2"/>
  <cols>
    <col min="1" max="1" width="63" style="83" customWidth="1"/>
    <col min="2" max="2" width="22.28515625" style="96" customWidth="1"/>
    <col min="3" max="3" width="21" style="96" customWidth="1"/>
    <col min="4" max="4" width="12.140625" style="83" customWidth="1"/>
    <col min="5" max="5" width="12.7109375" style="83" customWidth="1"/>
    <col min="6" max="16384" width="38.140625" style="83"/>
  </cols>
  <sheetData>
    <row r="1" spans="1:6" x14ac:dyDescent="0.2">
      <c r="A1" s="82" t="str">
        <f>[1]Баланс!A1</f>
        <v>АО "Phystech II"</v>
      </c>
      <c r="B1" s="158"/>
      <c r="C1" s="158"/>
      <c r="D1" s="82"/>
    </row>
    <row r="2" spans="1:6" ht="11.25" customHeight="1" x14ac:dyDescent="0.2">
      <c r="A2" s="84"/>
      <c r="B2" s="85"/>
      <c r="C2" s="85"/>
    </row>
    <row r="3" spans="1:6" x14ac:dyDescent="0.2">
      <c r="A3" s="149" t="s">
        <v>66</v>
      </c>
      <c r="B3" s="149"/>
      <c r="C3" s="149"/>
    </row>
    <row r="4" spans="1:6" x14ac:dyDescent="0.2">
      <c r="A4" s="86" t="s">
        <v>108</v>
      </c>
      <c r="B4" s="87"/>
      <c r="C4" s="87"/>
    </row>
    <row r="5" spans="1:6" x14ac:dyDescent="0.2">
      <c r="A5" s="84"/>
      <c r="B5" s="159" t="s">
        <v>45</v>
      </c>
      <c r="C5" s="159"/>
    </row>
    <row r="6" spans="1:6" ht="25.5" x14ac:dyDescent="0.2">
      <c r="A6" s="88" t="s">
        <v>3</v>
      </c>
      <c r="B6" s="89" t="s">
        <v>109</v>
      </c>
      <c r="C6" s="89" t="s">
        <v>114</v>
      </c>
    </row>
    <row r="7" spans="1:6" x14ac:dyDescent="0.2">
      <c r="A7" s="90"/>
      <c r="B7" s="91"/>
      <c r="C7" s="91"/>
    </row>
    <row r="8" spans="1:6" x14ac:dyDescent="0.2">
      <c r="A8" s="92" t="s">
        <v>67</v>
      </c>
      <c r="B8" s="93"/>
      <c r="C8" s="93"/>
    </row>
    <row r="9" spans="1:6" x14ac:dyDescent="0.2">
      <c r="A9" s="92" t="s">
        <v>68</v>
      </c>
      <c r="B9" s="91">
        <f>B11+B13</f>
        <v>2846231</v>
      </c>
      <c r="C9" s="94">
        <f>C11+C13</f>
        <v>981007</v>
      </c>
    </row>
    <row r="10" spans="1:6" x14ac:dyDescent="0.2">
      <c r="A10" s="90" t="s">
        <v>69</v>
      </c>
      <c r="B10" s="91"/>
      <c r="C10" s="91"/>
    </row>
    <row r="11" spans="1:6" x14ac:dyDescent="0.2">
      <c r="A11" s="90" t="s">
        <v>70</v>
      </c>
      <c r="B11" s="95">
        <v>2839560</v>
      </c>
      <c r="C11" s="95">
        <v>972541</v>
      </c>
      <c r="E11" s="96"/>
      <c r="F11" s="96"/>
    </row>
    <row r="12" spans="1:6" x14ac:dyDescent="0.2">
      <c r="A12" s="90" t="s">
        <v>71</v>
      </c>
      <c r="B12" s="95"/>
      <c r="C12" s="95"/>
      <c r="E12" s="96"/>
      <c r="F12" s="96"/>
    </row>
    <row r="13" spans="1:6" x14ac:dyDescent="0.2">
      <c r="A13" s="90" t="s">
        <v>72</v>
      </c>
      <c r="B13" s="95">
        <v>6671</v>
      </c>
      <c r="C13" s="95">
        <v>8466</v>
      </c>
      <c r="E13" s="96"/>
      <c r="F13" s="96"/>
    </row>
    <row r="14" spans="1:6" x14ac:dyDescent="0.2">
      <c r="A14" s="92" t="s">
        <v>73</v>
      </c>
      <c r="B14" s="141">
        <f>SUM(B16:B22)</f>
        <v>-2761822</v>
      </c>
      <c r="C14" s="141">
        <f>SUM(C16:C22)</f>
        <v>-895786</v>
      </c>
      <c r="E14" s="96"/>
      <c r="F14" s="96"/>
    </row>
    <row r="15" spans="1:6" x14ac:dyDescent="0.2">
      <c r="A15" s="90" t="s">
        <v>69</v>
      </c>
      <c r="B15" s="97"/>
      <c r="C15" s="140"/>
      <c r="E15" s="96"/>
      <c r="F15" s="96"/>
    </row>
    <row r="16" spans="1:6" x14ac:dyDescent="0.2">
      <c r="A16" s="90" t="s">
        <v>74</v>
      </c>
      <c r="B16" s="140">
        <v>-1931495</v>
      </c>
      <c r="C16" s="140">
        <v>-566793</v>
      </c>
      <c r="E16" s="96"/>
      <c r="F16" s="96"/>
    </row>
    <row r="17" spans="1:6" x14ac:dyDescent="0.2">
      <c r="A17" s="90" t="s">
        <v>75</v>
      </c>
      <c r="B17" s="95"/>
      <c r="C17" s="140"/>
      <c r="E17" s="96"/>
      <c r="F17" s="96"/>
    </row>
    <row r="18" spans="1:6" x14ac:dyDescent="0.2">
      <c r="A18" s="90" t="s">
        <v>76</v>
      </c>
      <c r="B18" s="140">
        <v>-184726</v>
      </c>
      <c r="C18" s="140">
        <v>-139237</v>
      </c>
      <c r="E18" s="96"/>
      <c r="F18" s="96"/>
    </row>
    <row r="19" spans="1:6" x14ac:dyDescent="0.2">
      <c r="A19" s="90" t="s">
        <v>77</v>
      </c>
      <c r="B19" s="95"/>
      <c r="C19" s="140"/>
      <c r="E19" s="96"/>
      <c r="F19" s="96"/>
    </row>
    <row r="20" spans="1:6" x14ac:dyDescent="0.2">
      <c r="A20" s="90" t="s">
        <v>78</v>
      </c>
      <c r="B20" s="140">
        <v>-633240</v>
      </c>
      <c r="C20" s="140">
        <v>-170364</v>
      </c>
      <c r="E20" s="96"/>
      <c r="F20" s="96"/>
    </row>
    <row r="21" spans="1:6" x14ac:dyDescent="0.2">
      <c r="A21" s="90" t="s">
        <v>79</v>
      </c>
      <c r="B21" s="140">
        <v>-12361</v>
      </c>
      <c r="C21" s="140">
        <f>-19393+1</f>
        <v>-19392</v>
      </c>
      <c r="E21" s="96"/>
      <c r="F21" s="96"/>
    </row>
    <row r="22" spans="1:6" x14ac:dyDescent="0.2">
      <c r="A22" s="90" t="s">
        <v>80</v>
      </c>
      <c r="B22" s="98"/>
      <c r="C22" s="140"/>
      <c r="E22" s="96"/>
      <c r="F22" s="96"/>
    </row>
    <row r="23" spans="1:6" x14ac:dyDescent="0.2">
      <c r="A23" s="99" t="s">
        <v>81</v>
      </c>
      <c r="B23" s="100">
        <f>B9+B14</f>
        <v>84409</v>
      </c>
      <c r="C23" s="100">
        <f>C9+C14</f>
        <v>85221</v>
      </c>
      <c r="E23" s="96"/>
      <c r="F23" s="96"/>
    </row>
    <row r="24" spans="1:6" x14ac:dyDescent="0.2">
      <c r="A24" s="92"/>
      <c r="B24" s="97"/>
      <c r="C24" s="97"/>
      <c r="E24" s="96"/>
      <c r="F24" s="96"/>
    </row>
    <row r="25" spans="1:6" x14ac:dyDescent="0.2">
      <c r="A25" s="92" t="s">
        <v>82</v>
      </c>
      <c r="B25" s="97"/>
      <c r="C25" s="97"/>
      <c r="E25" s="96"/>
      <c r="F25" s="96"/>
    </row>
    <row r="26" spans="1:6" ht="25.5" customHeight="1" x14ac:dyDescent="0.2">
      <c r="A26" s="92" t="s">
        <v>68</v>
      </c>
      <c r="B26" s="97">
        <f>B29+B28</f>
        <v>0</v>
      </c>
      <c r="C26" s="97">
        <f>C29+C28</f>
        <v>6604</v>
      </c>
      <c r="E26" s="96"/>
      <c r="F26" s="96"/>
    </row>
    <row r="27" spans="1:6" x14ac:dyDescent="0.2">
      <c r="A27" s="90" t="s">
        <v>69</v>
      </c>
      <c r="B27" s="97"/>
      <c r="C27" s="97"/>
      <c r="E27" s="96"/>
      <c r="F27" s="96"/>
    </row>
    <row r="28" spans="1:6" ht="12.75" customHeight="1" x14ac:dyDescent="0.2">
      <c r="A28" s="90" t="s">
        <v>83</v>
      </c>
      <c r="B28" s="95"/>
      <c r="C28" s="95"/>
      <c r="E28" s="96"/>
      <c r="F28" s="96"/>
    </row>
    <row r="29" spans="1:6" x14ac:dyDescent="0.2">
      <c r="A29" s="90" t="s">
        <v>84</v>
      </c>
      <c r="B29" s="95"/>
      <c r="C29" s="95">
        <v>6604</v>
      </c>
      <c r="E29" s="96"/>
      <c r="F29" s="96"/>
    </row>
    <row r="30" spans="1:6" x14ac:dyDescent="0.2">
      <c r="A30" s="92" t="s">
        <v>73</v>
      </c>
      <c r="B30" s="141">
        <f>SUM(B31:B33)</f>
        <v>-117577</v>
      </c>
      <c r="C30" s="141">
        <f>SUM(C31:C33)</f>
        <v>-48805</v>
      </c>
      <c r="E30" s="96"/>
      <c r="F30" s="96"/>
    </row>
    <row r="31" spans="1:6" x14ac:dyDescent="0.2">
      <c r="A31" s="90" t="s">
        <v>85</v>
      </c>
      <c r="B31" s="140">
        <f>-99378+1</f>
        <v>-99377</v>
      </c>
      <c r="C31" s="140">
        <f>-41571-2196-4864+1</f>
        <v>-48630</v>
      </c>
      <c r="E31" s="96"/>
      <c r="F31" s="96"/>
    </row>
    <row r="32" spans="1:6" x14ac:dyDescent="0.2">
      <c r="A32" s="90" t="s">
        <v>86</v>
      </c>
      <c r="B32" s="140"/>
      <c r="C32" s="140"/>
      <c r="E32" s="96"/>
      <c r="F32" s="96"/>
    </row>
    <row r="33" spans="1:6" ht="12.75" customHeight="1" x14ac:dyDescent="0.2">
      <c r="A33" s="90" t="s">
        <v>79</v>
      </c>
      <c r="B33" s="140">
        <v>-18200</v>
      </c>
      <c r="C33" s="140">
        <v>-175</v>
      </c>
      <c r="E33" s="96"/>
      <c r="F33" s="96"/>
    </row>
    <row r="34" spans="1:6" x14ac:dyDescent="0.2">
      <c r="A34" s="99" t="s">
        <v>87</v>
      </c>
      <c r="B34" s="142">
        <f>B30+B26</f>
        <v>-117577</v>
      </c>
      <c r="C34" s="142">
        <f>C30+C26</f>
        <v>-42201</v>
      </c>
      <c r="E34" s="96"/>
      <c r="F34" s="96"/>
    </row>
    <row r="35" spans="1:6" x14ac:dyDescent="0.2">
      <c r="A35" s="92" t="s">
        <v>88</v>
      </c>
      <c r="B35" s="97"/>
      <c r="C35" s="101"/>
      <c r="E35" s="96"/>
      <c r="F35" s="96"/>
    </row>
    <row r="36" spans="1:6" x14ac:dyDescent="0.2">
      <c r="A36" s="92" t="s">
        <v>68</v>
      </c>
      <c r="B36" s="91">
        <f>B38+B39</f>
        <v>3286</v>
      </c>
      <c r="C36" s="91">
        <f>C38+C39</f>
        <v>3139</v>
      </c>
      <c r="E36" s="96"/>
      <c r="F36" s="96"/>
    </row>
    <row r="37" spans="1:6" x14ac:dyDescent="0.2">
      <c r="A37" s="90" t="s">
        <v>69</v>
      </c>
      <c r="B37" s="98"/>
      <c r="C37" s="102"/>
      <c r="E37" s="96"/>
      <c r="F37" s="96"/>
    </row>
    <row r="38" spans="1:6" ht="12.75" customHeight="1" x14ac:dyDescent="0.2">
      <c r="A38" s="90" t="s">
        <v>89</v>
      </c>
      <c r="B38" s="95"/>
      <c r="C38" s="95"/>
      <c r="E38" s="96"/>
      <c r="F38" s="96"/>
    </row>
    <row r="39" spans="1:6" ht="12.75" customHeight="1" x14ac:dyDescent="0.2">
      <c r="A39" s="90" t="s">
        <v>84</v>
      </c>
      <c r="B39" s="95">
        <v>3286</v>
      </c>
      <c r="C39" s="95">
        <v>3139</v>
      </c>
      <c r="E39" s="96"/>
      <c r="F39" s="96"/>
    </row>
    <row r="40" spans="1:6" ht="12.75" customHeight="1" x14ac:dyDescent="0.2">
      <c r="A40" s="92" t="s">
        <v>73</v>
      </c>
      <c r="B40" s="91">
        <v>0</v>
      </c>
      <c r="C40" s="94">
        <v>0</v>
      </c>
      <c r="E40" s="96"/>
      <c r="F40" s="96"/>
    </row>
    <row r="41" spans="1:6" x14ac:dyDescent="0.2">
      <c r="A41" s="90" t="s">
        <v>69</v>
      </c>
      <c r="B41" s="98"/>
      <c r="C41" s="102"/>
      <c r="E41" s="96"/>
      <c r="F41" s="96"/>
    </row>
    <row r="42" spans="1:6" ht="12.75" customHeight="1" x14ac:dyDescent="0.2">
      <c r="A42" s="90" t="s">
        <v>90</v>
      </c>
      <c r="B42" s="95" t="s">
        <v>91</v>
      </c>
      <c r="C42" s="95">
        <v>0</v>
      </c>
      <c r="E42" s="96"/>
      <c r="F42" s="96"/>
    </row>
    <row r="43" spans="1:6" x14ac:dyDescent="0.2">
      <c r="A43" s="99" t="s">
        <v>92</v>
      </c>
      <c r="B43" s="100">
        <f>B36+B40</f>
        <v>3286</v>
      </c>
      <c r="C43" s="100">
        <f>C36+C40</f>
        <v>3139</v>
      </c>
    </row>
    <row r="44" spans="1:6" x14ac:dyDescent="0.2">
      <c r="A44" s="99" t="s">
        <v>93</v>
      </c>
      <c r="B44" s="142">
        <v>-3965</v>
      </c>
      <c r="C44" s="100"/>
    </row>
    <row r="45" spans="1:6" ht="25.5" customHeight="1" x14ac:dyDescent="0.2">
      <c r="A45" s="103" t="s">
        <v>94</v>
      </c>
      <c r="B45" s="141">
        <f>B23+B34+B43+B44</f>
        <v>-33847</v>
      </c>
      <c r="C45" s="141">
        <f>C23+C34+C43+C44</f>
        <v>46159</v>
      </c>
    </row>
    <row r="46" spans="1:6" ht="25.5" customHeight="1" x14ac:dyDescent="0.2">
      <c r="A46" s="99" t="s">
        <v>95</v>
      </c>
      <c r="B46" s="100">
        <v>37280</v>
      </c>
      <c r="C46" s="100">
        <v>7675</v>
      </c>
    </row>
    <row r="47" spans="1:6" x14ac:dyDescent="0.2">
      <c r="A47" s="99" t="s">
        <v>96</v>
      </c>
      <c r="B47" s="104">
        <f>B46+B45</f>
        <v>3433</v>
      </c>
      <c r="C47" s="104">
        <f>C46+C45</f>
        <v>53834</v>
      </c>
    </row>
    <row r="48" spans="1:6" x14ac:dyDescent="0.2">
      <c r="A48" s="105"/>
      <c r="B48" s="106"/>
      <c r="C48" s="107"/>
    </row>
    <row r="49" spans="1:3" x14ac:dyDescent="0.2">
      <c r="A49" s="105"/>
      <c r="B49" s="108"/>
      <c r="C49" s="108"/>
    </row>
    <row r="50" spans="1:3" ht="6.75" customHeight="1" x14ac:dyDescent="0.2">
      <c r="A50" s="90" t="s">
        <v>39</v>
      </c>
      <c r="B50" s="109"/>
      <c r="C50" s="110" t="s">
        <v>40</v>
      </c>
    </row>
    <row r="51" spans="1:3" x14ac:dyDescent="0.2">
      <c r="A51" s="111" t="s">
        <v>110</v>
      </c>
      <c r="B51" s="112"/>
      <c r="C51" s="112" t="s">
        <v>107</v>
      </c>
    </row>
    <row r="52" spans="1:3" ht="28.5" customHeight="1" x14ac:dyDescent="0.2">
      <c r="A52" s="113" t="s">
        <v>41</v>
      </c>
      <c r="B52" s="112"/>
      <c r="C52" s="114" t="s">
        <v>42</v>
      </c>
    </row>
  </sheetData>
  <mergeCells count="3">
    <mergeCell ref="B1:C1"/>
    <mergeCell ref="A3:C3"/>
    <mergeCell ref="B5:C5"/>
  </mergeCells>
  <pageMargins left="0.70833333333333304" right="0.70833333333333304" top="0.74791666666666701" bottom="0.74791666666666701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EE5ED0-7FB7-4CB2-BA3A-C0F5F7F2FC5C}">
  <sheetPr>
    <tabColor rgb="FF92D050"/>
    <pageSetUpPr fitToPage="1"/>
  </sheetPr>
  <dimension ref="A1:E24"/>
  <sheetViews>
    <sheetView zoomScale="80" zoomScaleNormal="80" workbookViewId="0">
      <selection activeCell="K26" sqref="K26"/>
    </sheetView>
  </sheetViews>
  <sheetFormatPr defaultColWidth="9.140625" defaultRowHeight="12.75" x14ac:dyDescent="0.2"/>
  <cols>
    <col min="1" max="1" width="32" style="83" customWidth="1"/>
    <col min="2" max="2" width="17.5703125" style="83" customWidth="1"/>
    <col min="3" max="4" width="19" style="83" customWidth="1"/>
    <col min="5" max="5" width="11.5703125" style="83" customWidth="1"/>
    <col min="6" max="16384" width="9.140625" style="83"/>
  </cols>
  <sheetData>
    <row r="1" spans="1:5" s="115" customFormat="1" ht="15" x14ac:dyDescent="0.25">
      <c r="A1" s="82" t="str">
        <f>[1]Баланс!A1</f>
        <v>АО "Phystech II"</v>
      </c>
      <c r="B1" s="160"/>
      <c r="C1" s="160"/>
      <c r="D1" s="160"/>
    </row>
    <row r="2" spans="1:5" x14ac:dyDescent="0.2">
      <c r="A2" s="116"/>
      <c r="B2" s="117"/>
      <c r="C2" s="118"/>
      <c r="D2" s="116"/>
    </row>
    <row r="3" spans="1:5" x14ac:dyDescent="0.2">
      <c r="A3" s="161" t="s">
        <v>97</v>
      </c>
      <c r="B3" s="161"/>
      <c r="C3" s="161"/>
      <c r="D3" s="161"/>
    </row>
    <row r="4" spans="1:5" s="115" customFormat="1" ht="15" x14ac:dyDescent="0.25">
      <c r="A4" s="86" t="s">
        <v>113</v>
      </c>
      <c r="B4" s="86"/>
    </row>
    <row r="5" spans="1:5" x14ac:dyDescent="0.2">
      <c r="A5" s="117"/>
      <c r="B5" s="117"/>
      <c r="C5" s="117"/>
      <c r="D5" s="119"/>
    </row>
    <row r="6" spans="1:5" ht="25.5" x14ac:dyDescent="0.2">
      <c r="A6" s="105" t="s">
        <v>3</v>
      </c>
      <c r="B6" s="145" t="s">
        <v>26</v>
      </c>
      <c r="C6" s="146" t="s">
        <v>27</v>
      </c>
      <c r="D6" s="145" t="s">
        <v>98</v>
      </c>
    </row>
    <row r="7" spans="1:5" ht="25.5" customHeight="1" x14ac:dyDescent="0.2">
      <c r="A7" s="99" t="s">
        <v>104</v>
      </c>
      <c r="B7" s="144">
        <v>13749100</v>
      </c>
      <c r="C7" s="144">
        <v>7712866</v>
      </c>
      <c r="D7" s="144">
        <f>B7+C7</f>
        <v>21461966</v>
      </c>
    </row>
    <row r="8" spans="1:5" x14ac:dyDescent="0.2">
      <c r="A8" s="90" t="s">
        <v>99</v>
      </c>
      <c r="B8" s="120"/>
      <c r="C8" s="121">
        <v>24268</v>
      </c>
      <c r="D8" s="120">
        <f>B8+C8</f>
        <v>24268</v>
      </c>
    </row>
    <row r="9" spans="1:5" x14ac:dyDescent="0.2">
      <c r="A9" s="99" t="s">
        <v>100</v>
      </c>
      <c r="B9" s="144"/>
      <c r="C9" s="144">
        <f>C8</f>
        <v>24268</v>
      </c>
      <c r="D9" s="144">
        <f>B9+C9</f>
        <v>24268</v>
      </c>
    </row>
    <row r="10" spans="1:5" x14ac:dyDescent="0.2">
      <c r="A10" s="90" t="s">
        <v>101</v>
      </c>
      <c r="B10" s="122"/>
      <c r="C10" s="123"/>
      <c r="D10" s="120"/>
    </row>
    <row r="11" spans="1:5" ht="25.5" x14ac:dyDescent="0.2">
      <c r="A11" s="90" t="s">
        <v>102</v>
      </c>
      <c r="B11" s="122"/>
      <c r="C11" s="123"/>
      <c r="D11" s="120">
        <f>B11+C11</f>
        <v>0</v>
      </c>
    </row>
    <row r="12" spans="1:5" x14ac:dyDescent="0.2">
      <c r="A12" s="92" t="s">
        <v>103</v>
      </c>
      <c r="B12" s="124"/>
      <c r="C12" s="125"/>
      <c r="D12" s="120">
        <f>B12+C12</f>
        <v>0</v>
      </c>
    </row>
    <row r="13" spans="1:5" ht="25.5" x14ac:dyDescent="0.2">
      <c r="A13" s="99" t="s">
        <v>111</v>
      </c>
      <c r="B13" s="133">
        <f>B7+B9+B12</f>
        <v>13749100</v>
      </c>
      <c r="C13" s="133">
        <f>C7+C9+C12</f>
        <v>7737134</v>
      </c>
      <c r="D13" s="144">
        <f>B13+C13</f>
        <v>21486234</v>
      </c>
      <c r="E13" s="127"/>
    </row>
    <row r="14" spans="1:5" x14ac:dyDescent="0.2">
      <c r="A14" s="92"/>
      <c r="B14" s="123"/>
      <c r="C14" s="123"/>
      <c r="D14" s="123"/>
      <c r="E14" s="127"/>
    </row>
    <row r="15" spans="1:5" x14ac:dyDescent="0.2">
      <c r="A15" s="99" t="s">
        <v>104</v>
      </c>
      <c r="B15" s="133">
        <f>B13</f>
        <v>13749100</v>
      </c>
      <c r="C15" s="133">
        <f>C13</f>
        <v>7737134</v>
      </c>
      <c r="D15" s="144">
        <f>B15+C15</f>
        <v>21486234</v>
      </c>
      <c r="E15" s="128"/>
    </row>
    <row r="16" spans="1:5" ht="25.5" x14ac:dyDescent="0.2">
      <c r="A16" s="130" t="s">
        <v>112</v>
      </c>
      <c r="B16" s="129"/>
      <c r="C16" s="132">
        <v>536</v>
      </c>
      <c r="D16" s="126">
        <f>B16+C16</f>
        <v>536</v>
      </c>
      <c r="E16" s="127"/>
    </row>
    <row r="17" spans="1:5" x14ac:dyDescent="0.2">
      <c r="A17" s="130" t="s">
        <v>105</v>
      </c>
      <c r="B17" s="131">
        <v>0</v>
      </c>
      <c r="C17" s="143">
        <f>ОПиУ!C25</f>
        <v>-225278</v>
      </c>
      <c r="D17" s="143">
        <f>B17+C17</f>
        <v>-225278</v>
      </c>
      <c r="E17" s="127"/>
    </row>
    <row r="18" spans="1:5" x14ac:dyDescent="0.2">
      <c r="A18" s="90"/>
      <c r="B18" s="147"/>
      <c r="C18" s="147"/>
      <c r="D18" s="147"/>
      <c r="E18" s="127"/>
    </row>
    <row r="19" spans="1:5" ht="25.5" x14ac:dyDescent="0.2">
      <c r="A19" s="99" t="s">
        <v>106</v>
      </c>
      <c r="B19" s="133">
        <f>B15</f>
        <v>13749100</v>
      </c>
      <c r="C19" s="133">
        <f>C15+C17+C16</f>
        <v>7512392</v>
      </c>
      <c r="D19" s="144">
        <f>B19+C19</f>
        <v>21261492</v>
      </c>
      <c r="E19" s="128"/>
    </row>
    <row r="20" spans="1:5" x14ac:dyDescent="0.2">
      <c r="A20" s="92"/>
      <c r="B20" s="134"/>
      <c r="C20" s="120"/>
      <c r="D20" s="135">
        <f>[1]Баланс!C31</f>
        <v>-12825448.73373</v>
      </c>
      <c r="E20" s="136"/>
    </row>
    <row r="21" spans="1:5" s="115" customFormat="1" ht="15" x14ac:dyDescent="0.25">
      <c r="A21" s="105"/>
      <c r="B21" s="105"/>
      <c r="D21" s="90"/>
    </row>
    <row r="22" spans="1:5" s="115" customFormat="1" ht="15" x14ac:dyDescent="0.25">
      <c r="A22" s="90" t="s">
        <v>39</v>
      </c>
      <c r="B22" s="137"/>
      <c r="C22" s="138"/>
      <c r="D22" s="90" t="s">
        <v>40</v>
      </c>
    </row>
    <row r="23" spans="1:5" s="115" customFormat="1" ht="15" x14ac:dyDescent="0.25">
      <c r="A23" s="111" t="s">
        <v>110</v>
      </c>
      <c r="B23" s="111"/>
      <c r="C23" s="138"/>
      <c r="D23" s="111" t="s">
        <v>107</v>
      </c>
    </row>
    <row r="24" spans="1:5" x14ac:dyDescent="0.2">
      <c r="A24" s="113" t="s">
        <v>41</v>
      </c>
      <c r="B24" s="111"/>
      <c r="D24" s="139" t="s">
        <v>42</v>
      </c>
    </row>
  </sheetData>
  <mergeCells count="2">
    <mergeCell ref="B1:D1"/>
    <mergeCell ref="A3:D3"/>
  </mergeCells>
  <pageMargins left="0.70833333333333304" right="0.70833333333333304" top="0.74791666666666701" bottom="0.74791666666666701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Баланс</vt:lpstr>
      <vt:lpstr>ОПиУ</vt:lpstr>
      <vt:lpstr>ОДДС</vt:lpstr>
      <vt:lpstr>ОИК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Марат Орынбаев</dc:creator>
  <cp:lastModifiedBy>Марат Орынбаев</cp:lastModifiedBy>
  <cp:lastPrinted>2025-04-23T05:43:06Z</cp:lastPrinted>
  <dcterms:created xsi:type="dcterms:W3CDTF">2025-04-23T05:19:25Z</dcterms:created>
  <dcterms:modified xsi:type="dcterms:W3CDTF">2025-04-24T04:14:32Z</dcterms:modified>
</cp:coreProperties>
</file>