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hakentaev\Desktop\фыафыафывафывафыафыа\"/>
    </mc:Choice>
  </mc:AlternateContent>
  <bookViews>
    <workbookView xWindow="0" yWindow="0" windowWidth="28800" windowHeight="12435" activeTab="1"/>
  </bookViews>
  <sheets>
    <sheet name="ф1" sheetId="1" r:id="rId1"/>
    <sheet name="ф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2" l="1"/>
  <c r="C86" i="2"/>
  <c r="K79" i="2"/>
  <c r="K78" i="2"/>
  <c r="K76" i="2"/>
  <c r="K74" i="2"/>
  <c r="J73" i="2"/>
  <c r="K73" i="2"/>
  <c r="K72" i="2"/>
  <c r="K70" i="2"/>
  <c r="J68" i="2"/>
  <c r="K68" i="2"/>
  <c r="K67" i="2"/>
  <c r="J66" i="2"/>
  <c r="K66" i="2"/>
  <c r="K65" i="2"/>
  <c r="K64" i="2"/>
  <c r="J64" i="2"/>
  <c r="K63" i="2"/>
  <c r="J62" i="2"/>
  <c r="K62" i="2"/>
  <c r="J61" i="2"/>
  <c r="K61" i="2"/>
  <c r="J60" i="2"/>
  <c r="K60" i="2"/>
  <c r="J59" i="2"/>
  <c r="K59" i="2"/>
  <c r="K58" i="2"/>
  <c r="K57" i="2"/>
  <c r="J57" i="2"/>
  <c r="K56" i="2"/>
  <c r="J56" i="2"/>
  <c r="K55" i="2"/>
  <c r="J54" i="2"/>
  <c r="K54" i="2"/>
  <c r="K53" i="2"/>
  <c r="J52" i="2"/>
  <c r="K52" i="2"/>
  <c r="J51" i="2"/>
  <c r="K51" i="2"/>
  <c r="J50" i="2"/>
  <c r="K50" i="2"/>
  <c r="K49" i="2"/>
  <c r="J48" i="2"/>
  <c r="K48" i="2"/>
  <c r="J47" i="2"/>
  <c r="J69" i="2" s="1"/>
  <c r="K47" i="2"/>
  <c r="K46" i="2"/>
  <c r="J44" i="2"/>
  <c r="K44" i="2" s="1"/>
  <c r="J43" i="2"/>
  <c r="K43" i="2" s="1"/>
  <c r="J42" i="2"/>
  <c r="K42" i="2" s="1"/>
  <c r="K41" i="2"/>
  <c r="J40" i="2"/>
  <c r="K40" i="2"/>
  <c r="J39" i="2"/>
  <c r="K39" i="2"/>
  <c r="J38" i="2"/>
  <c r="K38" i="2"/>
  <c r="K37" i="2"/>
  <c r="J36" i="2"/>
  <c r="J35" i="2"/>
  <c r="K35" i="2" s="1"/>
  <c r="J34" i="2"/>
  <c r="K34" i="2" s="1"/>
  <c r="J33" i="2"/>
  <c r="K33" i="2" s="1"/>
  <c r="K32" i="2"/>
  <c r="J31" i="2"/>
  <c r="K31" i="2"/>
  <c r="K30" i="2"/>
  <c r="J29" i="2"/>
  <c r="J28" i="2"/>
  <c r="K28" i="2" s="1"/>
  <c r="J27" i="2"/>
  <c r="J26" i="2"/>
  <c r="J25" i="2"/>
  <c r="K24" i="2"/>
  <c r="J23" i="2"/>
  <c r="K23" i="2"/>
  <c r="J22" i="2"/>
  <c r="J20" i="2" s="1"/>
  <c r="K22" i="2"/>
  <c r="K17" i="2"/>
  <c r="J17" i="2"/>
  <c r="K16" i="2"/>
  <c r="J16" i="2"/>
  <c r="K15" i="2"/>
  <c r="J14" i="2"/>
  <c r="J13" i="2"/>
  <c r="J18" i="2" s="1"/>
  <c r="A9" i="2"/>
  <c r="A7" i="2"/>
  <c r="F54" i="1"/>
  <c r="G54" i="1"/>
  <c r="F48" i="1"/>
  <c r="G48" i="1" s="1"/>
  <c r="F43" i="1"/>
  <c r="F20" i="1"/>
  <c r="J45" i="2" l="1"/>
  <c r="J71" i="2" s="1"/>
  <c r="J75" i="2" s="1"/>
  <c r="J80" i="2" s="1"/>
  <c r="K29" i="2"/>
  <c r="K36" i="2"/>
  <c r="K69" i="2"/>
  <c r="K13" i="2"/>
  <c r="K14" i="2"/>
  <c r="K25" i="2"/>
  <c r="K26" i="2"/>
  <c r="K27" i="2"/>
  <c r="G20" i="1"/>
  <c r="G43" i="1"/>
  <c r="K18" i="2" l="1"/>
  <c r="F72" i="1"/>
  <c r="K45" i="2" l="1"/>
  <c r="K71" i="2" l="1"/>
  <c r="K75" i="2" l="1"/>
  <c r="D81" i="2" l="1"/>
  <c r="K80" i="2"/>
</calcChain>
</file>

<file path=xl/comments1.xml><?xml version="1.0" encoding="utf-8"?>
<comments xmlns="http://schemas.openxmlformats.org/spreadsheetml/2006/main">
  <authors>
    <author>Ишанбаева Айман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04"/>
          </rPr>
          <t>Ишанбаева Айман:</t>
        </r>
        <r>
          <rPr>
            <sz val="9"/>
            <color indexed="81"/>
            <rFont val="Tahoma"/>
            <family val="2"/>
            <charset val="204"/>
          </rPr>
          <t xml:space="preserve">
из расшифровки Инверст. имущ</t>
        </r>
      </text>
    </comment>
  </commentList>
</comments>
</file>

<file path=xl/sharedStrings.xml><?xml version="1.0" encoding="utf-8"?>
<sst xmlns="http://schemas.openxmlformats.org/spreadsheetml/2006/main" count="200" uniqueCount="181">
  <si>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</si>
  <si>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</si>
  <si>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Бухгалтерский баланс</t>
  </si>
  <si>
    <t>Акционерное общество "Казпочта"</t>
  </si>
  <si>
    <t>(полное наименование организации)</t>
  </si>
  <si>
    <t>консолидированная</t>
  </si>
  <si>
    <t xml:space="preserve"> по состоянию на "01" июля 2016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</si>
  <si>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</si>
  <si>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</si>
  <si>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</si>
  <si>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</si>
  <si>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</si>
  <si>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</si>
  <si>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</si>
  <si>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</si>
  <si>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</si>
  <si>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</si>
  <si>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</si>
  <si>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</si>
  <si>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</si>
  <si>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2</t>
  </si>
  <si>
    <t>Ценные бумаги, имеющиеся в наличии для продажи (за вычетом резервов на обесценение)</t>
  </si>
  <si>
    <t>Ценные бумаги, удерживаемые до погашения (за вычетом резервов на обесценение)</t>
  </si>
  <si>
    <t>Производные инструменты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</si>
  <si>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</si>
  <si>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</si>
  <si>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</si>
  <si>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</si>
  <si>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</si>
  <si>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</si>
  <si>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</si>
  <si>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</si>
  <si>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</si>
  <si>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</si>
  <si>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</si>
  <si>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</si>
  <si>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</si>
  <si>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</si>
  <si>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</si>
  <si>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>Итого активы</t>
  </si>
  <si>
    <t>Обязательства</t>
  </si>
  <si>
    <t xml:space="preserve">Вклады привлеченные </t>
  </si>
  <si>
    <t>Производные финансовые инструменты</t>
  </si>
  <si>
    <t>Выпущенные долговые ценные бумаги</t>
  </si>
  <si>
    <t>Операция «РЕПО»</t>
  </si>
  <si>
    <t xml:space="preserve">Займы полученные 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</si>
  <si>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</si>
  <si>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</si>
  <si>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</si>
  <si>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</si>
  <si>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</si>
  <si>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 xml:space="preserve">Отложенное налоговое обязательство 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</si>
  <si>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</si>
  <si>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</si>
  <si>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</si>
  <si>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</si>
  <si>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из них:</t>
  </si>
  <si>
    <t xml:space="preserve">      простые акции</t>
  </si>
  <si>
    <t>35.1</t>
  </si>
  <si>
    <t xml:space="preserve">      привилегированные акции </t>
  </si>
  <si>
    <t>35.2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</si>
  <si>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</si>
  <si>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</si>
  <si>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</si>
  <si>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</si>
  <si>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</si>
  <si>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</si>
  <si>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40.1</t>
  </si>
  <si>
    <t xml:space="preserve">     отчетного периода</t>
  </si>
  <si>
    <t>40.2</t>
  </si>
  <si>
    <t xml:space="preserve">Итого капитал: </t>
  </si>
  <si>
    <t>Итого капитал и обязательства (стр.35+стр.44):</t>
  </si>
  <si>
    <t>Первый руководитель (на период его отсутствия - лицо его замещающее):</t>
  </si>
  <si>
    <t>Егембердиева С.Д.</t>
  </si>
  <si>
    <t>(фамилия, имя, при наличии - отчество) (подпись)</t>
  </si>
  <si>
    <t>Главный бухгалтер:</t>
  </si>
  <si>
    <t>Кабдыкалыкова М.А.</t>
  </si>
  <si>
    <t>Исполнитель:</t>
  </si>
  <si>
    <t>Ишанбаева А.Ш.</t>
  </si>
  <si>
    <t>(должность, фамилия и имя) (подпись)</t>
  </si>
  <si>
    <t>Дата подписания отчета</t>
  </si>
  <si>
    <t>"22" июля  2016 года</t>
  </si>
  <si>
    <t>Место для печати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</si>
  <si>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</si>
  <si>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</si>
  <si>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</si>
  <si>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(полное наименование Национального оператора почты)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</si>
  <si>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</si>
  <si>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</si>
  <si>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</si>
  <si>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</si>
  <si>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</si>
  <si>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</si>
  <si>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</si>
  <si>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</si>
  <si>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</si>
  <si>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</si>
  <si>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</si>
  <si>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</si>
  <si>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</si>
  <si>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</si>
  <si>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</si>
  <si>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корреспондентским и текущим счетам</t>
  </si>
  <si>
    <t>4.1</t>
  </si>
  <si>
    <t xml:space="preserve">     по размещенным вкладам</t>
  </si>
  <si>
    <t>4.2</t>
  </si>
  <si>
    <t xml:space="preserve">     по предоставленным займам</t>
  </si>
  <si>
    <t>4.3</t>
  </si>
  <si>
    <t xml:space="preserve">     по предоставленной финансовой аренде</t>
  </si>
  <si>
    <t>4.4</t>
  </si>
  <si>
    <t xml:space="preserve">     по приобретенным ценным бумагам</t>
  </si>
  <si>
    <t>4.5</t>
  </si>
  <si>
    <t xml:space="preserve">     по операциям "обратное РЕПО"</t>
  </si>
  <si>
    <t>4.6</t>
  </si>
  <si>
    <t xml:space="preserve">     прочие доходы, связанные с получением вознаграждения</t>
  </si>
  <si>
    <t>4.7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</si>
  <si>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</si>
  <si>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</si>
  <si>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</si>
  <si>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</si>
  <si>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</si>
  <si>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</si>
  <si>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</si>
  <si>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</si>
  <si>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</si>
  <si>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</si>
  <si>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</si>
  <si>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</si>
  <si>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</si>
  <si>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</si>
  <si>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</si>
  <si>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</si>
  <si>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Прочие доходы, не связанные с финансовой деятельностью</t>
  </si>
  <si>
    <t xml:space="preserve">Доходы от участия в капитале других юридических лиц </t>
  </si>
  <si>
    <t>Доходы от реализации (выбытия) активов</t>
  </si>
  <si>
    <t>Прочие доходы</t>
  </si>
  <si>
    <t>Итого доходов (сумма строк с 3 по 12)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</si>
  <si>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</si>
  <si>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</si>
  <si>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</si>
  <si>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 xml:space="preserve"> расходы на оплату труда и командировочные</t>
  </si>
  <si>
    <t>15.1</t>
  </si>
  <si>
    <t xml:space="preserve">     амортизационные отчисления </t>
  </si>
  <si>
    <t>15.2</t>
  </si>
  <si>
    <t xml:space="preserve">     расходы по выплате налогов и других обязательных платежей в бюджет (кроме корпоративного подоходного налога)</t>
  </si>
  <si>
    <t>15.3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</si>
  <si>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</si>
  <si>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</si>
  <si>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</si>
  <si>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17.1</t>
  </si>
  <si>
    <t xml:space="preserve">     по полученным займам</t>
  </si>
  <si>
    <t>17.2</t>
  </si>
  <si>
    <t xml:space="preserve">     по полученной финансовой аренде</t>
  </si>
  <si>
    <t>17.3</t>
  </si>
  <si>
    <t xml:space="preserve">     по выпущенным ценным бумагам</t>
  </si>
  <si>
    <t>17.4</t>
  </si>
  <si>
    <t xml:space="preserve">     по операциям "РЕПО"</t>
  </si>
  <si>
    <t>17.5</t>
  </si>
  <si>
    <t xml:space="preserve">     прочие расходы, связанные с выплатой вознаграждения</t>
  </si>
  <si>
    <t>17.6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</si>
  <si>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</si>
  <si>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</si>
  <si>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18.1</t>
  </si>
  <si>
    <t xml:space="preserve">     расходы от осуществления клиринговых операций </t>
  </si>
  <si>
    <t>18.2</t>
  </si>
  <si>
    <t xml:space="preserve">     расходы от осуществления кассовых операций </t>
  </si>
  <si>
    <t>18.3</t>
  </si>
  <si>
    <t xml:space="preserve">     расходы от осуществления инкассации</t>
  </si>
  <si>
    <t>18.4</t>
  </si>
  <si>
    <t xml:space="preserve">Прочие расходы </t>
  </si>
  <si>
    <t>Итого расходов (сумма строк с 14 по 18)</t>
  </si>
  <si>
    <t>Чистая прибыль (убыток) до корпоративного подохолного налога (стр.13 - стр.19)</t>
  </si>
  <si>
    <t xml:space="preserve">Корпоративный подоходный налог </t>
  </si>
  <si>
    <t>Чистая прибыль (убыток) после уплаты корпоративного подоходного налога (стр.20 - стр.21)</t>
  </si>
  <si>
    <t>Прибыль (убыток) от прекращенной деятельности</t>
  </si>
  <si>
    <t>Доля меньшинства</t>
  </si>
  <si>
    <t>Итого чистая прибыль (убыток) за период  (стр. 22+/-стр.23 -стр.24)</t>
  </si>
  <si>
    <t>25</t>
  </si>
  <si>
    <t>Статья «Доля меньшинства» заполняется при составлении консолидированной финансовой отчетности.</t>
  </si>
  <si>
    <t>8 (7172) 611699 (1257)</t>
  </si>
  <si>
    <t xml:space="preserve">              (номер телефона)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</si>
</sst>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_-* #,##0_р_._-;\-* #,##0_р_._-;_-* &quot;-&quot;??_р_._-;_-@_-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164" fontId="2" fillId="0" borderId="0" xfId="0" applyNumberFormat="1" applyFont="1" applyFill="1" applyAlignment="1" applyProtection="1">
      <alignment horizontal="right" vertical="top" wrapText="1"/>
      <protection locked="0"/>
    </xf>
    <xf numFmtId="164" fontId="2" fillId="0" borderId="0" xfId="0" applyNumberFormat="1" applyFont="1" applyFill="1" applyAlignment="1">
      <alignment horizontal="justify" vertical="center" shrinkToFit="1"/>
    </xf>
    <xf numFmtId="164" fontId="3" fillId="0" borderId="0" xfId="0" applyNumberFormat="1" applyFont="1" applyFill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164" fontId="1" fillId="0" borderId="0" xfId="0" applyNumberFormat="1" applyFont="1" applyFill="1" applyAlignment="1" applyProtection="1">
      <alignment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Fill="1" applyAlignment="1" applyProtection="1">
      <alignment vertical="center" wrapText="1"/>
      <protection locked="0"/>
    </xf>
    <xf numFmtId="165" fontId="1" fillId="0" borderId="0" xfId="0" applyNumberFormat="1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</xf>
    <xf numFmtId="3" fontId="3" fillId="0" borderId="1" xfId="1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3" fontId="1" fillId="0" borderId="0" xfId="0" quotePrefix="1" applyNumberFormat="1" applyFont="1" applyFill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Alignment="1" applyProtection="1">
      <alignment vertical="center"/>
      <protection locked="0"/>
    </xf>
    <xf numFmtId="164" fontId="6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 applyProtection="1">
      <alignment vertical="center"/>
      <protection locked="0"/>
    </xf>
    <xf numFmtId="166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vertical="top"/>
    </xf>
    <xf numFmtId="0" fontId="8" fillId="0" borderId="0" xfId="0" applyFont="1" applyAlignment="1">
      <alignment horizontal="left"/>
    </xf>
    <xf numFmtId="49" fontId="1" fillId="0" borderId="0" xfId="2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3" fontId="1" fillId="0" borderId="1" xfId="1" applyNumberFormat="1" applyFont="1" applyFill="1" applyBorder="1" applyAlignment="1" applyProtection="1">
      <alignment vertical="center"/>
      <protection locked="0"/>
    </xf>
    <xf numFmtId="165" fontId="1" fillId="0" borderId="0" xfId="1" applyNumberFormat="1" applyFont="1" applyFill="1" applyAlignment="1" applyProtection="1">
      <alignment vertical="center"/>
      <protection locked="0"/>
    </xf>
    <xf numFmtId="165" fontId="1" fillId="0" borderId="0" xfId="1" applyNumberFormat="1" applyFont="1" applyFill="1" applyAlignment="1" applyProtection="1">
      <alignment vertical="center" wrapText="1"/>
      <protection locked="0"/>
    </xf>
    <xf numFmtId="165" fontId="1" fillId="0" borderId="0" xfId="1" applyNumberFormat="1" applyFont="1" applyAlignment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165" fontId="2" fillId="0" borderId="0" xfId="1" applyNumberFormat="1" applyFont="1" applyFill="1" applyAlignment="1" applyProtection="1">
      <alignment horizontal="right" vertical="top" wrapText="1" shrinkToFit="1"/>
    </xf>
    <xf numFmtId="165" fontId="1" fillId="0" borderId="0" xfId="1" applyNumberFormat="1" applyFont="1" applyFill="1" applyAlignment="1" applyProtection="1">
      <alignment horizontal="center" vertical="center"/>
    </xf>
    <xf numFmtId="165" fontId="2" fillId="0" borderId="0" xfId="1" applyNumberFormat="1" applyFont="1" applyFill="1" applyAlignment="1" applyProtection="1">
      <alignment horizontal="center" vertical="center"/>
    </xf>
    <xf numFmtId="165" fontId="3" fillId="0" borderId="0" xfId="1" applyNumberFormat="1" applyFont="1" applyFill="1" applyAlignment="1" applyProtection="1">
      <alignment horizontal="right" vertical="center" wrapText="1"/>
    </xf>
    <xf numFmtId="165" fontId="1" fillId="0" borderId="0" xfId="1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3" fillId="0" borderId="1" xfId="3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5" fontId="1" fillId="0" borderId="1" xfId="3" applyNumberFormat="1" applyFont="1" applyFill="1" applyBorder="1" applyAlignment="1" applyProtection="1">
      <alignment vertical="center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65" fontId="12" fillId="2" borderId="1" xfId="1" applyNumberFormat="1" applyFont="1" applyFill="1" applyBorder="1" applyAlignment="1" applyProtection="1">
      <alignment horizontal="center" vertical="center" wrapText="1"/>
    </xf>
    <xf numFmtId="165" fontId="12" fillId="2" borderId="1" xfId="3" applyNumberFormat="1" applyFont="1" applyFill="1" applyBorder="1" applyAlignment="1" applyProtection="1">
      <alignment vertical="center" wrapText="1"/>
    </xf>
    <xf numFmtId="165" fontId="1" fillId="0" borderId="2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2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165" fontId="13" fillId="0" borderId="0" xfId="1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65" fontId="7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</cellXfs>
  <cellStyles count="4">
    <cellStyle name="Обычный" xfId="0" builtinId="0"/>
    <cellStyle name="Обычный_Приложения к Правилам по ИК_рус" xfId="2"/>
    <cellStyle name="Финансовый 10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7.2016%20&#1050;&#1060;&#1053;_&#1082;&#1086;&#1085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_конс"/>
      <sheetName val="ф.1_41"/>
      <sheetName val="дох_расх_фил"/>
      <sheetName val="ф.2Казпочта_41"/>
      <sheetName val="Пруд.норм_200"/>
      <sheetName val="займы"/>
      <sheetName val="Валютная позиц_200"/>
      <sheetName val="Расшифровка прочих"/>
    </sheetNames>
    <sheetDataSet>
      <sheetData sheetId="0">
        <row r="43">
          <cell r="G43">
            <v>0.29482999999891035</v>
          </cell>
        </row>
        <row r="85">
          <cell r="G85">
            <v>8949744.2086895704</v>
          </cell>
        </row>
        <row r="129">
          <cell r="G129">
            <v>7349.3158499998972</v>
          </cell>
        </row>
        <row r="130">
          <cell r="G130">
            <v>7922.2255800000275</v>
          </cell>
        </row>
        <row r="132">
          <cell r="G132">
            <v>0</v>
          </cell>
        </row>
        <row r="133">
          <cell r="G133">
            <v>3627.605139999996</v>
          </cell>
        </row>
        <row r="134">
          <cell r="G134">
            <v>0</v>
          </cell>
        </row>
        <row r="135">
          <cell r="G135">
            <v>206172.41261000006</v>
          </cell>
        </row>
        <row r="209">
          <cell r="H209">
            <v>7675.444300000001</v>
          </cell>
        </row>
        <row r="217">
          <cell r="H217">
            <v>13898.153770000001</v>
          </cell>
        </row>
        <row r="225">
          <cell r="H225">
            <v>171064</v>
          </cell>
        </row>
        <row r="233">
          <cell r="H233">
            <v>38247</v>
          </cell>
        </row>
        <row r="241">
          <cell r="H241">
            <v>0</v>
          </cell>
        </row>
        <row r="314">
          <cell r="G314">
            <v>366326.50645000115</v>
          </cell>
        </row>
        <row r="476">
          <cell r="H476">
            <v>17282891.467720002</v>
          </cell>
        </row>
        <row r="541">
          <cell r="H541">
            <v>0</v>
          </cell>
        </row>
        <row r="544">
          <cell r="G544">
            <v>418.67120999999997</v>
          </cell>
        </row>
        <row r="574">
          <cell r="H574">
            <v>225033.03374999994</v>
          </cell>
        </row>
        <row r="582">
          <cell r="H582">
            <v>6031788.563419342</v>
          </cell>
        </row>
        <row r="614">
          <cell r="H614">
            <v>61517.759209999989</v>
          </cell>
        </row>
        <row r="633">
          <cell r="H633">
            <v>640.60928000000001</v>
          </cell>
        </row>
        <row r="751">
          <cell r="H751">
            <v>0</v>
          </cell>
        </row>
        <row r="754">
          <cell r="H754">
            <v>13844592.982470036</v>
          </cell>
        </row>
        <row r="769">
          <cell r="H769">
            <v>4858287.6868900014</v>
          </cell>
        </row>
        <row r="790">
          <cell r="H790">
            <v>2657331.4472000333</v>
          </cell>
        </row>
        <row r="803">
          <cell r="H803">
            <v>526</v>
          </cell>
        </row>
        <row r="853">
          <cell r="H853">
            <v>954007.00405000011</v>
          </cell>
        </row>
        <row r="866">
          <cell r="H866">
            <v>0</v>
          </cell>
        </row>
        <row r="874">
          <cell r="H874">
            <v>2911.2523900000001</v>
          </cell>
        </row>
        <row r="905">
          <cell r="H905">
            <v>412144</v>
          </cell>
        </row>
        <row r="907">
          <cell r="H907">
            <v>13706.51295</v>
          </cell>
        </row>
        <row r="937">
          <cell r="H937">
            <v>0</v>
          </cell>
        </row>
      </sheetData>
      <sheetData sheetId="1">
        <row r="4">
          <cell r="A4" t="str">
            <v>Акционерное общество "Казпочта"</v>
          </cell>
        </row>
        <row r="7">
          <cell r="A7" t="str">
            <v xml:space="preserve"> по состоянию на "01" июля 2016 года</v>
          </cell>
        </row>
        <row r="74">
          <cell r="C74" t="str">
            <v>Егембердиева С.Д.</v>
          </cell>
        </row>
        <row r="80">
          <cell r="C80" t="str">
            <v>"22" июля  2016 года</v>
          </cell>
        </row>
      </sheetData>
      <sheetData sheetId="2">
        <row r="8">
          <cell r="F8">
            <v>123492</v>
          </cell>
        </row>
        <row r="26">
          <cell r="F26">
            <v>2173531</v>
          </cell>
        </row>
        <row r="133">
          <cell r="F133">
            <v>1277</v>
          </cell>
        </row>
        <row r="134">
          <cell r="F134">
            <v>1619145</v>
          </cell>
        </row>
        <row r="153">
          <cell r="F153">
            <v>570076</v>
          </cell>
        </row>
        <row r="169">
          <cell r="F169">
            <v>1236586</v>
          </cell>
        </row>
        <row r="184">
          <cell r="F184">
            <v>1594668</v>
          </cell>
        </row>
        <row r="201">
          <cell r="F201">
            <v>1089810</v>
          </cell>
        </row>
        <row r="213">
          <cell r="F213">
            <v>7019</v>
          </cell>
        </row>
        <row r="214">
          <cell r="F214">
            <v>0</v>
          </cell>
        </row>
        <row r="215">
          <cell r="F215">
            <v>308453</v>
          </cell>
        </row>
        <row r="221">
          <cell r="F221">
            <v>82446</v>
          </cell>
        </row>
        <row r="228">
          <cell r="F228">
            <v>451604</v>
          </cell>
        </row>
        <row r="238">
          <cell r="F238">
            <v>3068501</v>
          </cell>
        </row>
        <row r="252">
          <cell r="F252">
            <v>4024578</v>
          </cell>
        </row>
        <row r="260">
          <cell r="F260">
            <v>318284</v>
          </cell>
        </row>
        <row r="265">
          <cell r="F265">
            <v>270828</v>
          </cell>
        </row>
        <row r="269">
          <cell r="F269">
            <v>203704</v>
          </cell>
        </row>
        <row r="289">
          <cell r="F289">
            <v>32838</v>
          </cell>
        </row>
        <row r="292">
          <cell r="F292">
            <v>317970</v>
          </cell>
        </row>
        <row r="295">
          <cell r="F295">
            <v>83065</v>
          </cell>
        </row>
        <row r="296">
          <cell r="F296">
            <v>1740</v>
          </cell>
        </row>
        <row r="302">
          <cell r="F302">
            <v>144329</v>
          </cell>
        </row>
        <row r="305">
          <cell r="F305">
            <v>15298</v>
          </cell>
        </row>
        <row r="312">
          <cell r="F312">
            <v>0</v>
          </cell>
        </row>
        <row r="314">
          <cell r="F314">
            <v>-100</v>
          </cell>
        </row>
        <row r="319">
          <cell r="F319">
            <v>13</v>
          </cell>
        </row>
        <row r="321">
          <cell r="F321">
            <v>258544</v>
          </cell>
        </row>
        <row r="322">
          <cell r="F322">
            <v>378179</v>
          </cell>
        </row>
        <row r="325">
          <cell r="F325">
            <v>663805</v>
          </cell>
        </row>
        <row r="327">
          <cell r="F327">
            <v>20613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6">
          <cell r="F336">
            <v>0</v>
          </cell>
        </row>
        <row r="337">
          <cell r="F337">
            <v>0</v>
          </cell>
        </row>
        <row r="349">
          <cell r="F349">
            <v>190753.5068</v>
          </cell>
        </row>
        <row r="359">
          <cell r="F359">
            <v>4393</v>
          </cell>
        </row>
        <row r="362">
          <cell r="F362">
            <v>0</v>
          </cell>
        </row>
        <row r="363">
          <cell r="F363">
            <v>34745</v>
          </cell>
        </row>
        <row r="372">
          <cell r="F372">
            <v>303817</v>
          </cell>
        </row>
        <row r="384">
          <cell r="F384">
            <v>39996</v>
          </cell>
        </row>
        <row r="402">
          <cell r="F402">
            <v>0</v>
          </cell>
        </row>
        <row r="406">
          <cell r="F406">
            <v>14975301</v>
          </cell>
        </row>
        <row r="426">
          <cell r="F426">
            <v>22740</v>
          </cell>
        </row>
        <row r="431">
          <cell r="F431">
            <v>1626980</v>
          </cell>
        </row>
        <row r="445">
          <cell r="F445">
            <v>69087</v>
          </cell>
        </row>
        <row r="471">
          <cell r="F471">
            <v>3860</v>
          </cell>
        </row>
        <row r="474">
          <cell r="F474">
            <v>70116</v>
          </cell>
        </row>
        <row r="480">
          <cell r="F480">
            <v>147006</v>
          </cell>
        </row>
        <row r="509">
          <cell r="F509">
            <v>4274</v>
          </cell>
        </row>
        <row r="510">
          <cell r="F510">
            <v>4037</v>
          </cell>
        </row>
        <row r="511">
          <cell r="F511">
            <v>0</v>
          </cell>
        </row>
        <row r="512">
          <cell r="F512">
            <v>32</v>
          </cell>
        </row>
        <row r="513">
          <cell r="F513">
            <v>205</v>
          </cell>
        </row>
        <row r="566">
          <cell r="F566">
            <v>2093</v>
          </cell>
        </row>
        <row r="570">
          <cell r="F570">
            <v>143801</v>
          </cell>
        </row>
        <row r="576">
          <cell r="F576">
            <v>8026</v>
          </cell>
        </row>
        <row r="586">
          <cell r="F586">
            <v>36563</v>
          </cell>
        </row>
        <row r="596">
          <cell r="F596">
            <v>24612</v>
          </cell>
        </row>
        <row r="600">
          <cell r="F600">
            <v>3839</v>
          </cell>
        </row>
        <row r="607">
          <cell r="F607">
            <v>8644</v>
          </cell>
        </row>
        <row r="614">
          <cell r="F614">
            <v>609229</v>
          </cell>
        </row>
        <row r="629">
          <cell r="F629">
            <v>14290</v>
          </cell>
        </row>
        <row r="630">
          <cell r="F630">
            <v>0</v>
          </cell>
        </row>
        <row r="634">
          <cell r="F634">
            <v>72088</v>
          </cell>
        </row>
        <row r="642">
          <cell r="F642">
            <v>8622</v>
          </cell>
        </row>
        <row r="647">
          <cell r="F647">
            <v>32535</v>
          </cell>
        </row>
        <row r="667">
          <cell r="F667">
            <v>0</v>
          </cell>
        </row>
        <row r="674">
          <cell r="F674">
            <v>0</v>
          </cell>
        </row>
        <row r="675">
          <cell r="F675">
            <v>4059</v>
          </cell>
        </row>
        <row r="677">
          <cell r="F677">
            <v>0</v>
          </cell>
        </row>
        <row r="678">
          <cell r="F678">
            <v>0</v>
          </cell>
        </row>
        <row r="681">
          <cell r="F681">
            <v>76</v>
          </cell>
        </row>
        <row r="682">
          <cell r="F682">
            <v>0</v>
          </cell>
        </row>
        <row r="685">
          <cell r="F685">
            <v>914</v>
          </cell>
        </row>
        <row r="687">
          <cell r="F687">
            <v>0</v>
          </cell>
        </row>
        <row r="697">
          <cell r="F697">
            <v>919</v>
          </cell>
        </row>
        <row r="698">
          <cell r="F698">
            <v>97578</v>
          </cell>
        </row>
        <row r="699">
          <cell r="F699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7">
          <cell r="F707">
            <v>597</v>
          </cell>
        </row>
        <row r="708">
          <cell r="F708">
            <v>0</v>
          </cell>
        </row>
        <row r="709">
          <cell r="F709">
            <v>73362</v>
          </cell>
        </row>
        <row r="710">
          <cell r="F710">
            <v>4275</v>
          </cell>
        </row>
        <row r="711">
          <cell r="F711">
            <v>0</v>
          </cell>
        </row>
        <row r="712">
          <cell r="F712">
            <v>18275</v>
          </cell>
        </row>
        <row r="714">
          <cell r="F714">
            <v>66203.506800000003</v>
          </cell>
        </row>
        <row r="719">
          <cell r="F719">
            <v>0</v>
          </cell>
        </row>
        <row r="724">
          <cell r="F724">
            <v>0</v>
          </cell>
        </row>
        <row r="727">
          <cell r="F727">
            <v>0</v>
          </cell>
        </row>
        <row r="730">
          <cell r="F730">
            <v>0</v>
          </cell>
        </row>
        <row r="731">
          <cell r="F731">
            <v>846</v>
          </cell>
        </row>
        <row r="736">
          <cell r="F736">
            <v>0</v>
          </cell>
        </row>
        <row r="739">
          <cell r="F739">
            <v>358403</v>
          </cell>
        </row>
        <row r="747">
          <cell r="F747">
            <v>665174</v>
          </cell>
        </row>
        <row r="766">
          <cell r="F766">
            <v>8196414</v>
          </cell>
        </row>
        <row r="895">
          <cell r="F895">
            <v>181482</v>
          </cell>
        </row>
        <row r="1041">
          <cell r="F1041">
            <v>11442</v>
          </cell>
        </row>
        <row r="1063">
          <cell r="F1063">
            <v>1378426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4"/>
  <sheetViews>
    <sheetView workbookViewId="0">
      <selection activeCell="O21" sqref="O21"/>
    </sheetView>
  </sheetViews>
  <sheetFormatPr defaultRowHeight="12.75" x14ac:dyDescent="0.25"/>
  <cols>
    <col min="1" max="1" width="65.28515625" style="1" customWidth="1"/>
    <col min="2" max="2" width="12.140625" style="1" customWidth="1"/>
    <col min="3" max="3" width="14" style="39" customWidth="1"/>
    <col min="4" max="4" width="28.5703125" style="39" customWidth="1"/>
    <col min="5" max="5" width="9.7109375" style="1" bestFit="1" customWidth="1"/>
    <col min="6" max="11" width="9.140625" style="1" hidden="1" customWidth="1"/>
    <col min="12" max="12" width="13.5703125" style="1" hidden="1" customWidth="1"/>
    <col min="13" max="13" width="10.85546875" style="1" hidden="1" customWidth="1"/>
    <col min="14" max="248" width="9.140625" style="1"/>
    <col min="249" max="249" width="65.28515625" style="1" customWidth="1"/>
    <col min="250" max="250" width="12.140625" style="1" customWidth="1"/>
    <col min="251" max="251" width="14" style="1" customWidth="1"/>
    <col min="252" max="252" width="28.5703125" style="1" customWidth="1"/>
    <col min="253" max="253" width="9.7109375" style="1" bestFit="1" customWidth="1"/>
    <col min="254" max="261" width="0" style="1" hidden="1" customWidth="1"/>
    <col min="262" max="262" width="9.5703125" style="1" bestFit="1" customWidth="1"/>
    <col min="263" max="264" width="11" style="1" bestFit="1" customWidth="1"/>
    <col min="265" max="265" width="13.28515625" style="1" bestFit="1" customWidth="1"/>
    <col min="266" max="504" width="9.140625" style="1"/>
    <col min="505" max="505" width="65.28515625" style="1" customWidth="1"/>
    <col min="506" max="506" width="12.140625" style="1" customWidth="1"/>
    <col min="507" max="507" width="14" style="1" customWidth="1"/>
    <col min="508" max="508" width="28.5703125" style="1" customWidth="1"/>
    <col min="509" max="509" width="9.7109375" style="1" bestFit="1" customWidth="1"/>
    <col min="510" max="517" width="0" style="1" hidden="1" customWidth="1"/>
    <col min="518" max="518" width="9.5703125" style="1" bestFit="1" customWidth="1"/>
    <col min="519" max="520" width="11" style="1" bestFit="1" customWidth="1"/>
    <col min="521" max="521" width="13.28515625" style="1" bestFit="1" customWidth="1"/>
    <col min="522" max="760" width="9.140625" style="1"/>
    <col min="761" max="761" width="65.28515625" style="1" customWidth="1"/>
    <col min="762" max="762" width="12.140625" style="1" customWidth="1"/>
    <col min="763" max="763" width="14" style="1" customWidth="1"/>
    <col min="764" max="764" width="28.5703125" style="1" customWidth="1"/>
    <col min="765" max="765" width="9.7109375" style="1" bestFit="1" customWidth="1"/>
    <col min="766" max="773" width="0" style="1" hidden="1" customWidth="1"/>
    <col min="774" max="774" width="9.5703125" style="1" bestFit="1" customWidth="1"/>
    <col min="775" max="776" width="11" style="1" bestFit="1" customWidth="1"/>
    <col min="777" max="777" width="13.28515625" style="1" bestFit="1" customWidth="1"/>
    <col min="778" max="1016" width="9.140625" style="1"/>
    <col min="1017" max="1017" width="65.28515625" style="1" customWidth="1"/>
    <col min="1018" max="1018" width="12.140625" style="1" customWidth="1"/>
    <col min="1019" max="1019" width="14" style="1" customWidth="1"/>
    <col min="1020" max="1020" width="28.5703125" style="1" customWidth="1"/>
    <col min="1021" max="1021" width="9.7109375" style="1" bestFit="1" customWidth="1"/>
    <col min="1022" max="1029" width="0" style="1" hidden="1" customWidth="1"/>
    <col min="1030" max="1030" width="9.5703125" style="1" bestFit="1" customWidth="1"/>
    <col min="1031" max="1032" width="11" style="1" bestFit="1" customWidth="1"/>
    <col min="1033" max="1033" width="13.28515625" style="1" bestFit="1" customWidth="1"/>
    <col min="1034" max="1272" width="9.140625" style="1"/>
    <col min="1273" max="1273" width="65.28515625" style="1" customWidth="1"/>
    <col min="1274" max="1274" width="12.140625" style="1" customWidth="1"/>
    <col min="1275" max="1275" width="14" style="1" customWidth="1"/>
    <col min="1276" max="1276" width="28.5703125" style="1" customWidth="1"/>
    <col min="1277" max="1277" width="9.7109375" style="1" bestFit="1" customWidth="1"/>
    <col min="1278" max="1285" width="0" style="1" hidden="1" customWidth="1"/>
    <col min="1286" max="1286" width="9.5703125" style="1" bestFit="1" customWidth="1"/>
    <col min="1287" max="1288" width="11" style="1" bestFit="1" customWidth="1"/>
    <col min="1289" max="1289" width="13.28515625" style="1" bestFit="1" customWidth="1"/>
    <col min="1290" max="1528" width="9.140625" style="1"/>
    <col min="1529" max="1529" width="65.28515625" style="1" customWidth="1"/>
    <col min="1530" max="1530" width="12.140625" style="1" customWidth="1"/>
    <col min="1531" max="1531" width="14" style="1" customWidth="1"/>
    <col min="1532" max="1532" width="28.5703125" style="1" customWidth="1"/>
    <col min="1533" max="1533" width="9.7109375" style="1" bestFit="1" customWidth="1"/>
    <col min="1534" max="1541" width="0" style="1" hidden="1" customWidth="1"/>
    <col min="1542" max="1542" width="9.5703125" style="1" bestFit="1" customWidth="1"/>
    <col min="1543" max="1544" width="11" style="1" bestFit="1" customWidth="1"/>
    <col min="1545" max="1545" width="13.28515625" style="1" bestFit="1" customWidth="1"/>
    <col min="1546" max="1784" width="9.140625" style="1"/>
    <col min="1785" max="1785" width="65.28515625" style="1" customWidth="1"/>
    <col min="1786" max="1786" width="12.140625" style="1" customWidth="1"/>
    <col min="1787" max="1787" width="14" style="1" customWidth="1"/>
    <col min="1788" max="1788" width="28.5703125" style="1" customWidth="1"/>
    <col min="1789" max="1789" width="9.7109375" style="1" bestFit="1" customWidth="1"/>
    <col min="1790" max="1797" width="0" style="1" hidden="1" customWidth="1"/>
    <col min="1798" max="1798" width="9.5703125" style="1" bestFit="1" customWidth="1"/>
    <col min="1799" max="1800" width="11" style="1" bestFit="1" customWidth="1"/>
    <col min="1801" max="1801" width="13.28515625" style="1" bestFit="1" customWidth="1"/>
    <col min="1802" max="2040" width="9.140625" style="1"/>
    <col min="2041" max="2041" width="65.28515625" style="1" customWidth="1"/>
    <col min="2042" max="2042" width="12.140625" style="1" customWidth="1"/>
    <col min="2043" max="2043" width="14" style="1" customWidth="1"/>
    <col min="2044" max="2044" width="28.5703125" style="1" customWidth="1"/>
    <col min="2045" max="2045" width="9.7109375" style="1" bestFit="1" customWidth="1"/>
    <col min="2046" max="2053" width="0" style="1" hidden="1" customWidth="1"/>
    <col min="2054" max="2054" width="9.5703125" style="1" bestFit="1" customWidth="1"/>
    <col min="2055" max="2056" width="11" style="1" bestFit="1" customWidth="1"/>
    <col min="2057" max="2057" width="13.28515625" style="1" bestFit="1" customWidth="1"/>
    <col min="2058" max="2296" width="9.140625" style="1"/>
    <col min="2297" max="2297" width="65.28515625" style="1" customWidth="1"/>
    <col min="2298" max="2298" width="12.140625" style="1" customWidth="1"/>
    <col min="2299" max="2299" width="14" style="1" customWidth="1"/>
    <col min="2300" max="2300" width="28.5703125" style="1" customWidth="1"/>
    <col min="2301" max="2301" width="9.7109375" style="1" bestFit="1" customWidth="1"/>
    <col min="2302" max="2309" width="0" style="1" hidden="1" customWidth="1"/>
    <col min="2310" max="2310" width="9.5703125" style="1" bestFit="1" customWidth="1"/>
    <col min="2311" max="2312" width="11" style="1" bestFit="1" customWidth="1"/>
    <col min="2313" max="2313" width="13.28515625" style="1" bestFit="1" customWidth="1"/>
    <col min="2314" max="2552" width="9.140625" style="1"/>
    <col min="2553" max="2553" width="65.28515625" style="1" customWidth="1"/>
    <col min="2554" max="2554" width="12.140625" style="1" customWidth="1"/>
    <col min="2555" max="2555" width="14" style="1" customWidth="1"/>
    <col min="2556" max="2556" width="28.5703125" style="1" customWidth="1"/>
    <col min="2557" max="2557" width="9.7109375" style="1" bestFit="1" customWidth="1"/>
    <col min="2558" max="2565" width="0" style="1" hidden="1" customWidth="1"/>
    <col min="2566" max="2566" width="9.5703125" style="1" bestFit="1" customWidth="1"/>
    <col min="2567" max="2568" width="11" style="1" bestFit="1" customWidth="1"/>
    <col min="2569" max="2569" width="13.28515625" style="1" bestFit="1" customWidth="1"/>
    <col min="2570" max="2808" width="9.140625" style="1"/>
    <col min="2809" max="2809" width="65.28515625" style="1" customWidth="1"/>
    <col min="2810" max="2810" width="12.140625" style="1" customWidth="1"/>
    <col min="2811" max="2811" width="14" style="1" customWidth="1"/>
    <col min="2812" max="2812" width="28.5703125" style="1" customWidth="1"/>
    <col min="2813" max="2813" width="9.7109375" style="1" bestFit="1" customWidth="1"/>
    <col min="2814" max="2821" width="0" style="1" hidden="1" customWidth="1"/>
    <col min="2822" max="2822" width="9.5703125" style="1" bestFit="1" customWidth="1"/>
    <col min="2823" max="2824" width="11" style="1" bestFit="1" customWidth="1"/>
    <col min="2825" max="2825" width="13.28515625" style="1" bestFit="1" customWidth="1"/>
    <col min="2826" max="3064" width="9.140625" style="1"/>
    <col min="3065" max="3065" width="65.28515625" style="1" customWidth="1"/>
    <col min="3066" max="3066" width="12.140625" style="1" customWidth="1"/>
    <col min="3067" max="3067" width="14" style="1" customWidth="1"/>
    <col min="3068" max="3068" width="28.5703125" style="1" customWidth="1"/>
    <col min="3069" max="3069" width="9.7109375" style="1" bestFit="1" customWidth="1"/>
    <col min="3070" max="3077" width="0" style="1" hidden="1" customWidth="1"/>
    <col min="3078" max="3078" width="9.5703125" style="1" bestFit="1" customWidth="1"/>
    <col min="3079" max="3080" width="11" style="1" bestFit="1" customWidth="1"/>
    <col min="3081" max="3081" width="13.28515625" style="1" bestFit="1" customWidth="1"/>
    <col min="3082" max="3320" width="9.140625" style="1"/>
    <col min="3321" max="3321" width="65.28515625" style="1" customWidth="1"/>
    <col min="3322" max="3322" width="12.140625" style="1" customWidth="1"/>
    <col min="3323" max="3323" width="14" style="1" customWidth="1"/>
    <col min="3324" max="3324" width="28.5703125" style="1" customWidth="1"/>
    <col min="3325" max="3325" width="9.7109375" style="1" bestFit="1" customWidth="1"/>
    <col min="3326" max="3333" width="0" style="1" hidden="1" customWidth="1"/>
    <col min="3334" max="3334" width="9.5703125" style="1" bestFit="1" customWidth="1"/>
    <col min="3335" max="3336" width="11" style="1" bestFit="1" customWidth="1"/>
    <col min="3337" max="3337" width="13.28515625" style="1" bestFit="1" customWidth="1"/>
    <col min="3338" max="3576" width="9.140625" style="1"/>
    <col min="3577" max="3577" width="65.28515625" style="1" customWidth="1"/>
    <col min="3578" max="3578" width="12.140625" style="1" customWidth="1"/>
    <col min="3579" max="3579" width="14" style="1" customWidth="1"/>
    <col min="3580" max="3580" width="28.5703125" style="1" customWidth="1"/>
    <col min="3581" max="3581" width="9.7109375" style="1" bestFit="1" customWidth="1"/>
    <col min="3582" max="3589" width="0" style="1" hidden="1" customWidth="1"/>
    <col min="3590" max="3590" width="9.5703125" style="1" bestFit="1" customWidth="1"/>
    <col min="3591" max="3592" width="11" style="1" bestFit="1" customWidth="1"/>
    <col min="3593" max="3593" width="13.28515625" style="1" bestFit="1" customWidth="1"/>
    <col min="3594" max="3832" width="9.140625" style="1"/>
    <col min="3833" max="3833" width="65.28515625" style="1" customWidth="1"/>
    <col min="3834" max="3834" width="12.140625" style="1" customWidth="1"/>
    <col min="3835" max="3835" width="14" style="1" customWidth="1"/>
    <col min="3836" max="3836" width="28.5703125" style="1" customWidth="1"/>
    <col min="3837" max="3837" width="9.7109375" style="1" bestFit="1" customWidth="1"/>
    <col min="3838" max="3845" width="0" style="1" hidden="1" customWidth="1"/>
    <col min="3846" max="3846" width="9.5703125" style="1" bestFit="1" customWidth="1"/>
    <col min="3847" max="3848" width="11" style="1" bestFit="1" customWidth="1"/>
    <col min="3849" max="3849" width="13.28515625" style="1" bestFit="1" customWidth="1"/>
    <col min="3850" max="4088" width="9.140625" style="1"/>
    <col min="4089" max="4089" width="65.28515625" style="1" customWidth="1"/>
    <col min="4090" max="4090" width="12.140625" style="1" customWidth="1"/>
    <col min="4091" max="4091" width="14" style="1" customWidth="1"/>
    <col min="4092" max="4092" width="28.5703125" style="1" customWidth="1"/>
    <col min="4093" max="4093" width="9.7109375" style="1" bestFit="1" customWidth="1"/>
    <col min="4094" max="4101" width="0" style="1" hidden="1" customWidth="1"/>
    <col min="4102" max="4102" width="9.5703125" style="1" bestFit="1" customWidth="1"/>
    <col min="4103" max="4104" width="11" style="1" bestFit="1" customWidth="1"/>
    <col min="4105" max="4105" width="13.28515625" style="1" bestFit="1" customWidth="1"/>
    <col min="4106" max="4344" width="9.140625" style="1"/>
    <col min="4345" max="4345" width="65.28515625" style="1" customWidth="1"/>
    <col min="4346" max="4346" width="12.140625" style="1" customWidth="1"/>
    <col min="4347" max="4347" width="14" style="1" customWidth="1"/>
    <col min="4348" max="4348" width="28.5703125" style="1" customWidth="1"/>
    <col min="4349" max="4349" width="9.7109375" style="1" bestFit="1" customWidth="1"/>
    <col min="4350" max="4357" width="0" style="1" hidden="1" customWidth="1"/>
    <col min="4358" max="4358" width="9.5703125" style="1" bestFit="1" customWidth="1"/>
    <col min="4359" max="4360" width="11" style="1" bestFit="1" customWidth="1"/>
    <col min="4361" max="4361" width="13.28515625" style="1" bestFit="1" customWidth="1"/>
    <col min="4362" max="4600" width="9.140625" style="1"/>
    <col min="4601" max="4601" width="65.28515625" style="1" customWidth="1"/>
    <col min="4602" max="4602" width="12.140625" style="1" customWidth="1"/>
    <col min="4603" max="4603" width="14" style="1" customWidth="1"/>
    <col min="4604" max="4604" width="28.5703125" style="1" customWidth="1"/>
    <col min="4605" max="4605" width="9.7109375" style="1" bestFit="1" customWidth="1"/>
    <col min="4606" max="4613" width="0" style="1" hidden="1" customWidth="1"/>
    <col min="4614" max="4614" width="9.5703125" style="1" bestFit="1" customWidth="1"/>
    <col min="4615" max="4616" width="11" style="1" bestFit="1" customWidth="1"/>
    <col min="4617" max="4617" width="13.28515625" style="1" bestFit="1" customWidth="1"/>
    <col min="4618" max="4856" width="9.140625" style="1"/>
    <col min="4857" max="4857" width="65.28515625" style="1" customWidth="1"/>
    <col min="4858" max="4858" width="12.140625" style="1" customWidth="1"/>
    <col min="4859" max="4859" width="14" style="1" customWidth="1"/>
    <col min="4860" max="4860" width="28.5703125" style="1" customWidth="1"/>
    <col min="4861" max="4861" width="9.7109375" style="1" bestFit="1" customWidth="1"/>
    <col min="4862" max="4869" width="0" style="1" hidden="1" customWidth="1"/>
    <col min="4870" max="4870" width="9.5703125" style="1" bestFit="1" customWidth="1"/>
    <col min="4871" max="4872" width="11" style="1" bestFit="1" customWidth="1"/>
    <col min="4873" max="4873" width="13.28515625" style="1" bestFit="1" customWidth="1"/>
    <col min="4874" max="5112" width="9.140625" style="1"/>
    <col min="5113" max="5113" width="65.28515625" style="1" customWidth="1"/>
    <col min="5114" max="5114" width="12.140625" style="1" customWidth="1"/>
    <col min="5115" max="5115" width="14" style="1" customWidth="1"/>
    <col min="5116" max="5116" width="28.5703125" style="1" customWidth="1"/>
    <col min="5117" max="5117" width="9.7109375" style="1" bestFit="1" customWidth="1"/>
    <col min="5118" max="5125" width="0" style="1" hidden="1" customWidth="1"/>
    <col min="5126" max="5126" width="9.5703125" style="1" bestFit="1" customWidth="1"/>
    <col min="5127" max="5128" width="11" style="1" bestFit="1" customWidth="1"/>
    <col min="5129" max="5129" width="13.28515625" style="1" bestFit="1" customWidth="1"/>
    <col min="5130" max="5368" width="9.140625" style="1"/>
    <col min="5369" max="5369" width="65.28515625" style="1" customWidth="1"/>
    <col min="5370" max="5370" width="12.140625" style="1" customWidth="1"/>
    <col min="5371" max="5371" width="14" style="1" customWidth="1"/>
    <col min="5372" max="5372" width="28.5703125" style="1" customWidth="1"/>
    <col min="5373" max="5373" width="9.7109375" style="1" bestFit="1" customWidth="1"/>
    <col min="5374" max="5381" width="0" style="1" hidden="1" customWidth="1"/>
    <col min="5382" max="5382" width="9.5703125" style="1" bestFit="1" customWidth="1"/>
    <col min="5383" max="5384" width="11" style="1" bestFit="1" customWidth="1"/>
    <col min="5385" max="5385" width="13.28515625" style="1" bestFit="1" customWidth="1"/>
    <col min="5386" max="5624" width="9.140625" style="1"/>
    <col min="5625" max="5625" width="65.28515625" style="1" customWidth="1"/>
    <col min="5626" max="5626" width="12.140625" style="1" customWidth="1"/>
    <col min="5627" max="5627" width="14" style="1" customWidth="1"/>
    <col min="5628" max="5628" width="28.5703125" style="1" customWidth="1"/>
    <col min="5629" max="5629" width="9.7109375" style="1" bestFit="1" customWidth="1"/>
    <col min="5630" max="5637" width="0" style="1" hidden="1" customWidth="1"/>
    <col min="5638" max="5638" width="9.5703125" style="1" bestFit="1" customWidth="1"/>
    <col min="5639" max="5640" width="11" style="1" bestFit="1" customWidth="1"/>
    <col min="5641" max="5641" width="13.28515625" style="1" bestFit="1" customWidth="1"/>
    <col min="5642" max="5880" width="9.140625" style="1"/>
    <col min="5881" max="5881" width="65.28515625" style="1" customWidth="1"/>
    <col min="5882" max="5882" width="12.140625" style="1" customWidth="1"/>
    <col min="5883" max="5883" width="14" style="1" customWidth="1"/>
    <col min="5884" max="5884" width="28.5703125" style="1" customWidth="1"/>
    <col min="5885" max="5885" width="9.7109375" style="1" bestFit="1" customWidth="1"/>
    <col min="5886" max="5893" width="0" style="1" hidden="1" customWidth="1"/>
    <col min="5894" max="5894" width="9.5703125" style="1" bestFit="1" customWidth="1"/>
    <col min="5895" max="5896" width="11" style="1" bestFit="1" customWidth="1"/>
    <col min="5897" max="5897" width="13.28515625" style="1" bestFit="1" customWidth="1"/>
    <col min="5898" max="6136" width="9.140625" style="1"/>
    <col min="6137" max="6137" width="65.28515625" style="1" customWidth="1"/>
    <col min="6138" max="6138" width="12.140625" style="1" customWidth="1"/>
    <col min="6139" max="6139" width="14" style="1" customWidth="1"/>
    <col min="6140" max="6140" width="28.5703125" style="1" customWidth="1"/>
    <col min="6141" max="6141" width="9.7109375" style="1" bestFit="1" customWidth="1"/>
    <col min="6142" max="6149" width="0" style="1" hidden="1" customWidth="1"/>
    <col min="6150" max="6150" width="9.5703125" style="1" bestFit="1" customWidth="1"/>
    <col min="6151" max="6152" width="11" style="1" bestFit="1" customWidth="1"/>
    <col min="6153" max="6153" width="13.28515625" style="1" bestFit="1" customWidth="1"/>
    <col min="6154" max="6392" width="9.140625" style="1"/>
    <col min="6393" max="6393" width="65.28515625" style="1" customWidth="1"/>
    <col min="6394" max="6394" width="12.140625" style="1" customWidth="1"/>
    <col min="6395" max="6395" width="14" style="1" customWidth="1"/>
    <col min="6396" max="6396" width="28.5703125" style="1" customWidth="1"/>
    <col min="6397" max="6397" width="9.7109375" style="1" bestFit="1" customWidth="1"/>
    <col min="6398" max="6405" width="0" style="1" hidden="1" customWidth="1"/>
    <col min="6406" max="6406" width="9.5703125" style="1" bestFit="1" customWidth="1"/>
    <col min="6407" max="6408" width="11" style="1" bestFit="1" customWidth="1"/>
    <col min="6409" max="6409" width="13.28515625" style="1" bestFit="1" customWidth="1"/>
    <col min="6410" max="6648" width="9.140625" style="1"/>
    <col min="6649" max="6649" width="65.28515625" style="1" customWidth="1"/>
    <col min="6650" max="6650" width="12.140625" style="1" customWidth="1"/>
    <col min="6651" max="6651" width="14" style="1" customWidth="1"/>
    <col min="6652" max="6652" width="28.5703125" style="1" customWidth="1"/>
    <col min="6653" max="6653" width="9.7109375" style="1" bestFit="1" customWidth="1"/>
    <col min="6654" max="6661" width="0" style="1" hidden="1" customWidth="1"/>
    <col min="6662" max="6662" width="9.5703125" style="1" bestFit="1" customWidth="1"/>
    <col min="6663" max="6664" width="11" style="1" bestFit="1" customWidth="1"/>
    <col min="6665" max="6665" width="13.28515625" style="1" bestFit="1" customWidth="1"/>
    <col min="6666" max="6904" width="9.140625" style="1"/>
    <col min="6905" max="6905" width="65.28515625" style="1" customWidth="1"/>
    <col min="6906" max="6906" width="12.140625" style="1" customWidth="1"/>
    <col min="6907" max="6907" width="14" style="1" customWidth="1"/>
    <col min="6908" max="6908" width="28.5703125" style="1" customWidth="1"/>
    <col min="6909" max="6909" width="9.7109375" style="1" bestFit="1" customWidth="1"/>
    <col min="6910" max="6917" width="0" style="1" hidden="1" customWidth="1"/>
    <col min="6918" max="6918" width="9.5703125" style="1" bestFit="1" customWidth="1"/>
    <col min="6919" max="6920" width="11" style="1" bestFit="1" customWidth="1"/>
    <col min="6921" max="6921" width="13.28515625" style="1" bestFit="1" customWidth="1"/>
    <col min="6922" max="7160" width="9.140625" style="1"/>
    <col min="7161" max="7161" width="65.28515625" style="1" customWidth="1"/>
    <col min="7162" max="7162" width="12.140625" style="1" customWidth="1"/>
    <col min="7163" max="7163" width="14" style="1" customWidth="1"/>
    <col min="7164" max="7164" width="28.5703125" style="1" customWidth="1"/>
    <col min="7165" max="7165" width="9.7109375" style="1" bestFit="1" customWidth="1"/>
    <col min="7166" max="7173" width="0" style="1" hidden="1" customWidth="1"/>
    <col min="7174" max="7174" width="9.5703125" style="1" bestFit="1" customWidth="1"/>
    <col min="7175" max="7176" width="11" style="1" bestFit="1" customWidth="1"/>
    <col min="7177" max="7177" width="13.28515625" style="1" bestFit="1" customWidth="1"/>
    <col min="7178" max="7416" width="9.140625" style="1"/>
    <col min="7417" max="7417" width="65.28515625" style="1" customWidth="1"/>
    <col min="7418" max="7418" width="12.140625" style="1" customWidth="1"/>
    <col min="7419" max="7419" width="14" style="1" customWidth="1"/>
    <col min="7420" max="7420" width="28.5703125" style="1" customWidth="1"/>
    <col min="7421" max="7421" width="9.7109375" style="1" bestFit="1" customWidth="1"/>
    <col min="7422" max="7429" width="0" style="1" hidden="1" customWidth="1"/>
    <col min="7430" max="7430" width="9.5703125" style="1" bestFit="1" customWidth="1"/>
    <col min="7431" max="7432" width="11" style="1" bestFit="1" customWidth="1"/>
    <col min="7433" max="7433" width="13.28515625" style="1" bestFit="1" customWidth="1"/>
    <col min="7434" max="7672" width="9.140625" style="1"/>
    <col min="7673" max="7673" width="65.28515625" style="1" customWidth="1"/>
    <col min="7674" max="7674" width="12.140625" style="1" customWidth="1"/>
    <col min="7675" max="7675" width="14" style="1" customWidth="1"/>
    <col min="7676" max="7676" width="28.5703125" style="1" customWidth="1"/>
    <col min="7677" max="7677" width="9.7109375" style="1" bestFit="1" customWidth="1"/>
    <col min="7678" max="7685" width="0" style="1" hidden="1" customWidth="1"/>
    <col min="7686" max="7686" width="9.5703125" style="1" bestFit="1" customWidth="1"/>
    <col min="7687" max="7688" width="11" style="1" bestFit="1" customWidth="1"/>
    <col min="7689" max="7689" width="13.28515625" style="1" bestFit="1" customWidth="1"/>
    <col min="7690" max="7928" width="9.140625" style="1"/>
    <col min="7929" max="7929" width="65.28515625" style="1" customWidth="1"/>
    <col min="7930" max="7930" width="12.140625" style="1" customWidth="1"/>
    <col min="7931" max="7931" width="14" style="1" customWidth="1"/>
    <col min="7932" max="7932" width="28.5703125" style="1" customWidth="1"/>
    <col min="7933" max="7933" width="9.7109375" style="1" bestFit="1" customWidth="1"/>
    <col min="7934" max="7941" width="0" style="1" hidden="1" customWidth="1"/>
    <col min="7942" max="7942" width="9.5703125" style="1" bestFit="1" customWidth="1"/>
    <col min="7943" max="7944" width="11" style="1" bestFit="1" customWidth="1"/>
    <col min="7945" max="7945" width="13.28515625" style="1" bestFit="1" customWidth="1"/>
    <col min="7946" max="8184" width="9.140625" style="1"/>
    <col min="8185" max="8185" width="65.28515625" style="1" customWidth="1"/>
    <col min="8186" max="8186" width="12.140625" style="1" customWidth="1"/>
    <col min="8187" max="8187" width="14" style="1" customWidth="1"/>
    <col min="8188" max="8188" width="28.5703125" style="1" customWidth="1"/>
    <col min="8189" max="8189" width="9.7109375" style="1" bestFit="1" customWidth="1"/>
    <col min="8190" max="8197" width="0" style="1" hidden="1" customWidth="1"/>
    <col min="8198" max="8198" width="9.5703125" style="1" bestFit="1" customWidth="1"/>
    <col min="8199" max="8200" width="11" style="1" bestFit="1" customWidth="1"/>
    <col min="8201" max="8201" width="13.28515625" style="1" bestFit="1" customWidth="1"/>
    <col min="8202" max="8440" width="9.140625" style="1"/>
    <col min="8441" max="8441" width="65.28515625" style="1" customWidth="1"/>
    <col min="8442" max="8442" width="12.140625" style="1" customWidth="1"/>
    <col min="8443" max="8443" width="14" style="1" customWidth="1"/>
    <col min="8444" max="8444" width="28.5703125" style="1" customWidth="1"/>
    <col min="8445" max="8445" width="9.7109375" style="1" bestFit="1" customWidth="1"/>
    <col min="8446" max="8453" width="0" style="1" hidden="1" customWidth="1"/>
    <col min="8454" max="8454" width="9.5703125" style="1" bestFit="1" customWidth="1"/>
    <col min="8455" max="8456" width="11" style="1" bestFit="1" customWidth="1"/>
    <col min="8457" max="8457" width="13.28515625" style="1" bestFit="1" customWidth="1"/>
    <col min="8458" max="8696" width="9.140625" style="1"/>
    <col min="8697" max="8697" width="65.28515625" style="1" customWidth="1"/>
    <col min="8698" max="8698" width="12.140625" style="1" customWidth="1"/>
    <col min="8699" max="8699" width="14" style="1" customWidth="1"/>
    <col min="8700" max="8700" width="28.5703125" style="1" customWidth="1"/>
    <col min="8701" max="8701" width="9.7109375" style="1" bestFit="1" customWidth="1"/>
    <col min="8702" max="8709" width="0" style="1" hidden="1" customWidth="1"/>
    <col min="8710" max="8710" width="9.5703125" style="1" bestFit="1" customWidth="1"/>
    <col min="8711" max="8712" width="11" style="1" bestFit="1" customWidth="1"/>
    <col min="8713" max="8713" width="13.28515625" style="1" bestFit="1" customWidth="1"/>
    <col min="8714" max="8952" width="9.140625" style="1"/>
    <col min="8953" max="8953" width="65.28515625" style="1" customWidth="1"/>
    <col min="8954" max="8954" width="12.140625" style="1" customWidth="1"/>
    <col min="8955" max="8955" width="14" style="1" customWidth="1"/>
    <col min="8956" max="8956" width="28.5703125" style="1" customWidth="1"/>
    <col min="8957" max="8957" width="9.7109375" style="1" bestFit="1" customWidth="1"/>
    <col min="8958" max="8965" width="0" style="1" hidden="1" customWidth="1"/>
    <col min="8966" max="8966" width="9.5703125" style="1" bestFit="1" customWidth="1"/>
    <col min="8967" max="8968" width="11" style="1" bestFit="1" customWidth="1"/>
    <col min="8969" max="8969" width="13.28515625" style="1" bestFit="1" customWidth="1"/>
    <col min="8970" max="9208" width="9.140625" style="1"/>
    <col min="9209" max="9209" width="65.28515625" style="1" customWidth="1"/>
    <col min="9210" max="9210" width="12.140625" style="1" customWidth="1"/>
    <col min="9211" max="9211" width="14" style="1" customWidth="1"/>
    <col min="9212" max="9212" width="28.5703125" style="1" customWidth="1"/>
    <col min="9213" max="9213" width="9.7109375" style="1" bestFit="1" customWidth="1"/>
    <col min="9214" max="9221" width="0" style="1" hidden="1" customWidth="1"/>
    <col min="9222" max="9222" width="9.5703125" style="1" bestFit="1" customWidth="1"/>
    <col min="9223" max="9224" width="11" style="1" bestFit="1" customWidth="1"/>
    <col min="9225" max="9225" width="13.28515625" style="1" bestFit="1" customWidth="1"/>
    <col min="9226" max="9464" width="9.140625" style="1"/>
    <col min="9465" max="9465" width="65.28515625" style="1" customWidth="1"/>
    <col min="9466" max="9466" width="12.140625" style="1" customWidth="1"/>
    <col min="9467" max="9467" width="14" style="1" customWidth="1"/>
    <col min="9468" max="9468" width="28.5703125" style="1" customWidth="1"/>
    <col min="9469" max="9469" width="9.7109375" style="1" bestFit="1" customWidth="1"/>
    <col min="9470" max="9477" width="0" style="1" hidden="1" customWidth="1"/>
    <col min="9478" max="9478" width="9.5703125" style="1" bestFit="1" customWidth="1"/>
    <col min="9479" max="9480" width="11" style="1" bestFit="1" customWidth="1"/>
    <col min="9481" max="9481" width="13.28515625" style="1" bestFit="1" customWidth="1"/>
    <col min="9482" max="9720" width="9.140625" style="1"/>
    <col min="9721" max="9721" width="65.28515625" style="1" customWidth="1"/>
    <col min="9722" max="9722" width="12.140625" style="1" customWidth="1"/>
    <col min="9723" max="9723" width="14" style="1" customWidth="1"/>
    <col min="9724" max="9724" width="28.5703125" style="1" customWidth="1"/>
    <col min="9725" max="9725" width="9.7109375" style="1" bestFit="1" customWidth="1"/>
    <col min="9726" max="9733" width="0" style="1" hidden="1" customWidth="1"/>
    <col min="9734" max="9734" width="9.5703125" style="1" bestFit="1" customWidth="1"/>
    <col min="9735" max="9736" width="11" style="1" bestFit="1" customWidth="1"/>
    <col min="9737" max="9737" width="13.28515625" style="1" bestFit="1" customWidth="1"/>
    <col min="9738" max="9976" width="9.140625" style="1"/>
    <col min="9977" max="9977" width="65.28515625" style="1" customWidth="1"/>
    <col min="9978" max="9978" width="12.140625" style="1" customWidth="1"/>
    <col min="9979" max="9979" width="14" style="1" customWidth="1"/>
    <col min="9980" max="9980" width="28.5703125" style="1" customWidth="1"/>
    <col min="9981" max="9981" width="9.7109375" style="1" bestFit="1" customWidth="1"/>
    <col min="9982" max="9989" width="0" style="1" hidden="1" customWidth="1"/>
    <col min="9990" max="9990" width="9.5703125" style="1" bestFit="1" customWidth="1"/>
    <col min="9991" max="9992" width="11" style="1" bestFit="1" customWidth="1"/>
    <col min="9993" max="9993" width="13.28515625" style="1" bestFit="1" customWidth="1"/>
    <col min="9994" max="10232" width="9.140625" style="1"/>
    <col min="10233" max="10233" width="65.28515625" style="1" customWidth="1"/>
    <col min="10234" max="10234" width="12.140625" style="1" customWidth="1"/>
    <col min="10235" max="10235" width="14" style="1" customWidth="1"/>
    <col min="10236" max="10236" width="28.5703125" style="1" customWidth="1"/>
    <col min="10237" max="10237" width="9.7109375" style="1" bestFit="1" customWidth="1"/>
    <col min="10238" max="10245" width="0" style="1" hidden="1" customWidth="1"/>
    <col min="10246" max="10246" width="9.5703125" style="1" bestFit="1" customWidth="1"/>
    <col min="10247" max="10248" width="11" style="1" bestFit="1" customWidth="1"/>
    <col min="10249" max="10249" width="13.28515625" style="1" bestFit="1" customWidth="1"/>
    <col min="10250" max="10488" width="9.140625" style="1"/>
    <col min="10489" max="10489" width="65.28515625" style="1" customWidth="1"/>
    <col min="10490" max="10490" width="12.140625" style="1" customWidth="1"/>
    <col min="10491" max="10491" width="14" style="1" customWidth="1"/>
    <col min="10492" max="10492" width="28.5703125" style="1" customWidth="1"/>
    <col min="10493" max="10493" width="9.7109375" style="1" bestFit="1" customWidth="1"/>
    <col min="10494" max="10501" width="0" style="1" hidden="1" customWidth="1"/>
    <col min="10502" max="10502" width="9.5703125" style="1" bestFit="1" customWidth="1"/>
    <col min="10503" max="10504" width="11" style="1" bestFit="1" customWidth="1"/>
    <col min="10505" max="10505" width="13.28515625" style="1" bestFit="1" customWidth="1"/>
    <col min="10506" max="10744" width="9.140625" style="1"/>
    <col min="10745" max="10745" width="65.28515625" style="1" customWidth="1"/>
    <col min="10746" max="10746" width="12.140625" style="1" customWidth="1"/>
    <col min="10747" max="10747" width="14" style="1" customWidth="1"/>
    <col min="10748" max="10748" width="28.5703125" style="1" customWidth="1"/>
    <col min="10749" max="10749" width="9.7109375" style="1" bestFit="1" customWidth="1"/>
    <col min="10750" max="10757" width="0" style="1" hidden="1" customWidth="1"/>
    <col min="10758" max="10758" width="9.5703125" style="1" bestFit="1" customWidth="1"/>
    <col min="10759" max="10760" width="11" style="1" bestFit="1" customWidth="1"/>
    <col min="10761" max="10761" width="13.28515625" style="1" bestFit="1" customWidth="1"/>
    <col min="10762" max="11000" width="9.140625" style="1"/>
    <col min="11001" max="11001" width="65.28515625" style="1" customWidth="1"/>
    <col min="11002" max="11002" width="12.140625" style="1" customWidth="1"/>
    <col min="11003" max="11003" width="14" style="1" customWidth="1"/>
    <col min="11004" max="11004" width="28.5703125" style="1" customWidth="1"/>
    <col min="11005" max="11005" width="9.7109375" style="1" bestFit="1" customWidth="1"/>
    <col min="11006" max="11013" width="0" style="1" hidden="1" customWidth="1"/>
    <col min="11014" max="11014" width="9.5703125" style="1" bestFit="1" customWidth="1"/>
    <col min="11015" max="11016" width="11" style="1" bestFit="1" customWidth="1"/>
    <col min="11017" max="11017" width="13.28515625" style="1" bestFit="1" customWidth="1"/>
    <col min="11018" max="11256" width="9.140625" style="1"/>
    <col min="11257" max="11257" width="65.28515625" style="1" customWidth="1"/>
    <col min="11258" max="11258" width="12.140625" style="1" customWidth="1"/>
    <col min="11259" max="11259" width="14" style="1" customWidth="1"/>
    <col min="11260" max="11260" width="28.5703125" style="1" customWidth="1"/>
    <col min="11261" max="11261" width="9.7109375" style="1" bestFit="1" customWidth="1"/>
    <col min="11262" max="11269" width="0" style="1" hidden="1" customWidth="1"/>
    <col min="11270" max="11270" width="9.5703125" style="1" bestFit="1" customWidth="1"/>
    <col min="11271" max="11272" width="11" style="1" bestFit="1" customWidth="1"/>
    <col min="11273" max="11273" width="13.28515625" style="1" bestFit="1" customWidth="1"/>
    <col min="11274" max="11512" width="9.140625" style="1"/>
    <col min="11513" max="11513" width="65.28515625" style="1" customWidth="1"/>
    <col min="11514" max="11514" width="12.140625" style="1" customWidth="1"/>
    <col min="11515" max="11515" width="14" style="1" customWidth="1"/>
    <col min="11516" max="11516" width="28.5703125" style="1" customWidth="1"/>
    <col min="11517" max="11517" width="9.7109375" style="1" bestFit="1" customWidth="1"/>
    <col min="11518" max="11525" width="0" style="1" hidden="1" customWidth="1"/>
    <col min="11526" max="11526" width="9.5703125" style="1" bestFit="1" customWidth="1"/>
    <col min="11527" max="11528" width="11" style="1" bestFit="1" customWidth="1"/>
    <col min="11529" max="11529" width="13.28515625" style="1" bestFit="1" customWidth="1"/>
    <col min="11530" max="11768" width="9.140625" style="1"/>
    <col min="11769" max="11769" width="65.28515625" style="1" customWidth="1"/>
    <col min="11770" max="11770" width="12.140625" style="1" customWidth="1"/>
    <col min="11771" max="11771" width="14" style="1" customWidth="1"/>
    <col min="11772" max="11772" width="28.5703125" style="1" customWidth="1"/>
    <col min="11773" max="11773" width="9.7109375" style="1" bestFit="1" customWidth="1"/>
    <col min="11774" max="11781" width="0" style="1" hidden="1" customWidth="1"/>
    <col min="11782" max="11782" width="9.5703125" style="1" bestFit="1" customWidth="1"/>
    <col min="11783" max="11784" width="11" style="1" bestFit="1" customWidth="1"/>
    <col min="11785" max="11785" width="13.28515625" style="1" bestFit="1" customWidth="1"/>
    <col min="11786" max="12024" width="9.140625" style="1"/>
    <col min="12025" max="12025" width="65.28515625" style="1" customWidth="1"/>
    <col min="12026" max="12026" width="12.140625" style="1" customWidth="1"/>
    <col min="12027" max="12027" width="14" style="1" customWidth="1"/>
    <col min="12028" max="12028" width="28.5703125" style="1" customWidth="1"/>
    <col min="12029" max="12029" width="9.7109375" style="1" bestFit="1" customWidth="1"/>
    <col min="12030" max="12037" width="0" style="1" hidden="1" customWidth="1"/>
    <col min="12038" max="12038" width="9.5703125" style="1" bestFit="1" customWidth="1"/>
    <col min="12039" max="12040" width="11" style="1" bestFit="1" customWidth="1"/>
    <col min="12041" max="12041" width="13.28515625" style="1" bestFit="1" customWidth="1"/>
    <col min="12042" max="12280" width="9.140625" style="1"/>
    <col min="12281" max="12281" width="65.28515625" style="1" customWidth="1"/>
    <col min="12282" max="12282" width="12.140625" style="1" customWidth="1"/>
    <col min="12283" max="12283" width="14" style="1" customWidth="1"/>
    <col min="12284" max="12284" width="28.5703125" style="1" customWidth="1"/>
    <col min="12285" max="12285" width="9.7109375" style="1" bestFit="1" customWidth="1"/>
    <col min="12286" max="12293" width="0" style="1" hidden="1" customWidth="1"/>
    <col min="12294" max="12294" width="9.5703125" style="1" bestFit="1" customWidth="1"/>
    <col min="12295" max="12296" width="11" style="1" bestFit="1" customWidth="1"/>
    <col min="12297" max="12297" width="13.28515625" style="1" bestFit="1" customWidth="1"/>
    <col min="12298" max="12536" width="9.140625" style="1"/>
    <col min="12537" max="12537" width="65.28515625" style="1" customWidth="1"/>
    <col min="12538" max="12538" width="12.140625" style="1" customWidth="1"/>
    <col min="12539" max="12539" width="14" style="1" customWidth="1"/>
    <col min="12540" max="12540" width="28.5703125" style="1" customWidth="1"/>
    <col min="12541" max="12541" width="9.7109375" style="1" bestFit="1" customWidth="1"/>
    <col min="12542" max="12549" width="0" style="1" hidden="1" customWidth="1"/>
    <col min="12550" max="12550" width="9.5703125" style="1" bestFit="1" customWidth="1"/>
    <col min="12551" max="12552" width="11" style="1" bestFit="1" customWidth="1"/>
    <col min="12553" max="12553" width="13.28515625" style="1" bestFit="1" customWidth="1"/>
    <col min="12554" max="12792" width="9.140625" style="1"/>
    <col min="12793" max="12793" width="65.28515625" style="1" customWidth="1"/>
    <col min="12794" max="12794" width="12.140625" style="1" customWidth="1"/>
    <col min="12795" max="12795" width="14" style="1" customWidth="1"/>
    <col min="12796" max="12796" width="28.5703125" style="1" customWidth="1"/>
    <col min="12797" max="12797" width="9.7109375" style="1" bestFit="1" customWidth="1"/>
    <col min="12798" max="12805" width="0" style="1" hidden="1" customWidth="1"/>
    <col min="12806" max="12806" width="9.5703125" style="1" bestFit="1" customWidth="1"/>
    <col min="12807" max="12808" width="11" style="1" bestFit="1" customWidth="1"/>
    <col min="12809" max="12809" width="13.28515625" style="1" bestFit="1" customWidth="1"/>
    <col min="12810" max="13048" width="9.140625" style="1"/>
    <col min="13049" max="13049" width="65.28515625" style="1" customWidth="1"/>
    <col min="13050" max="13050" width="12.140625" style="1" customWidth="1"/>
    <col min="13051" max="13051" width="14" style="1" customWidth="1"/>
    <col min="13052" max="13052" width="28.5703125" style="1" customWidth="1"/>
    <col min="13053" max="13053" width="9.7109375" style="1" bestFit="1" customWidth="1"/>
    <col min="13054" max="13061" width="0" style="1" hidden="1" customWidth="1"/>
    <col min="13062" max="13062" width="9.5703125" style="1" bestFit="1" customWidth="1"/>
    <col min="13063" max="13064" width="11" style="1" bestFit="1" customWidth="1"/>
    <col min="13065" max="13065" width="13.28515625" style="1" bestFit="1" customWidth="1"/>
    <col min="13066" max="13304" width="9.140625" style="1"/>
    <col min="13305" max="13305" width="65.28515625" style="1" customWidth="1"/>
    <col min="13306" max="13306" width="12.140625" style="1" customWidth="1"/>
    <col min="13307" max="13307" width="14" style="1" customWidth="1"/>
    <col min="13308" max="13308" width="28.5703125" style="1" customWidth="1"/>
    <col min="13309" max="13309" width="9.7109375" style="1" bestFit="1" customWidth="1"/>
    <col min="13310" max="13317" width="0" style="1" hidden="1" customWidth="1"/>
    <col min="13318" max="13318" width="9.5703125" style="1" bestFit="1" customWidth="1"/>
    <col min="13319" max="13320" width="11" style="1" bestFit="1" customWidth="1"/>
    <col min="13321" max="13321" width="13.28515625" style="1" bestFit="1" customWidth="1"/>
    <col min="13322" max="13560" width="9.140625" style="1"/>
    <col min="13561" max="13561" width="65.28515625" style="1" customWidth="1"/>
    <col min="13562" max="13562" width="12.140625" style="1" customWidth="1"/>
    <col min="13563" max="13563" width="14" style="1" customWidth="1"/>
    <col min="13564" max="13564" width="28.5703125" style="1" customWidth="1"/>
    <col min="13565" max="13565" width="9.7109375" style="1" bestFit="1" customWidth="1"/>
    <col min="13566" max="13573" width="0" style="1" hidden="1" customWidth="1"/>
    <col min="13574" max="13574" width="9.5703125" style="1" bestFit="1" customWidth="1"/>
    <col min="13575" max="13576" width="11" style="1" bestFit="1" customWidth="1"/>
    <col min="13577" max="13577" width="13.28515625" style="1" bestFit="1" customWidth="1"/>
    <col min="13578" max="13816" width="9.140625" style="1"/>
    <col min="13817" max="13817" width="65.28515625" style="1" customWidth="1"/>
    <col min="13818" max="13818" width="12.140625" style="1" customWidth="1"/>
    <col min="13819" max="13819" width="14" style="1" customWidth="1"/>
    <col min="13820" max="13820" width="28.5703125" style="1" customWidth="1"/>
    <col min="13821" max="13821" width="9.7109375" style="1" bestFit="1" customWidth="1"/>
    <col min="13822" max="13829" width="0" style="1" hidden="1" customWidth="1"/>
    <col min="13830" max="13830" width="9.5703125" style="1" bestFit="1" customWidth="1"/>
    <col min="13831" max="13832" width="11" style="1" bestFit="1" customWidth="1"/>
    <col min="13833" max="13833" width="13.28515625" style="1" bestFit="1" customWidth="1"/>
    <col min="13834" max="14072" width="9.140625" style="1"/>
    <col min="14073" max="14073" width="65.28515625" style="1" customWidth="1"/>
    <col min="14074" max="14074" width="12.140625" style="1" customWidth="1"/>
    <col min="14075" max="14075" width="14" style="1" customWidth="1"/>
    <col min="14076" max="14076" width="28.5703125" style="1" customWidth="1"/>
    <col min="14077" max="14077" width="9.7109375" style="1" bestFit="1" customWidth="1"/>
    <col min="14078" max="14085" width="0" style="1" hidden="1" customWidth="1"/>
    <col min="14086" max="14086" width="9.5703125" style="1" bestFit="1" customWidth="1"/>
    <col min="14087" max="14088" width="11" style="1" bestFit="1" customWidth="1"/>
    <col min="14089" max="14089" width="13.28515625" style="1" bestFit="1" customWidth="1"/>
    <col min="14090" max="14328" width="9.140625" style="1"/>
    <col min="14329" max="14329" width="65.28515625" style="1" customWidth="1"/>
    <col min="14330" max="14330" width="12.140625" style="1" customWidth="1"/>
    <col min="14331" max="14331" width="14" style="1" customWidth="1"/>
    <col min="14332" max="14332" width="28.5703125" style="1" customWidth="1"/>
    <col min="14333" max="14333" width="9.7109375" style="1" bestFit="1" customWidth="1"/>
    <col min="14334" max="14341" width="0" style="1" hidden="1" customWidth="1"/>
    <col min="14342" max="14342" width="9.5703125" style="1" bestFit="1" customWidth="1"/>
    <col min="14343" max="14344" width="11" style="1" bestFit="1" customWidth="1"/>
    <col min="14345" max="14345" width="13.28515625" style="1" bestFit="1" customWidth="1"/>
    <col min="14346" max="14584" width="9.140625" style="1"/>
    <col min="14585" max="14585" width="65.28515625" style="1" customWidth="1"/>
    <col min="14586" max="14586" width="12.140625" style="1" customWidth="1"/>
    <col min="14587" max="14587" width="14" style="1" customWidth="1"/>
    <col min="14588" max="14588" width="28.5703125" style="1" customWidth="1"/>
    <col min="14589" max="14589" width="9.7109375" style="1" bestFit="1" customWidth="1"/>
    <col min="14590" max="14597" width="0" style="1" hidden="1" customWidth="1"/>
    <col min="14598" max="14598" width="9.5703125" style="1" bestFit="1" customWidth="1"/>
    <col min="14599" max="14600" width="11" style="1" bestFit="1" customWidth="1"/>
    <col min="14601" max="14601" width="13.28515625" style="1" bestFit="1" customWidth="1"/>
    <col min="14602" max="14840" width="9.140625" style="1"/>
    <col min="14841" max="14841" width="65.28515625" style="1" customWidth="1"/>
    <col min="14842" max="14842" width="12.140625" style="1" customWidth="1"/>
    <col min="14843" max="14843" width="14" style="1" customWidth="1"/>
    <col min="14844" max="14844" width="28.5703125" style="1" customWidth="1"/>
    <col min="14845" max="14845" width="9.7109375" style="1" bestFit="1" customWidth="1"/>
    <col min="14846" max="14853" width="0" style="1" hidden="1" customWidth="1"/>
    <col min="14854" max="14854" width="9.5703125" style="1" bestFit="1" customWidth="1"/>
    <col min="14855" max="14856" width="11" style="1" bestFit="1" customWidth="1"/>
    <col min="14857" max="14857" width="13.28515625" style="1" bestFit="1" customWidth="1"/>
    <col min="14858" max="15096" width="9.140625" style="1"/>
    <col min="15097" max="15097" width="65.28515625" style="1" customWidth="1"/>
    <col min="15098" max="15098" width="12.140625" style="1" customWidth="1"/>
    <col min="15099" max="15099" width="14" style="1" customWidth="1"/>
    <col min="15100" max="15100" width="28.5703125" style="1" customWidth="1"/>
    <col min="15101" max="15101" width="9.7109375" style="1" bestFit="1" customWidth="1"/>
    <col min="15102" max="15109" width="0" style="1" hidden="1" customWidth="1"/>
    <col min="15110" max="15110" width="9.5703125" style="1" bestFit="1" customWidth="1"/>
    <col min="15111" max="15112" width="11" style="1" bestFit="1" customWidth="1"/>
    <col min="15113" max="15113" width="13.28515625" style="1" bestFit="1" customWidth="1"/>
    <col min="15114" max="15352" width="9.140625" style="1"/>
    <col min="15353" max="15353" width="65.28515625" style="1" customWidth="1"/>
    <col min="15354" max="15354" width="12.140625" style="1" customWidth="1"/>
    <col min="15355" max="15355" width="14" style="1" customWidth="1"/>
    <col min="15356" max="15356" width="28.5703125" style="1" customWidth="1"/>
    <col min="15357" max="15357" width="9.7109375" style="1" bestFit="1" customWidth="1"/>
    <col min="15358" max="15365" width="0" style="1" hidden="1" customWidth="1"/>
    <col min="15366" max="15366" width="9.5703125" style="1" bestFit="1" customWidth="1"/>
    <col min="15367" max="15368" width="11" style="1" bestFit="1" customWidth="1"/>
    <col min="15369" max="15369" width="13.28515625" style="1" bestFit="1" customWidth="1"/>
    <col min="15370" max="15608" width="9.140625" style="1"/>
    <col min="15609" max="15609" width="65.28515625" style="1" customWidth="1"/>
    <col min="15610" max="15610" width="12.140625" style="1" customWidth="1"/>
    <col min="15611" max="15611" width="14" style="1" customWidth="1"/>
    <col min="15612" max="15612" width="28.5703125" style="1" customWidth="1"/>
    <col min="15613" max="15613" width="9.7109375" style="1" bestFit="1" customWidth="1"/>
    <col min="15614" max="15621" width="0" style="1" hidden="1" customWidth="1"/>
    <col min="15622" max="15622" width="9.5703125" style="1" bestFit="1" customWidth="1"/>
    <col min="15623" max="15624" width="11" style="1" bestFit="1" customWidth="1"/>
    <col min="15625" max="15625" width="13.28515625" style="1" bestFit="1" customWidth="1"/>
    <col min="15626" max="15864" width="9.140625" style="1"/>
    <col min="15865" max="15865" width="65.28515625" style="1" customWidth="1"/>
    <col min="15866" max="15866" width="12.140625" style="1" customWidth="1"/>
    <col min="15867" max="15867" width="14" style="1" customWidth="1"/>
    <col min="15868" max="15868" width="28.5703125" style="1" customWidth="1"/>
    <col min="15869" max="15869" width="9.7109375" style="1" bestFit="1" customWidth="1"/>
    <col min="15870" max="15877" width="0" style="1" hidden="1" customWidth="1"/>
    <col min="15878" max="15878" width="9.5703125" style="1" bestFit="1" customWidth="1"/>
    <col min="15879" max="15880" width="11" style="1" bestFit="1" customWidth="1"/>
    <col min="15881" max="15881" width="13.28515625" style="1" bestFit="1" customWidth="1"/>
    <col min="15882" max="16120" width="9.140625" style="1"/>
    <col min="16121" max="16121" width="65.28515625" style="1" customWidth="1"/>
    <col min="16122" max="16122" width="12.140625" style="1" customWidth="1"/>
    <col min="16123" max="16123" width="14" style="1" customWidth="1"/>
    <col min="16124" max="16124" width="28.5703125" style="1" customWidth="1"/>
    <col min="16125" max="16125" width="9.7109375" style="1" bestFit="1" customWidth="1"/>
    <col min="16126" max="16133" width="0" style="1" hidden="1" customWidth="1"/>
    <col min="16134" max="16134" width="9.5703125" style="1" bestFit="1" customWidth="1"/>
    <col min="16135" max="16136" width="11" style="1" bestFit="1" customWidth="1"/>
    <col min="16137" max="16137" width="13.28515625" style="1" bestFit="1" customWidth="1"/>
    <col min="16138" max="16384" width="9.140625" style="1"/>
  </cols>
  <sheetData>
    <row r="1" spans="1:13" ht="80.25" customHeight="1" x14ac:dyDescent="0.25">
      <c r="C1" s="2" t="s">
        <v>0</v>
      </c>
      <c r="D1" s="2"/>
    </row>
    <row r="2" spans="1:13" x14ac:dyDescent="0.25">
      <c r="C2" s="3"/>
      <c r="D2" s="4" t="s">
        <v>1</v>
      </c>
    </row>
    <row r="3" spans="1:13" x14ac:dyDescent="0.25">
      <c r="A3" s="5" t="s">
        <v>2</v>
      </c>
      <c r="B3" s="5"/>
      <c r="C3" s="5"/>
      <c r="D3" s="5"/>
    </row>
    <row r="4" spans="1:13" x14ac:dyDescent="0.25">
      <c r="A4" s="6" t="s">
        <v>3</v>
      </c>
      <c r="B4" s="6"/>
      <c r="C4" s="6"/>
      <c r="D4" s="6"/>
    </row>
    <row r="5" spans="1:13" x14ac:dyDescent="0.25">
      <c r="A5" s="7" t="s">
        <v>4</v>
      </c>
      <c r="B5" s="7"/>
      <c r="C5" s="7"/>
      <c r="D5" s="7"/>
    </row>
    <row r="6" spans="1:13" x14ac:dyDescent="0.25">
      <c r="A6" s="7" t="s">
        <v>5</v>
      </c>
      <c r="B6" s="7"/>
      <c r="C6" s="7"/>
      <c r="D6" s="7"/>
    </row>
    <row r="7" spans="1:13" x14ac:dyDescent="0.25">
      <c r="A7" s="6" t="s">
        <v>6</v>
      </c>
      <c r="B7" s="6"/>
      <c r="C7" s="6"/>
      <c r="D7" s="6"/>
    </row>
    <row r="8" spans="1:13" s="8" customFormat="1" x14ac:dyDescent="0.25">
      <c r="C8" s="9"/>
      <c r="D8" s="10" t="s">
        <v>7</v>
      </c>
    </row>
    <row r="9" spans="1:13" ht="38.25" x14ac:dyDescent="0.25">
      <c r="A9" s="11" t="s">
        <v>8</v>
      </c>
      <c r="B9" s="11" t="s">
        <v>9</v>
      </c>
      <c r="C9" s="12" t="s">
        <v>10</v>
      </c>
      <c r="D9" s="12" t="s">
        <v>11</v>
      </c>
    </row>
    <row r="10" spans="1:13" x14ac:dyDescent="0.25">
      <c r="A10" s="13">
        <v>1</v>
      </c>
      <c r="B10" s="13">
        <v>2</v>
      </c>
      <c r="C10" s="14">
        <v>3</v>
      </c>
      <c r="D10" s="14">
        <v>4</v>
      </c>
    </row>
    <row r="11" spans="1:13" x14ac:dyDescent="0.25">
      <c r="A11" s="15" t="s">
        <v>12</v>
      </c>
      <c r="B11" s="16"/>
      <c r="C11" s="52"/>
      <c r="D11" s="52"/>
    </row>
    <row r="12" spans="1:13" ht="12.75" customHeight="1" x14ac:dyDescent="0.25">
      <c r="A12" s="17" t="s">
        <v>13</v>
      </c>
      <c r="B12" s="18">
        <v>1</v>
      </c>
      <c r="C12" s="52">
        <v>9026572.0270096287</v>
      </c>
      <c r="D12" s="52">
        <v>10506662.830680847</v>
      </c>
      <c r="E12" s="19"/>
      <c r="F12" s="20"/>
      <c r="G12" s="20"/>
      <c r="H12" s="20"/>
      <c r="L12" s="53">
        <v>9092483.9938499928</v>
      </c>
    </row>
    <row r="13" spans="1:13" x14ac:dyDescent="0.25">
      <c r="A13" s="17" t="s">
        <v>14</v>
      </c>
      <c r="B13" s="21"/>
      <c r="C13" s="52"/>
      <c r="D13" s="52"/>
      <c r="E13" s="22"/>
      <c r="F13" s="20"/>
      <c r="G13" s="22"/>
      <c r="H13" s="20"/>
      <c r="I13" s="22"/>
      <c r="J13" s="22"/>
      <c r="K13" s="22"/>
      <c r="L13" s="54"/>
      <c r="M13" s="22"/>
    </row>
    <row r="14" spans="1:13" x14ac:dyDescent="0.25">
      <c r="A14" s="17" t="s">
        <v>15</v>
      </c>
      <c r="B14" s="21" t="s">
        <v>16</v>
      </c>
      <c r="C14" s="52">
        <v>4651720.7974496931</v>
      </c>
      <c r="D14" s="52">
        <v>3131350.8306808472</v>
      </c>
      <c r="E14" s="22"/>
      <c r="F14" s="20"/>
      <c r="G14" s="22"/>
      <c r="H14" s="20"/>
      <c r="I14" s="22"/>
      <c r="J14" s="22"/>
      <c r="K14" s="22"/>
      <c r="L14" s="54">
        <v>5002010.9938499928</v>
      </c>
      <c r="M14" s="22"/>
    </row>
    <row r="15" spans="1:13" ht="25.5" x14ac:dyDescent="0.25">
      <c r="A15" s="17" t="s">
        <v>17</v>
      </c>
      <c r="B15" s="21" t="s">
        <v>18</v>
      </c>
      <c r="C15" s="52">
        <v>4374851.2295599347</v>
      </c>
      <c r="D15" s="52">
        <v>7375312</v>
      </c>
      <c r="E15" s="22"/>
      <c r="F15" s="20"/>
      <c r="G15" s="22"/>
      <c r="H15" s="20"/>
      <c r="I15" s="22"/>
      <c r="J15" s="22"/>
      <c r="K15" s="22"/>
      <c r="L15" s="54">
        <v>4090473</v>
      </c>
      <c r="M15" s="22"/>
    </row>
    <row r="16" spans="1:13" ht="25.5" x14ac:dyDescent="0.25">
      <c r="A16" s="23" t="s">
        <v>19</v>
      </c>
      <c r="B16" s="21" t="s">
        <v>20</v>
      </c>
      <c r="C16" s="52"/>
      <c r="D16" s="52"/>
      <c r="F16" s="20"/>
      <c r="H16" s="20"/>
      <c r="L16" s="53"/>
    </row>
    <row r="17" spans="1:13" ht="25.5" customHeight="1" x14ac:dyDescent="0.25">
      <c r="A17" s="23" t="s">
        <v>21</v>
      </c>
      <c r="B17" s="18">
        <v>3</v>
      </c>
      <c r="C17" s="52">
        <v>9623556.86895</v>
      </c>
      <c r="D17" s="52">
        <v>10335329</v>
      </c>
      <c r="E17" s="24"/>
      <c r="F17" s="20"/>
      <c r="G17" s="25"/>
      <c r="H17" s="20"/>
      <c r="I17" s="25"/>
      <c r="J17" s="25"/>
      <c r="K17" s="25"/>
      <c r="L17" s="55">
        <v>9786108</v>
      </c>
      <c r="M17" s="25"/>
    </row>
    <row r="18" spans="1:13" ht="25.5" customHeight="1" x14ac:dyDescent="0.25">
      <c r="A18" s="23" t="s">
        <v>22</v>
      </c>
      <c r="B18" s="18">
        <v>4</v>
      </c>
      <c r="C18" s="52"/>
      <c r="D18" s="52"/>
      <c r="E18" s="26"/>
      <c r="F18" s="20"/>
      <c r="G18" s="25"/>
      <c r="H18" s="20"/>
      <c r="I18" s="25"/>
      <c r="J18" s="25"/>
      <c r="K18" s="25"/>
      <c r="L18" s="55"/>
      <c r="M18" s="25"/>
    </row>
    <row r="19" spans="1:13" ht="12" customHeight="1" x14ac:dyDescent="0.25">
      <c r="A19" s="23" t="s">
        <v>23</v>
      </c>
      <c r="B19" s="18">
        <v>5</v>
      </c>
      <c r="C19" s="52"/>
      <c r="D19" s="52"/>
      <c r="E19" s="26"/>
      <c r="F19" s="20"/>
      <c r="G19" s="25"/>
      <c r="H19" s="20"/>
      <c r="I19" s="25"/>
      <c r="J19" s="25"/>
      <c r="K19" s="25"/>
      <c r="L19" s="55"/>
      <c r="M19" s="25"/>
    </row>
    <row r="20" spans="1:13" ht="12.75" customHeight="1" x14ac:dyDescent="0.25">
      <c r="A20" s="23" t="s">
        <v>24</v>
      </c>
      <c r="B20" s="18">
        <v>6</v>
      </c>
      <c r="C20" s="52">
        <v>8940045.8958299998</v>
      </c>
      <c r="D20" s="52">
        <v>9292666.5733299851</v>
      </c>
      <c r="E20" s="22"/>
      <c r="F20" s="20">
        <f>[1]баланс_конс!G85+[1]баланс_конс!H225-[1]баланс_конс!G135+[1]баланс_конс!G43-[1]баланс_конс!G130-[1]баланс_конс!G134+[1]баланс_конс!H217+[1]баланс_конс!H209+[1]баланс_конс!H241+[1]баланс_конс!G132-[1]баланс_конс!G129+[1]баланс_конс!G314+[1]баланс_конс!G133-[1]баланс_конс!H209-[1]баланс_конс!H217+[1]баланс_конс!H233</f>
        <v>9307565.661069572</v>
      </c>
      <c r="G20" s="27">
        <f>C20-F20</f>
        <v>-367519.76523957215</v>
      </c>
      <c r="H20" s="20"/>
      <c r="I20" s="22"/>
      <c r="J20" s="22"/>
      <c r="K20" s="22"/>
      <c r="L20" s="54">
        <v>9655025.2113500014</v>
      </c>
      <c r="M20" s="54">
        <v>9981147.2113500014</v>
      </c>
    </row>
    <row r="21" spans="1:13" x14ac:dyDescent="0.25">
      <c r="A21" s="23" t="s">
        <v>25</v>
      </c>
      <c r="B21" s="18">
        <v>7</v>
      </c>
      <c r="C21" s="52"/>
      <c r="D21" s="52"/>
      <c r="F21" s="20"/>
      <c r="H21" s="20"/>
      <c r="L21" s="53"/>
    </row>
    <row r="22" spans="1:13" x14ac:dyDescent="0.25">
      <c r="A22" s="23" t="s">
        <v>26</v>
      </c>
      <c r="B22" s="18">
        <v>8</v>
      </c>
      <c r="C22" s="52">
        <v>10485362.254309993</v>
      </c>
      <c r="D22" s="52">
        <v>100000</v>
      </c>
      <c r="F22" s="20"/>
      <c r="H22" s="20"/>
      <c r="L22" s="53"/>
    </row>
    <row r="23" spans="1:13" x14ac:dyDescent="0.25">
      <c r="A23" s="23" t="s">
        <v>27</v>
      </c>
      <c r="B23" s="18">
        <v>9</v>
      </c>
      <c r="C23" s="52">
        <v>3831454.8361300002</v>
      </c>
      <c r="D23" s="52">
        <v>4332598</v>
      </c>
      <c r="F23" s="20"/>
      <c r="H23" s="20"/>
      <c r="L23" s="53"/>
    </row>
    <row r="24" spans="1:13" x14ac:dyDescent="0.25">
      <c r="A24" s="23" t="s">
        <v>28</v>
      </c>
      <c r="B24" s="18">
        <v>10</v>
      </c>
      <c r="C24" s="52"/>
      <c r="D24" s="52"/>
      <c r="F24" s="20"/>
      <c r="H24" s="20"/>
      <c r="L24" s="53"/>
    </row>
    <row r="25" spans="1:13" ht="25.5" x14ac:dyDescent="0.25">
      <c r="A25" s="23" t="s">
        <v>29</v>
      </c>
      <c r="B25" s="18">
        <v>11</v>
      </c>
      <c r="C25" s="52"/>
      <c r="D25" s="52"/>
      <c r="F25" s="20"/>
      <c r="H25" s="20"/>
      <c r="L25" s="53"/>
    </row>
    <row r="26" spans="1:13" x14ac:dyDescent="0.25">
      <c r="A26" s="23" t="s">
        <v>30</v>
      </c>
      <c r="B26" s="18">
        <v>12</v>
      </c>
      <c r="C26" s="52">
        <v>1250453</v>
      </c>
      <c r="D26" s="52">
        <v>1384294</v>
      </c>
      <c r="F26" s="20"/>
      <c r="H26" s="20"/>
      <c r="L26" s="53">
        <v>2700251</v>
      </c>
    </row>
    <row r="27" spans="1:13" x14ac:dyDescent="0.25">
      <c r="A27" s="23" t="s">
        <v>31</v>
      </c>
      <c r="B27" s="18">
        <v>13</v>
      </c>
      <c r="C27" s="52">
        <v>0</v>
      </c>
      <c r="D27" s="52">
        <v>57160</v>
      </c>
      <c r="F27" s="20"/>
      <c r="H27" s="20"/>
      <c r="L27" s="53">
        <v>4336146</v>
      </c>
    </row>
    <row r="28" spans="1:13" x14ac:dyDescent="0.25">
      <c r="A28" s="23" t="s">
        <v>32</v>
      </c>
      <c r="B28" s="18">
        <v>14</v>
      </c>
      <c r="C28" s="52">
        <v>946988.20017999993</v>
      </c>
      <c r="D28" s="52">
        <v>737987.65507999994</v>
      </c>
      <c r="F28" s="20"/>
      <c r="H28" s="20"/>
      <c r="L28" s="53"/>
    </row>
    <row r="29" spans="1:13" ht="18.75" customHeight="1" x14ac:dyDescent="0.25">
      <c r="A29" s="23" t="s">
        <v>33</v>
      </c>
      <c r="B29" s="18">
        <v>15</v>
      </c>
      <c r="C29" s="52">
        <v>0</v>
      </c>
      <c r="D29" s="52">
        <v>0</v>
      </c>
      <c r="F29" s="20"/>
      <c r="H29" s="20"/>
      <c r="L29" s="53"/>
    </row>
    <row r="30" spans="1:13" x14ac:dyDescent="0.25">
      <c r="A30" s="23" t="s">
        <v>34</v>
      </c>
      <c r="B30" s="18">
        <v>16</v>
      </c>
      <c r="C30" s="52">
        <v>553713.53456000006</v>
      </c>
      <c r="D30" s="52">
        <v>546752</v>
      </c>
      <c r="F30" s="20"/>
      <c r="H30" s="20"/>
      <c r="L30" s="53">
        <v>1429209</v>
      </c>
    </row>
    <row r="31" spans="1:13" x14ac:dyDescent="0.25">
      <c r="A31" s="29" t="s">
        <v>35</v>
      </c>
      <c r="B31" s="18">
        <v>17</v>
      </c>
      <c r="C31" s="52">
        <v>22538366.346799996</v>
      </c>
      <c r="D31" s="52">
        <v>22922816</v>
      </c>
      <c r="F31" s="20"/>
      <c r="H31" s="20"/>
      <c r="L31" s="53">
        <v>188135</v>
      </c>
    </row>
    <row r="32" spans="1:13" x14ac:dyDescent="0.25">
      <c r="A32" s="23" t="s">
        <v>36</v>
      </c>
      <c r="B32" s="18">
        <v>18</v>
      </c>
      <c r="C32" s="52">
        <v>163595.02185000005</v>
      </c>
      <c r="D32" s="52">
        <v>12761</v>
      </c>
      <c r="F32" s="20"/>
      <c r="H32" s="20"/>
      <c r="L32" s="53">
        <v>741213.42555000004</v>
      </c>
      <c r="M32" s="28"/>
    </row>
    <row r="33" spans="1:13" x14ac:dyDescent="0.25">
      <c r="A33" s="23" t="s">
        <v>37</v>
      </c>
      <c r="B33" s="18">
        <v>19</v>
      </c>
      <c r="C33" s="52">
        <v>0</v>
      </c>
      <c r="D33" s="52"/>
      <c r="F33" s="20"/>
      <c r="H33" s="20"/>
      <c r="L33" s="53">
        <v>0</v>
      </c>
    </row>
    <row r="34" spans="1:13" x14ac:dyDescent="0.25">
      <c r="A34" s="23" t="s">
        <v>38</v>
      </c>
      <c r="B34" s="18">
        <v>20</v>
      </c>
      <c r="C34" s="52">
        <v>1221723.7299900008</v>
      </c>
      <c r="D34" s="52">
        <v>447219</v>
      </c>
      <c r="F34" s="20"/>
      <c r="H34" s="20"/>
      <c r="L34" s="53">
        <v>524869</v>
      </c>
    </row>
    <row r="35" spans="1:13" x14ac:dyDescent="0.25">
      <c r="A35" s="23"/>
      <c r="B35" s="18"/>
      <c r="C35" s="52"/>
      <c r="D35" s="52"/>
      <c r="F35" s="20"/>
      <c r="H35" s="20"/>
      <c r="L35" s="53">
        <v>22548714</v>
      </c>
      <c r="M35" s="28"/>
    </row>
    <row r="36" spans="1:13" x14ac:dyDescent="0.25">
      <c r="A36" s="30" t="s">
        <v>39</v>
      </c>
      <c r="B36" s="18">
        <v>21</v>
      </c>
      <c r="C36" s="31">
        <v>68581831.71560961</v>
      </c>
      <c r="D36" s="31">
        <v>60676246.05909083</v>
      </c>
      <c r="F36" s="20"/>
      <c r="H36" s="20"/>
      <c r="L36" s="53">
        <v>625276</v>
      </c>
    </row>
    <row r="37" spans="1:13" x14ac:dyDescent="0.25">
      <c r="A37" s="23"/>
      <c r="B37" s="18"/>
      <c r="C37" s="52"/>
      <c r="D37" s="52"/>
      <c r="F37" s="20"/>
      <c r="H37" s="20"/>
      <c r="L37" s="53"/>
    </row>
    <row r="38" spans="1:13" x14ac:dyDescent="0.25">
      <c r="A38" s="32" t="s">
        <v>40</v>
      </c>
      <c r="B38" s="18"/>
      <c r="C38" s="52"/>
      <c r="D38" s="52"/>
      <c r="F38" s="20"/>
      <c r="H38" s="20"/>
      <c r="L38" s="53">
        <v>1216179.6865700013</v>
      </c>
      <c r="M38" s="54"/>
    </row>
    <row r="39" spans="1:13" x14ac:dyDescent="0.25">
      <c r="A39" s="33" t="s">
        <v>41</v>
      </c>
      <c r="B39" s="18">
        <v>22</v>
      </c>
      <c r="C39" s="52">
        <v>24814230.102730051</v>
      </c>
      <c r="D39" s="52">
        <v>21151580</v>
      </c>
      <c r="F39" s="20"/>
      <c r="H39" s="20"/>
      <c r="L39" s="53"/>
    </row>
    <row r="40" spans="1:13" x14ac:dyDescent="0.25">
      <c r="A40" s="23" t="s">
        <v>42</v>
      </c>
      <c r="B40" s="18">
        <v>23</v>
      </c>
      <c r="C40" s="52"/>
      <c r="D40" s="52"/>
      <c r="E40" s="20"/>
      <c r="F40" s="20"/>
      <c r="H40" s="20"/>
      <c r="L40" s="53">
        <v>62843610.317319997</v>
      </c>
    </row>
    <row r="41" spans="1:13" x14ac:dyDescent="0.25">
      <c r="A41" s="33" t="s">
        <v>43</v>
      </c>
      <c r="B41" s="18">
        <v>24</v>
      </c>
      <c r="C41" s="52"/>
      <c r="D41" s="52"/>
      <c r="F41" s="20"/>
      <c r="H41" s="20"/>
      <c r="L41" s="53"/>
    </row>
    <row r="42" spans="1:13" x14ac:dyDescent="0.25">
      <c r="A42" s="23" t="s">
        <v>44</v>
      </c>
      <c r="B42" s="18">
        <v>25</v>
      </c>
      <c r="C42" s="52">
        <v>0</v>
      </c>
      <c r="D42" s="52">
        <v>0</v>
      </c>
      <c r="F42" s="20"/>
      <c r="H42" s="20"/>
      <c r="L42" s="53"/>
    </row>
    <row r="43" spans="1:13" x14ac:dyDescent="0.25">
      <c r="A43" s="33" t="s">
        <v>45</v>
      </c>
      <c r="B43" s="18">
        <v>26</v>
      </c>
      <c r="C43" s="52">
        <v>2484861.74278</v>
      </c>
      <c r="D43" s="52">
        <v>3075376</v>
      </c>
      <c r="E43" s="34"/>
      <c r="F43" s="20">
        <f>[1]баланс_конс!H476-[1]баланс_конс!H541+[1]баланс_конс!H633+[1]баланс_конс!H769+[1]баланс_конс!H790+[1]баланс_конс!H803+[1]баланс_конс!G544+[1]баланс_конс!H874+[1]баланс_конс!H907</f>
        <v>24816713.647640038</v>
      </c>
      <c r="G43" s="20">
        <f>C39-F43</f>
        <v>-2483.5449099875987</v>
      </c>
      <c r="H43" s="20"/>
      <c r="L43" s="53">
        <v>23616967</v>
      </c>
    </row>
    <row r="44" spans="1:13" x14ac:dyDescent="0.25">
      <c r="A44" s="33" t="s">
        <v>46</v>
      </c>
      <c r="B44" s="18">
        <v>27</v>
      </c>
      <c r="C44" s="52">
        <v>7537280.9105499852</v>
      </c>
      <c r="D44" s="52">
        <v>7114681.2284100354</v>
      </c>
      <c r="F44" s="20"/>
      <c r="H44" s="20"/>
      <c r="L44" s="53"/>
    </row>
    <row r="45" spans="1:13" x14ac:dyDescent="0.25">
      <c r="A45" s="17" t="s">
        <v>47</v>
      </c>
      <c r="B45" s="18">
        <v>28</v>
      </c>
      <c r="C45" s="52"/>
      <c r="D45" s="52"/>
      <c r="F45" s="20"/>
      <c r="H45" s="20"/>
      <c r="L45" s="53"/>
    </row>
    <row r="46" spans="1:13" x14ac:dyDescent="0.25">
      <c r="A46" s="17" t="s">
        <v>48</v>
      </c>
      <c r="B46" s="18">
        <v>29</v>
      </c>
      <c r="C46" s="52">
        <v>0</v>
      </c>
      <c r="D46" s="52">
        <v>0</v>
      </c>
      <c r="F46" s="20"/>
      <c r="H46" s="20"/>
      <c r="L46" s="53">
        <v>0</v>
      </c>
    </row>
    <row r="47" spans="1:13" x14ac:dyDescent="0.25">
      <c r="A47" s="17" t="s">
        <v>49</v>
      </c>
      <c r="B47" s="18">
        <v>30</v>
      </c>
      <c r="C47" s="52"/>
      <c r="D47" s="52"/>
      <c r="F47" s="20"/>
      <c r="H47" s="20"/>
      <c r="L47" s="53">
        <v>2970902</v>
      </c>
    </row>
    <row r="48" spans="1:13" x14ac:dyDescent="0.25">
      <c r="A48" s="23" t="s">
        <v>50</v>
      </c>
      <c r="B48" s="18">
        <v>31</v>
      </c>
      <c r="C48" s="52">
        <v>593854.74787999992</v>
      </c>
      <c r="D48" s="52">
        <v>686077</v>
      </c>
      <c r="F48" s="20">
        <f>[1]баланс_конс!H582-[1]баланс_конс!H614+[1]баланс_конс!H574+[1]баланс_конс!H853</f>
        <v>7149310.8420093413</v>
      </c>
      <c r="G48" s="20">
        <f>C44-F48</f>
        <v>387970.0685406439</v>
      </c>
      <c r="H48" s="20"/>
      <c r="L48" s="53">
        <v>6719719.3234700002</v>
      </c>
    </row>
    <row r="49" spans="1:12" x14ac:dyDescent="0.25">
      <c r="A49" s="23" t="s">
        <v>51</v>
      </c>
      <c r="B49" s="18">
        <v>32</v>
      </c>
      <c r="C49" s="52">
        <v>1140202.281</v>
      </c>
      <c r="D49" s="52">
        <v>1024579</v>
      </c>
      <c r="F49" s="20"/>
      <c r="H49" s="20"/>
      <c r="L49" s="53"/>
    </row>
    <row r="50" spans="1:12" x14ac:dyDescent="0.25">
      <c r="A50" s="23" t="s">
        <v>52</v>
      </c>
      <c r="B50" s="18">
        <v>33</v>
      </c>
      <c r="C50" s="52">
        <v>6355105.3247499019</v>
      </c>
      <c r="D50" s="52">
        <v>7774650.8306808472</v>
      </c>
      <c r="F50" s="20"/>
      <c r="H50" s="20"/>
      <c r="L50" s="53">
        <v>0</v>
      </c>
    </row>
    <row r="51" spans="1:12" x14ac:dyDescent="0.25">
      <c r="A51" s="23"/>
      <c r="B51" s="35"/>
      <c r="C51" s="52"/>
      <c r="D51" s="52"/>
      <c r="F51" s="20"/>
      <c r="H51" s="20"/>
      <c r="L51" s="53"/>
    </row>
    <row r="52" spans="1:12" x14ac:dyDescent="0.25">
      <c r="A52" s="30" t="s">
        <v>53</v>
      </c>
      <c r="B52" s="18">
        <v>34</v>
      </c>
      <c r="C52" s="31">
        <v>42925535.109689936</v>
      </c>
      <c r="D52" s="31">
        <v>40826944.059090883</v>
      </c>
      <c r="F52" s="20"/>
      <c r="H52" s="20"/>
      <c r="L52" s="53">
        <v>745832</v>
      </c>
    </row>
    <row r="53" spans="1:12" x14ac:dyDescent="0.25">
      <c r="A53" s="30"/>
      <c r="B53" s="18"/>
      <c r="C53" s="52"/>
      <c r="D53" s="52"/>
      <c r="F53" s="20"/>
      <c r="H53" s="20"/>
      <c r="L53" s="53">
        <v>1024579</v>
      </c>
    </row>
    <row r="54" spans="1:12" x14ac:dyDescent="0.25">
      <c r="A54" s="30" t="s">
        <v>54</v>
      </c>
      <c r="B54" s="18"/>
      <c r="C54" s="52"/>
      <c r="D54" s="52"/>
      <c r="F54" s="20">
        <f>[1]баланс_конс!H754-[1]баланс_конс!H769+[1]баланс_конс!H937+[1]баланс_конс!H905+[1]баланс_конс!H751-[1]баланс_конс!H790-[1]баланс_конс!H803+[1]баланс_конс!H866</f>
        <v>6740591.8483799994</v>
      </c>
      <c r="G54" s="20">
        <f>C50-F54</f>
        <v>-385486.52363009751</v>
      </c>
      <c r="H54" s="20"/>
      <c r="L54" s="53">
        <v>7645505.9938499928</v>
      </c>
    </row>
    <row r="55" spans="1:12" x14ac:dyDescent="0.25">
      <c r="A55" s="23" t="s">
        <v>55</v>
      </c>
      <c r="B55" s="18">
        <v>35</v>
      </c>
      <c r="C55" s="52">
        <v>23632275</v>
      </c>
      <c r="D55" s="52">
        <v>18632275</v>
      </c>
      <c r="F55" s="20"/>
      <c r="H55" s="20"/>
      <c r="L55" s="53"/>
    </row>
    <row r="56" spans="1:12" x14ac:dyDescent="0.25">
      <c r="A56" s="23" t="s">
        <v>56</v>
      </c>
      <c r="B56" s="18"/>
      <c r="C56" s="52"/>
      <c r="D56" s="52"/>
      <c r="E56" s="20"/>
      <c r="F56" s="20"/>
      <c r="H56" s="20"/>
      <c r="L56" s="53">
        <v>42723505.317319989</v>
      </c>
    </row>
    <row r="57" spans="1:12" x14ac:dyDescent="0.25">
      <c r="A57" s="33" t="s">
        <v>57</v>
      </c>
      <c r="B57" s="21" t="s">
        <v>58</v>
      </c>
      <c r="C57" s="52">
        <v>23632275</v>
      </c>
      <c r="D57" s="52">
        <v>18632275</v>
      </c>
      <c r="F57" s="20"/>
      <c r="H57" s="20"/>
      <c r="L57" s="53"/>
    </row>
    <row r="58" spans="1:12" x14ac:dyDescent="0.25">
      <c r="A58" s="23" t="s">
        <v>59</v>
      </c>
      <c r="B58" s="21" t="s">
        <v>60</v>
      </c>
      <c r="C58" s="52">
        <v>0</v>
      </c>
      <c r="D58" s="52"/>
      <c r="F58" s="20"/>
      <c r="H58" s="20"/>
      <c r="L58" s="53"/>
    </row>
    <row r="59" spans="1:12" x14ac:dyDescent="0.25">
      <c r="A59" s="23" t="s">
        <v>61</v>
      </c>
      <c r="B59" s="18">
        <v>36</v>
      </c>
      <c r="C59" s="52">
        <v>0</v>
      </c>
      <c r="D59" s="52"/>
      <c r="F59" s="20"/>
      <c r="H59" s="20"/>
      <c r="L59" s="53">
        <v>18632275</v>
      </c>
    </row>
    <row r="60" spans="1:12" x14ac:dyDescent="0.25">
      <c r="A60" s="23" t="s">
        <v>62</v>
      </c>
      <c r="B60" s="18">
        <v>37</v>
      </c>
      <c r="C60" s="52"/>
      <c r="D60" s="52"/>
      <c r="F60" s="20"/>
      <c r="H60" s="20"/>
      <c r="L60" s="53"/>
    </row>
    <row r="61" spans="1:12" x14ac:dyDescent="0.25">
      <c r="A61" s="23" t="s">
        <v>63</v>
      </c>
      <c r="B61" s="18">
        <v>38</v>
      </c>
      <c r="C61" s="52">
        <v>480587</v>
      </c>
      <c r="D61" s="52">
        <v>480587</v>
      </c>
      <c r="F61" s="20"/>
      <c r="H61" s="20"/>
      <c r="L61" s="53">
        <v>18632275</v>
      </c>
    </row>
    <row r="62" spans="1:12" x14ac:dyDescent="0.25">
      <c r="A62" s="23" t="s">
        <v>64</v>
      </c>
      <c r="B62" s="18">
        <v>39</v>
      </c>
      <c r="C62" s="52">
        <v>-1433337.4918</v>
      </c>
      <c r="D62" s="52">
        <v>-1229419</v>
      </c>
      <c r="F62" s="20"/>
      <c r="H62" s="20"/>
      <c r="L62" s="53"/>
    </row>
    <row r="63" spans="1:12" x14ac:dyDescent="0.25">
      <c r="A63" s="23" t="s">
        <v>65</v>
      </c>
      <c r="B63" s="13">
        <v>40</v>
      </c>
      <c r="C63" s="52">
        <v>2976772.4000000004</v>
      </c>
      <c r="D63" s="52">
        <v>1965859</v>
      </c>
      <c r="F63" s="20"/>
      <c r="H63" s="20"/>
      <c r="L63" s="53"/>
    </row>
    <row r="64" spans="1:12" x14ac:dyDescent="0.25">
      <c r="A64" s="23" t="s">
        <v>14</v>
      </c>
      <c r="B64" s="13"/>
      <c r="C64" s="52"/>
      <c r="D64" s="52"/>
      <c r="F64" s="20"/>
      <c r="H64" s="20"/>
      <c r="L64" s="53"/>
    </row>
    <row r="65" spans="1:12" x14ac:dyDescent="0.25">
      <c r="A65" s="1" t="s">
        <v>66</v>
      </c>
      <c r="B65" s="21" t="s">
        <v>67</v>
      </c>
      <c r="C65" s="52">
        <v>1598346.4000000001</v>
      </c>
      <c r="D65" s="52">
        <v>-594997</v>
      </c>
      <c r="F65" s="20"/>
      <c r="H65" s="20"/>
      <c r="L65" s="53">
        <v>480587</v>
      </c>
    </row>
    <row r="66" spans="1:12" x14ac:dyDescent="0.25">
      <c r="A66" s="23" t="s">
        <v>68</v>
      </c>
      <c r="B66" s="21" t="s">
        <v>69</v>
      </c>
      <c r="C66" s="52">
        <v>1378426</v>
      </c>
      <c r="D66" s="52">
        <v>2560856</v>
      </c>
      <c r="F66" s="20"/>
      <c r="H66" s="20"/>
      <c r="L66" s="53">
        <v>-1863425</v>
      </c>
    </row>
    <row r="67" spans="1:12" x14ac:dyDescent="0.25">
      <c r="A67" s="23"/>
      <c r="B67" s="13"/>
      <c r="C67" s="52"/>
      <c r="D67" s="52"/>
      <c r="F67" s="20"/>
      <c r="H67" s="20"/>
      <c r="L67" s="53"/>
    </row>
    <row r="68" spans="1:12" x14ac:dyDescent="0.25">
      <c r="A68" s="30" t="s">
        <v>70</v>
      </c>
      <c r="B68" s="13">
        <v>41</v>
      </c>
      <c r="C68" s="31">
        <v>25656296.908200003</v>
      </c>
      <c r="D68" s="31">
        <v>19849302</v>
      </c>
      <c r="F68" s="20"/>
      <c r="H68" s="20"/>
      <c r="L68" s="53">
        <v>2094157</v>
      </c>
    </row>
    <row r="69" spans="1:12" x14ac:dyDescent="0.25">
      <c r="A69" s="30"/>
      <c r="B69" s="13"/>
      <c r="C69" s="31"/>
      <c r="D69" s="31"/>
      <c r="F69" s="20"/>
      <c r="H69" s="20"/>
      <c r="L69" s="53">
        <v>776511</v>
      </c>
    </row>
    <row r="70" spans="1:12" x14ac:dyDescent="0.25">
      <c r="A70" s="30" t="s">
        <v>71</v>
      </c>
      <c r="B70" s="13">
        <v>42</v>
      </c>
      <c r="C70" s="31">
        <v>68581832.017889947</v>
      </c>
      <c r="D70" s="31">
        <v>60676246.059090883</v>
      </c>
      <c r="F70" s="20"/>
      <c r="H70" s="20"/>
      <c r="L70" s="53">
        <v>0</v>
      </c>
    </row>
    <row r="71" spans="1:12" x14ac:dyDescent="0.25">
      <c r="C71" s="36"/>
      <c r="D71" s="37"/>
      <c r="F71" s="20"/>
      <c r="H71" s="20"/>
      <c r="L71" s="53"/>
    </row>
    <row r="72" spans="1:12" x14ac:dyDescent="0.25">
      <c r="A72" s="38"/>
      <c r="B72" s="38"/>
      <c r="C72" s="38"/>
      <c r="D72" s="38"/>
      <c r="E72" s="39"/>
      <c r="F72" s="20">
        <f>C68*0.001%</f>
        <v>256.56296908200005</v>
      </c>
      <c r="G72" s="40"/>
      <c r="H72" s="20"/>
      <c r="L72" s="53">
        <v>20120105</v>
      </c>
    </row>
    <row r="73" spans="1:12" x14ac:dyDescent="0.25">
      <c r="A73" s="41"/>
      <c r="B73" s="41"/>
      <c r="C73" s="41"/>
      <c r="D73" s="41"/>
      <c r="F73" s="20"/>
      <c r="H73" s="20"/>
      <c r="L73" s="53"/>
    </row>
    <row r="74" spans="1:12" x14ac:dyDescent="0.2">
      <c r="A74" s="42" t="s">
        <v>72</v>
      </c>
      <c r="B74" s="42"/>
      <c r="C74" s="43" t="s">
        <v>73</v>
      </c>
      <c r="D74" s="43"/>
      <c r="F74" s="20"/>
      <c r="H74" s="20"/>
      <c r="L74" s="53">
        <v>62843610.317319989</v>
      </c>
    </row>
    <row r="75" spans="1:12" x14ac:dyDescent="0.2">
      <c r="A75" s="44"/>
      <c r="B75" s="45"/>
      <c r="C75" s="46" t="s">
        <v>74</v>
      </c>
      <c r="D75" s="46"/>
    </row>
    <row r="76" spans="1:12" x14ac:dyDescent="0.2">
      <c r="A76" s="47" t="s">
        <v>75</v>
      </c>
      <c r="B76" s="47"/>
      <c r="C76" s="43" t="s">
        <v>76</v>
      </c>
      <c r="D76" s="43"/>
    </row>
    <row r="77" spans="1:12" x14ac:dyDescent="0.2">
      <c r="A77" s="44"/>
      <c r="B77" s="45"/>
      <c r="C77" s="46" t="s">
        <v>74</v>
      </c>
      <c r="D77" s="46"/>
    </row>
    <row r="78" spans="1:12" x14ac:dyDescent="0.2">
      <c r="A78" s="47" t="s">
        <v>77</v>
      </c>
      <c r="B78" s="47"/>
      <c r="C78" s="43" t="s">
        <v>78</v>
      </c>
      <c r="D78" s="43"/>
    </row>
    <row r="79" spans="1:12" ht="12.75" customHeight="1" x14ac:dyDescent="0.2">
      <c r="A79" s="44"/>
      <c r="B79" s="45"/>
      <c r="C79" s="46" t="s">
        <v>79</v>
      </c>
      <c r="D79" s="46"/>
    </row>
    <row r="80" spans="1:12" x14ac:dyDescent="0.2">
      <c r="A80" s="47" t="s">
        <v>80</v>
      </c>
      <c r="B80" s="47"/>
      <c r="C80" s="47" t="s">
        <v>81</v>
      </c>
      <c r="D80" s="47"/>
    </row>
    <row r="81" spans="1:4" x14ac:dyDescent="0.2">
      <c r="A81" s="44"/>
      <c r="B81" s="45"/>
      <c r="C81" s="48"/>
      <c r="D81" s="45"/>
    </row>
    <row r="82" spans="1:4" x14ac:dyDescent="0.2">
      <c r="A82" s="49" t="s">
        <v>82</v>
      </c>
      <c r="B82" s="49"/>
      <c r="C82" s="45"/>
      <c r="D82" s="45"/>
    </row>
    <row r="83" spans="1:4" x14ac:dyDescent="0.25">
      <c r="A83" s="50"/>
    </row>
    <row r="84" spans="1:4" x14ac:dyDescent="0.25">
      <c r="A84" s="50"/>
    </row>
  </sheetData>
  <mergeCells count="20">
    <mergeCell ref="A80:B80"/>
    <mergeCell ref="C80:D80"/>
    <mergeCell ref="A82:B82"/>
    <mergeCell ref="A76:B76"/>
    <mergeCell ref="C76:D76"/>
    <mergeCell ref="C77:D77"/>
    <mergeCell ref="A78:B78"/>
    <mergeCell ref="C78:D78"/>
    <mergeCell ref="C79:D79"/>
    <mergeCell ref="A72:D72"/>
    <mergeCell ref="A73:D73"/>
    <mergeCell ref="A74:B74"/>
    <mergeCell ref="C74:D74"/>
    <mergeCell ref="C75:D75"/>
    <mergeCell ref="C1:D1"/>
    <mergeCell ref="A3:D3"/>
    <mergeCell ref="A4:D4"/>
    <mergeCell ref="A5:D5"/>
    <mergeCell ref="A6:D6"/>
    <mergeCell ref="A7:D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topLeftCell="A61" workbookViewId="0">
      <selection activeCell="I56" sqref="I56"/>
    </sheetView>
  </sheetViews>
  <sheetFormatPr defaultRowHeight="12.75" x14ac:dyDescent="0.25"/>
  <cols>
    <col min="1" max="1" width="45" style="1" customWidth="1"/>
    <col min="2" max="2" width="11.5703125" style="51" customWidth="1"/>
    <col min="3" max="3" width="14.85546875" style="57" bestFit="1" customWidth="1"/>
    <col min="4" max="4" width="16.5703125" style="57" customWidth="1"/>
    <col min="5" max="5" width="12.7109375" style="57" customWidth="1"/>
    <col min="6" max="6" width="15" style="57" bestFit="1" customWidth="1"/>
    <col min="7" max="7" width="11" style="1" bestFit="1" customWidth="1"/>
    <col min="8" max="8" width="11.28515625" style="1" hidden="1" customWidth="1"/>
    <col min="9" max="9" width="11.28515625" style="1" bestFit="1" customWidth="1"/>
    <col min="10" max="10" width="11.28515625" style="1" hidden="1" customWidth="1"/>
    <col min="11" max="11" width="10.42578125" style="1" hidden="1" customWidth="1"/>
    <col min="12" max="12" width="0" style="1" hidden="1" customWidth="1"/>
    <col min="13" max="256" width="9.140625" style="1"/>
    <col min="257" max="257" width="45" style="1" customWidth="1"/>
    <col min="258" max="258" width="11.5703125" style="1" customWidth="1"/>
    <col min="259" max="259" width="14.85546875" style="1" bestFit="1" customWidth="1"/>
    <col min="260" max="260" width="16.5703125" style="1" customWidth="1"/>
    <col min="261" max="261" width="12.7109375" style="1" customWidth="1"/>
    <col min="262" max="262" width="15" style="1" bestFit="1" customWidth="1"/>
    <col min="263" max="263" width="11" style="1" bestFit="1" customWidth="1"/>
    <col min="264" max="264" width="0" style="1" hidden="1" customWidth="1"/>
    <col min="265" max="265" width="11.28515625" style="1" bestFit="1" customWidth="1"/>
    <col min="266" max="268" width="0" style="1" hidden="1" customWidth="1"/>
    <col min="269" max="512" width="9.140625" style="1"/>
    <col min="513" max="513" width="45" style="1" customWidth="1"/>
    <col min="514" max="514" width="11.5703125" style="1" customWidth="1"/>
    <col min="515" max="515" width="14.85546875" style="1" bestFit="1" customWidth="1"/>
    <col min="516" max="516" width="16.5703125" style="1" customWidth="1"/>
    <col min="517" max="517" width="12.7109375" style="1" customWidth="1"/>
    <col min="518" max="518" width="15" style="1" bestFit="1" customWidth="1"/>
    <col min="519" max="519" width="11" style="1" bestFit="1" customWidth="1"/>
    <col min="520" max="520" width="0" style="1" hidden="1" customWidth="1"/>
    <col min="521" max="521" width="11.28515625" style="1" bestFit="1" customWidth="1"/>
    <col min="522" max="524" width="0" style="1" hidden="1" customWidth="1"/>
    <col min="525" max="768" width="9.140625" style="1"/>
    <col min="769" max="769" width="45" style="1" customWidth="1"/>
    <col min="770" max="770" width="11.5703125" style="1" customWidth="1"/>
    <col min="771" max="771" width="14.85546875" style="1" bestFit="1" customWidth="1"/>
    <col min="772" max="772" width="16.5703125" style="1" customWidth="1"/>
    <col min="773" max="773" width="12.7109375" style="1" customWidth="1"/>
    <col min="774" max="774" width="15" style="1" bestFit="1" customWidth="1"/>
    <col min="775" max="775" width="11" style="1" bestFit="1" customWidth="1"/>
    <col min="776" max="776" width="0" style="1" hidden="1" customWidth="1"/>
    <col min="777" max="777" width="11.28515625" style="1" bestFit="1" customWidth="1"/>
    <col min="778" max="780" width="0" style="1" hidden="1" customWidth="1"/>
    <col min="781" max="1024" width="9.140625" style="1"/>
    <col min="1025" max="1025" width="45" style="1" customWidth="1"/>
    <col min="1026" max="1026" width="11.5703125" style="1" customWidth="1"/>
    <col min="1027" max="1027" width="14.85546875" style="1" bestFit="1" customWidth="1"/>
    <col min="1028" max="1028" width="16.5703125" style="1" customWidth="1"/>
    <col min="1029" max="1029" width="12.7109375" style="1" customWidth="1"/>
    <col min="1030" max="1030" width="15" style="1" bestFit="1" customWidth="1"/>
    <col min="1031" max="1031" width="11" style="1" bestFit="1" customWidth="1"/>
    <col min="1032" max="1032" width="0" style="1" hidden="1" customWidth="1"/>
    <col min="1033" max="1033" width="11.28515625" style="1" bestFit="1" customWidth="1"/>
    <col min="1034" max="1036" width="0" style="1" hidden="1" customWidth="1"/>
    <col min="1037" max="1280" width="9.140625" style="1"/>
    <col min="1281" max="1281" width="45" style="1" customWidth="1"/>
    <col min="1282" max="1282" width="11.5703125" style="1" customWidth="1"/>
    <col min="1283" max="1283" width="14.85546875" style="1" bestFit="1" customWidth="1"/>
    <col min="1284" max="1284" width="16.5703125" style="1" customWidth="1"/>
    <col min="1285" max="1285" width="12.7109375" style="1" customWidth="1"/>
    <col min="1286" max="1286" width="15" style="1" bestFit="1" customWidth="1"/>
    <col min="1287" max="1287" width="11" style="1" bestFit="1" customWidth="1"/>
    <col min="1288" max="1288" width="0" style="1" hidden="1" customWidth="1"/>
    <col min="1289" max="1289" width="11.28515625" style="1" bestFit="1" customWidth="1"/>
    <col min="1290" max="1292" width="0" style="1" hidden="1" customWidth="1"/>
    <col min="1293" max="1536" width="9.140625" style="1"/>
    <col min="1537" max="1537" width="45" style="1" customWidth="1"/>
    <col min="1538" max="1538" width="11.5703125" style="1" customWidth="1"/>
    <col min="1539" max="1539" width="14.85546875" style="1" bestFit="1" customWidth="1"/>
    <col min="1540" max="1540" width="16.5703125" style="1" customWidth="1"/>
    <col min="1541" max="1541" width="12.7109375" style="1" customWidth="1"/>
    <col min="1542" max="1542" width="15" style="1" bestFit="1" customWidth="1"/>
    <col min="1543" max="1543" width="11" style="1" bestFit="1" customWidth="1"/>
    <col min="1544" max="1544" width="0" style="1" hidden="1" customWidth="1"/>
    <col min="1545" max="1545" width="11.28515625" style="1" bestFit="1" customWidth="1"/>
    <col min="1546" max="1548" width="0" style="1" hidden="1" customWidth="1"/>
    <col min="1549" max="1792" width="9.140625" style="1"/>
    <col min="1793" max="1793" width="45" style="1" customWidth="1"/>
    <col min="1794" max="1794" width="11.5703125" style="1" customWidth="1"/>
    <col min="1795" max="1795" width="14.85546875" style="1" bestFit="1" customWidth="1"/>
    <col min="1796" max="1796" width="16.5703125" style="1" customWidth="1"/>
    <col min="1797" max="1797" width="12.7109375" style="1" customWidth="1"/>
    <col min="1798" max="1798" width="15" style="1" bestFit="1" customWidth="1"/>
    <col min="1799" max="1799" width="11" style="1" bestFit="1" customWidth="1"/>
    <col min="1800" max="1800" width="0" style="1" hidden="1" customWidth="1"/>
    <col min="1801" max="1801" width="11.28515625" style="1" bestFit="1" customWidth="1"/>
    <col min="1802" max="1804" width="0" style="1" hidden="1" customWidth="1"/>
    <col min="1805" max="2048" width="9.140625" style="1"/>
    <col min="2049" max="2049" width="45" style="1" customWidth="1"/>
    <col min="2050" max="2050" width="11.5703125" style="1" customWidth="1"/>
    <col min="2051" max="2051" width="14.85546875" style="1" bestFit="1" customWidth="1"/>
    <col min="2052" max="2052" width="16.5703125" style="1" customWidth="1"/>
    <col min="2053" max="2053" width="12.7109375" style="1" customWidth="1"/>
    <col min="2054" max="2054" width="15" style="1" bestFit="1" customWidth="1"/>
    <col min="2055" max="2055" width="11" style="1" bestFit="1" customWidth="1"/>
    <col min="2056" max="2056" width="0" style="1" hidden="1" customWidth="1"/>
    <col min="2057" max="2057" width="11.28515625" style="1" bestFit="1" customWidth="1"/>
    <col min="2058" max="2060" width="0" style="1" hidden="1" customWidth="1"/>
    <col min="2061" max="2304" width="9.140625" style="1"/>
    <col min="2305" max="2305" width="45" style="1" customWidth="1"/>
    <col min="2306" max="2306" width="11.5703125" style="1" customWidth="1"/>
    <col min="2307" max="2307" width="14.85546875" style="1" bestFit="1" customWidth="1"/>
    <col min="2308" max="2308" width="16.5703125" style="1" customWidth="1"/>
    <col min="2309" max="2309" width="12.7109375" style="1" customWidth="1"/>
    <col min="2310" max="2310" width="15" style="1" bestFit="1" customWidth="1"/>
    <col min="2311" max="2311" width="11" style="1" bestFit="1" customWidth="1"/>
    <col min="2312" max="2312" width="0" style="1" hidden="1" customWidth="1"/>
    <col min="2313" max="2313" width="11.28515625" style="1" bestFit="1" customWidth="1"/>
    <col min="2314" max="2316" width="0" style="1" hidden="1" customWidth="1"/>
    <col min="2317" max="2560" width="9.140625" style="1"/>
    <col min="2561" max="2561" width="45" style="1" customWidth="1"/>
    <col min="2562" max="2562" width="11.5703125" style="1" customWidth="1"/>
    <col min="2563" max="2563" width="14.85546875" style="1" bestFit="1" customWidth="1"/>
    <col min="2564" max="2564" width="16.5703125" style="1" customWidth="1"/>
    <col min="2565" max="2565" width="12.7109375" style="1" customWidth="1"/>
    <col min="2566" max="2566" width="15" style="1" bestFit="1" customWidth="1"/>
    <col min="2567" max="2567" width="11" style="1" bestFit="1" customWidth="1"/>
    <col min="2568" max="2568" width="0" style="1" hidden="1" customWidth="1"/>
    <col min="2569" max="2569" width="11.28515625" style="1" bestFit="1" customWidth="1"/>
    <col min="2570" max="2572" width="0" style="1" hidden="1" customWidth="1"/>
    <col min="2573" max="2816" width="9.140625" style="1"/>
    <col min="2817" max="2817" width="45" style="1" customWidth="1"/>
    <col min="2818" max="2818" width="11.5703125" style="1" customWidth="1"/>
    <col min="2819" max="2819" width="14.85546875" style="1" bestFit="1" customWidth="1"/>
    <col min="2820" max="2820" width="16.5703125" style="1" customWidth="1"/>
    <col min="2821" max="2821" width="12.7109375" style="1" customWidth="1"/>
    <col min="2822" max="2822" width="15" style="1" bestFit="1" customWidth="1"/>
    <col min="2823" max="2823" width="11" style="1" bestFit="1" customWidth="1"/>
    <col min="2824" max="2824" width="0" style="1" hidden="1" customWidth="1"/>
    <col min="2825" max="2825" width="11.28515625" style="1" bestFit="1" customWidth="1"/>
    <col min="2826" max="2828" width="0" style="1" hidden="1" customWidth="1"/>
    <col min="2829" max="3072" width="9.140625" style="1"/>
    <col min="3073" max="3073" width="45" style="1" customWidth="1"/>
    <col min="3074" max="3074" width="11.5703125" style="1" customWidth="1"/>
    <col min="3075" max="3075" width="14.85546875" style="1" bestFit="1" customWidth="1"/>
    <col min="3076" max="3076" width="16.5703125" style="1" customWidth="1"/>
    <col min="3077" max="3077" width="12.7109375" style="1" customWidth="1"/>
    <col min="3078" max="3078" width="15" style="1" bestFit="1" customWidth="1"/>
    <col min="3079" max="3079" width="11" style="1" bestFit="1" customWidth="1"/>
    <col min="3080" max="3080" width="0" style="1" hidden="1" customWidth="1"/>
    <col min="3081" max="3081" width="11.28515625" style="1" bestFit="1" customWidth="1"/>
    <col min="3082" max="3084" width="0" style="1" hidden="1" customWidth="1"/>
    <col min="3085" max="3328" width="9.140625" style="1"/>
    <col min="3329" max="3329" width="45" style="1" customWidth="1"/>
    <col min="3330" max="3330" width="11.5703125" style="1" customWidth="1"/>
    <col min="3331" max="3331" width="14.85546875" style="1" bestFit="1" customWidth="1"/>
    <col min="3332" max="3332" width="16.5703125" style="1" customWidth="1"/>
    <col min="3333" max="3333" width="12.7109375" style="1" customWidth="1"/>
    <col min="3334" max="3334" width="15" style="1" bestFit="1" customWidth="1"/>
    <col min="3335" max="3335" width="11" style="1" bestFit="1" customWidth="1"/>
    <col min="3336" max="3336" width="0" style="1" hidden="1" customWidth="1"/>
    <col min="3337" max="3337" width="11.28515625" style="1" bestFit="1" customWidth="1"/>
    <col min="3338" max="3340" width="0" style="1" hidden="1" customWidth="1"/>
    <col min="3341" max="3584" width="9.140625" style="1"/>
    <col min="3585" max="3585" width="45" style="1" customWidth="1"/>
    <col min="3586" max="3586" width="11.5703125" style="1" customWidth="1"/>
    <col min="3587" max="3587" width="14.85546875" style="1" bestFit="1" customWidth="1"/>
    <col min="3588" max="3588" width="16.5703125" style="1" customWidth="1"/>
    <col min="3589" max="3589" width="12.7109375" style="1" customWidth="1"/>
    <col min="3590" max="3590" width="15" style="1" bestFit="1" customWidth="1"/>
    <col min="3591" max="3591" width="11" style="1" bestFit="1" customWidth="1"/>
    <col min="3592" max="3592" width="0" style="1" hidden="1" customWidth="1"/>
    <col min="3593" max="3593" width="11.28515625" style="1" bestFit="1" customWidth="1"/>
    <col min="3594" max="3596" width="0" style="1" hidden="1" customWidth="1"/>
    <col min="3597" max="3840" width="9.140625" style="1"/>
    <col min="3841" max="3841" width="45" style="1" customWidth="1"/>
    <col min="3842" max="3842" width="11.5703125" style="1" customWidth="1"/>
    <col min="3843" max="3843" width="14.85546875" style="1" bestFit="1" customWidth="1"/>
    <col min="3844" max="3844" width="16.5703125" style="1" customWidth="1"/>
    <col min="3845" max="3845" width="12.7109375" style="1" customWidth="1"/>
    <col min="3846" max="3846" width="15" style="1" bestFit="1" customWidth="1"/>
    <col min="3847" max="3847" width="11" style="1" bestFit="1" customWidth="1"/>
    <col min="3848" max="3848" width="0" style="1" hidden="1" customWidth="1"/>
    <col min="3849" max="3849" width="11.28515625" style="1" bestFit="1" customWidth="1"/>
    <col min="3850" max="3852" width="0" style="1" hidden="1" customWidth="1"/>
    <col min="3853" max="4096" width="9.140625" style="1"/>
    <col min="4097" max="4097" width="45" style="1" customWidth="1"/>
    <col min="4098" max="4098" width="11.5703125" style="1" customWidth="1"/>
    <col min="4099" max="4099" width="14.85546875" style="1" bestFit="1" customWidth="1"/>
    <col min="4100" max="4100" width="16.5703125" style="1" customWidth="1"/>
    <col min="4101" max="4101" width="12.7109375" style="1" customWidth="1"/>
    <col min="4102" max="4102" width="15" style="1" bestFit="1" customWidth="1"/>
    <col min="4103" max="4103" width="11" style="1" bestFit="1" customWidth="1"/>
    <col min="4104" max="4104" width="0" style="1" hidden="1" customWidth="1"/>
    <col min="4105" max="4105" width="11.28515625" style="1" bestFit="1" customWidth="1"/>
    <col min="4106" max="4108" width="0" style="1" hidden="1" customWidth="1"/>
    <col min="4109" max="4352" width="9.140625" style="1"/>
    <col min="4353" max="4353" width="45" style="1" customWidth="1"/>
    <col min="4354" max="4354" width="11.5703125" style="1" customWidth="1"/>
    <col min="4355" max="4355" width="14.85546875" style="1" bestFit="1" customWidth="1"/>
    <col min="4356" max="4356" width="16.5703125" style="1" customWidth="1"/>
    <col min="4357" max="4357" width="12.7109375" style="1" customWidth="1"/>
    <col min="4358" max="4358" width="15" style="1" bestFit="1" customWidth="1"/>
    <col min="4359" max="4359" width="11" style="1" bestFit="1" customWidth="1"/>
    <col min="4360" max="4360" width="0" style="1" hidden="1" customWidth="1"/>
    <col min="4361" max="4361" width="11.28515625" style="1" bestFit="1" customWidth="1"/>
    <col min="4362" max="4364" width="0" style="1" hidden="1" customWidth="1"/>
    <col min="4365" max="4608" width="9.140625" style="1"/>
    <col min="4609" max="4609" width="45" style="1" customWidth="1"/>
    <col min="4610" max="4610" width="11.5703125" style="1" customWidth="1"/>
    <col min="4611" max="4611" width="14.85546875" style="1" bestFit="1" customWidth="1"/>
    <col min="4612" max="4612" width="16.5703125" style="1" customWidth="1"/>
    <col min="4613" max="4613" width="12.7109375" style="1" customWidth="1"/>
    <col min="4614" max="4614" width="15" style="1" bestFit="1" customWidth="1"/>
    <col min="4615" max="4615" width="11" style="1" bestFit="1" customWidth="1"/>
    <col min="4616" max="4616" width="0" style="1" hidden="1" customWidth="1"/>
    <col min="4617" max="4617" width="11.28515625" style="1" bestFit="1" customWidth="1"/>
    <col min="4618" max="4620" width="0" style="1" hidden="1" customWidth="1"/>
    <col min="4621" max="4864" width="9.140625" style="1"/>
    <col min="4865" max="4865" width="45" style="1" customWidth="1"/>
    <col min="4866" max="4866" width="11.5703125" style="1" customWidth="1"/>
    <col min="4867" max="4867" width="14.85546875" style="1" bestFit="1" customWidth="1"/>
    <col min="4868" max="4868" width="16.5703125" style="1" customWidth="1"/>
    <col min="4869" max="4869" width="12.7109375" style="1" customWidth="1"/>
    <col min="4870" max="4870" width="15" style="1" bestFit="1" customWidth="1"/>
    <col min="4871" max="4871" width="11" style="1" bestFit="1" customWidth="1"/>
    <col min="4872" max="4872" width="0" style="1" hidden="1" customWidth="1"/>
    <col min="4873" max="4873" width="11.28515625" style="1" bestFit="1" customWidth="1"/>
    <col min="4874" max="4876" width="0" style="1" hidden="1" customWidth="1"/>
    <col min="4877" max="5120" width="9.140625" style="1"/>
    <col min="5121" max="5121" width="45" style="1" customWidth="1"/>
    <col min="5122" max="5122" width="11.5703125" style="1" customWidth="1"/>
    <col min="5123" max="5123" width="14.85546875" style="1" bestFit="1" customWidth="1"/>
    <col min="5124" max="5124" width="16.5703125" style="1" customWidth="1"/>
    <col min="5125" max="5125" width="12.7109375" style="1" customWidth="1"/>
    <col min="5126" max="5126" width="15" style="1" bestFit="1" customWidth="1"/>
    <col min="5127" max="5127" width="11" style="1" bestFit="1" customWidth="1"/>
    <col min="5128" max="5128" width="0" style="1" hidden="1" customWidth="1"/>
    <col min="5129" max="5129" width="11.28515625" style="1" bestFit="1" customWidth="1"/>
    <col min="5130" max="5132" width="0" style="1" hidden="1" customWidth="1"/>
    <col min="5133" max="5376" width="9.140625" style="1"/>
    <col min="5377" max="5377" width="45" style="1" customWidth="1"/>
    <col min="5378" max="5378" width="11.5703125" style="1" customWidth="1"/>
    <col min="5379" max="5379" width="14.85546875" style="1" bestFit="1" customWidth="1"/>
    <col min="5380" max="5380" width="16.5703125" style="1" customWidth="1"/>
    <col min="5381" max="5381" width="12.7109375" style="1" customWidth="1"/>
    <col min="5382" max="5382" width="15" style="1" bestFit="1" customWidth="1"/>
    <col min="5383" max="5383" width="11" style="1" bestFit="1" customWidth="1"/>
    <col min="5384" max="5384" width="0" style="1" hidden="1" customWidth="1"/>
    <col min="5385" max="5385" width="11.28515625" style="1" bestFit="1" customWidth="1"/>
    <col min="5386" max="5388" width="0" style="1" hidden="1" customWidth="1"/>
    <col min="5389" max="5632" width="9.140625" style="1"/>
    <col min="5633" max="5633" width="45" style="1" customWidth="1"/>
    <col min="5634" max="5634" width="11.5703125" style="1" customWidth="1"/>
    <col min="5635" max="5635" width="14.85546875" style="1" bestFit="1" customWidth="1"/>
    <col min="5636" max="5636" width="16.5703125" style="1" customWidth="1"/>
    <col min="5637" max="5637" width="12.7109375" style="1" customWidth="1"/>
    <col min="5638" max="5638" width="15" style="1" bestFit="1" customWidth="1"/>
    <col min="5639" max="5639" width="11" style="1" bestFit="1" customWidth="1"/>
    <col min="5640" max="5640" width="0" style="1" hidden="1" customWidth="1"/>
    <col min="5641" max="5641" width="11.28515625" style="1" bestFit="1" customWidth="1"/>
    <col min="5642" max="5644" width="0" style="1" hidden="1" customWidth="1"/>
    <col min="5645" max="5888" width="9.140625" style="1"/>
    <col min="5889" max="5889" width="45" style="1" customWidth="1"/>
    <col min="5890" max="5890" width="11.5703125" style="1" customWidth="1"/>
    <col min="5891" max="5891" width="14.85546875" style="1" bestFit="1" customWidth="1"/>
    <col min="5892" max="5892" width="16.5703125" style="1" customWidth="1"/>
    <col min="5893" max="5893" width="12.7109375" style="1" customWidth="1"/>
    <col min="5894" max="5894" width="15" style="1" bestFit="1" customWidth="1"/>
    <col min="5895" max="5895" width="11" style="1" bestFit="1" customWidth="1"/>
    <col min="5896" max="5896" width="0" style="1" hidden="1" customWidth="1"/>
    <col min="5897" max="5897" width="11.28515625" style="1" bestFit="1" customWidth="1"/>
    <col min="5898" max="5900" width="0" style="1" hidden="1" customWidth="1"/>
    <col min="5901" max="6144" width="9.140625" style="1"/>
    <col min="6145" max="6145" width="45" style="1" customWidth="1"/>
    <col min="6146" max="6146" width="11.5703125" style="1" customWidth="1"/>
    <col min="6147" max="6147" width="14.85546875" style="1" bestFit="1" customWidth="1"/>
    <col min="6148" max="6148" width="16.5703125" style="1" customWidth="1"/>
    <col min="6149" max="6149" width="12.7109375" style="1" customWidth="1"/>
    <col min="6150" max="6150" width="15" style="1" bestFit="1" customWidth="1"/>
    <col min="6151" max="6151" width="11" style="1" bestFit="1" customWidth="1"/>
    <col min="6152" max="6152" width="0" style="1" hidden="1" customWidth="1"/>
    <col min="6153" max="6153" width="11.28515625" style="1" bestFit="1" customWidth="1"/>
    <col min="6154" max="6156" width="0" style="1" hidden="1" customWidth="1"/>
    <col min="6157" max="6400" width="9.140625" style="1"/>
    <col min="6401" max="6401" width="45" style="1" customWidth="1"/>
    <col min="6402" max="6402" width="11.5703125" style="1" customWidth="1"/>
    <col min="6403" max="6403" width="14.85546875" style="1" bestFit="1" customWidth="1"/>
    <col min="6404" max="6404" width="16.5703125" style="1" customWidth="1"/>
    <col min="6405" max="6405" width="12.7109375" style="1" customWidth="1"/>
    <col min="6406" max="6406" width="15" style="1" bestFit="1" customWidth="1"/>
    <col min="6407" max="6407" width="11" style="1" bestFit="1" customWidth="1"/>
    <col min="6408" max="6408" width="0" style="1" hidden="1" customWidth="1"/>
    <col min="6409" max="6409" width="11.28515625" style="1" bestFit="1" customWidth="1"/>
    <col min="6410" max="6412" width="0" style="1" hidden="1" customWidth="1"/>
    <col min="6413" max="6656" width="9.140625" style="1"/>
    <col min="6657" max="6657" width="45" style="1" customWidth="1"/>
    <col min="6658" max="6658" width="11.5703125" style="1" customWidth="1"/>
    <col min="6659" max="6659" width="14.85546875" style="1" bestFit="1" customWidth="1"/>
    <col min="6660" max="6660" width="16.5703125" style="1" customWidth="1"/>
    <col min="6661" max="6661" width="12.7109375" style="1" customWidth="1"/>
    <col min="6662" max="6662" width="15" style="1" bestFit="1" customWidth="1"/>
    <col min="6663" max="6663" width="11" style="1" bestFit="1" customWidth="1"/>
    <col min="6664" max="6664" width="0" style="1" hidden="1" customWidth="1"/>
    <col min="6665" max="6665" width="11.28515625" style="1" bestFit="1" customWidth="1"/>
    <col min="6666" max="6668" width="0" style="1" hidden="1" customWidth="1"/>
    <col min="6669" max="6912" width="9.140625" style="1"/>
    <col min="6913" max="6913" width="45" style="1" customWidth="1"/>
    <col min="6914" max="6914" width="11.5703125" style="1" customWidth="1"/>
    <col min="6915" max="6915" width="14.85546875" style="1" bestFit="1" customWidth="1"/>
    <col min="6916" max="6916" width="16.5703125" style="1" customWidth="1"/>
    <col min="6917" max="6917" width="12.7109375" style="1" customWidth="1"/>
    <col min="6918" max="6918" width="15" style="1" bestFit="1" customWidth="1"/>
    <col min="6919" max="6919" width="11" style="1" bestFit="1" customWidth="1"/>
    <col min="6920" max="6920" width="0" style="1" hidden="1" customWidth="1"/>
    <col min="6921" max="6921" width="11.28515625" style="1" bestFit="1" customWidth="1"/>
    <col min="6922" max="6924" width="0" style="1" hidden="1" customWidth="1"/>
    <col min="6925" max="7168" width="9.140625" style="1"/>
    <col min="7169" max="7169" width="45" style="1" customWidth="1"/>
    <col min="7170" max="7170" width="11.5703125" style="1" customWidth="1"/>
    <col min="7171" max="7171" width="14.85546875" style="1" bestFit="1" customWidth="1"/>
    <col min="7172" max="7172" width="16.5703125" style="1" customWidth="1"/>
    <col min="7173" max="7173" width="12.7109375" style="1" customWidth="1"/>
    <col min="7174" max="7174" width="15" style="1" bestFit="1" customWidth="1"/>
    <col min="7175" max="7175" width="11" style="1" bestFit="1" customWidth="1"/>
    <col min="7176" max="7176" width="0" style="1" hidden="1" customWidth="1"/>
    <col min="7177" max="7177" width="11.28515625" style="1" bestFit="1" customWidth="1"/>
    <col min="7178" max="7180" width="0" style="1" hidden="1" customWidth="1"/>
    <col min="7181" max="7424" width="9.140625" style="1"/>
    <col min="7425" max="7425" width="45" style="1" customWidth="1"/>
    <col min="7426" max="7426" width="11.5703125" style="1" customWidth="1"/>
    <col min="7427" max="7427" width="14.85546875" style="1" bestFit="1" customWidth="1"/>
    <col min="7428" max="7428" width="16.5703125" style="1" customWidth="1"/>
    <col min="7429" max="7429" width="12.7109375" style="1" customWidth="1"/>
    <col min="7430" max="7430" width="15" style="1" bestFit="1" customWidth="1"/>
    <col min="7431" max="7431" width="11" style="1" bestFit="1" customWidth="1"/>
    <col min="7432" max="7432" width="0" style="1" hidden="1" customWidth="1"/>
    <col min="7433" max="7433" width="11.28515625" style="1" bestFit="1" customWidth="1"/>
    <col min="7434" max="7436" width="0" style="1" hidden="1" customWidth="1"/>
    <col min="7437" max="7680" width="9.140625" style="1"/>
    <col min="7681" max="7681" width="45" style="1" customWidth="1"/>
    <col min="7682" max="7682" width="11.5703125" style="1" customWidth="1"/>
    <col min="7683" max="7683" width="14.85546875" style="1" bestFit="1" customWidth="1"/>
    <col min="7684" max="7684" width="16.5703125" style="1" customWidth="1"/>
    <col min="7685" max="7685" width="12.7109375" style="1" customWidth="1"/>
    <col min="7686" max="7686" width="15" style="1" bestFit="1" customWidth="1"/>
    <col min="7687" max="7687" width="11" style="1" bestFit="1" customWidth="1"/>
    <col min="7688" max="7688" width="0" style="1" hidden="1" customWidth="1"/>
    <col min="7689" max="7689" width="11.28515625" style="1" bestFit="1" customWidth="1"/>
    <col min="7690" max="7692" width="0" style="1" hidden="1" customWidth="1"/>
    <col min="7693" max="7936" width="9.140625" style="1"/>
    <col min="7937" max="7937" width="45" style="1" customWidth="1"/>
    <col min="7938" max="7938" width="11.5703125" style="1" customWidth="1"/>
    <col min="7939" max="7939" width="14.85546875" style="1" bestFit="1" customWidth="1"/>
    <col min="7940" max="7940" width="16.5703125" style="1" customWidth="1"/>
    <col min="7941" max="7941" width="12.7109375" style="1" customWidth="1"/>
    <col min="7942" max="7942" width="15" style="1" bestFit="1" customWidth="1"/>
    <col min="7943" max="7943" width="11" style="1" bestFit="1" customWidth="1"/>
    <col min="7944" max="7944" width="0" style="1" hidden="1" customWidth="1"/>
    <col min="7945" max="7945" width="11.28515625" style="1" bestFit="1" customWidth="1"/>
    <col min="7946" max="7948" width="0" style="1" hidden="1" customWidth="1"/>
    <col min="7949" max="8192" width="9.140625" style="1"/>
    <col min="8193" max="8193" width="45" style="1" customWidth="1"/>
    <col min="8194" max="8194" width="11.5703125" style="1" customWidth="1"/>
    <col min="8195" max="8195" width="14.85546875" style="1" bestFit="1" customWidth="1"/>
    <col min="8196" max="8196" width="16.5703125" style="1" customWidth="1"/>
    <col min="8197" max="8197" width="12.7109375" style="1" customWidth="1"/>
    <col min="8198" max="8198" width="15" style="1" bestFit="1" customWidth="1"/>
    <col min="8199" max="8199" width="11" style="1" bestFit="1" customWidth="1"/>
    <col min="8200" max="8200" width="0" style="1" hidden="1" customWidth="1"/>
    <col min="8201" max="8201" width="11.28515625" style="1" bestFit="1" customWidth="1"/>
    <col min="8202" max="8204" width="0" style="1" hidden="1" customWidth="1"/>
    <col min="8205" max="8448" width="9.140625" style="1"/>
    <col min="8449" max="8449" width="45" style="1" customWidth="1"/>
    <col min="8450" max="8450" width="11.5703125" style="1" customWidth="1"/>
    <col min="8451" max="8451" width="14.85546875" style="1" bestFit="1" customWidth="1"/>
    <col min="8452" max="8452" width="16.5703125" style="1" customWidth="1"/>
    <col min="8453" max="8453" width="12.7109375" style="1" customWidth="1"/>
    <col min="8454" max="8454" width="15" style="1" bestFit="1" customWidth="1"/>
    <col min="8455" max="8455" width="11" style="1" bestFit="1" customWidth="1"/>
    <col min="8456" max="8456" width="0" style="1" hidden="1" customWidth="1"/>
    <col min="8457" max="8457" width="11.28515625" style="1" bestFit="1" customWidth="1"/>
    <col min="8458" max="8460" width="0" style="1" hidden="1" customWidth="1"/>
    <col min="8461" max="8704" width="9.140625" style="1"/>
    <col min="8705" max="8705" width="45" style="1" customWidth="1"/>
    <col min="8706" max="8706" width="11.5703125" style="1" customWidth="1"/>
    <col min="8707" max="8707" width="14.85546875" style="1" bestFit="1" customWidth="1"/>
    <col min="8708" max="8708" width="16.5703125" style="1" customWidth="1"/>
    <col min="8709" max="8709" width="12.7109375" style="1" customWidth="1"/>
    <col min="8710" max="8710" width="15" style="1" bestFit="1" customWidth="1"/>
    <col min="8711" max="8711" width="11" style="1" bestFit="1" customWidth="1"/>
    <col min="8712" max="8712" width="0" style="1" hidden="1" customWidth="1"/>
    <col min="8713" max="8713" width="11.28515625" style="1" bestFit="1" customWidth="1"/>
    <col min="8714" max="8716" width="0" style="1" hidden="1" customWidth="1"/>
    <col min="8717" max="8960" width="9.140625" style="1"/>
    <col min="8961" max="8961" width="45" style="1" customWidth="1"/>
    <col min="8962" max="8962" width="11.5703125" style="1" customWidth="1"/>
    <col min="8963" max="8963" width="14.85546875" style="1" bestFit="1" customWidth="1"/>
    <col min="8964" max="8964" width="16.5703125" style="1" customWidth="1"/>
    <col min="8965" max="8965" width="12.7109375" style="1" customWidth="1"/>
    <col min="8966" max="8966" width="15" style="1" bestFit="1" customWidth="1"/>
    <col min="8967" max="8967" width="11" style="1" bestFit="1" customWidth="1"/>
    <col min="8968" max="8968" width="0" style="1" hidden="1" customWidth="1"/>
    <col min="8969" max="8969" width="11.28515625" style="1" bestFit="1" customWidth="1"/>
    <col min="8970" max="8972" width="0" style="1" hidden="1" customWidth="1"/>
    <col min="8973" max="9216" width="9.140625" style="1"/>
    <col min="9217" max="9217" width="45" style="1" customWidth="1"/>
    <col min="9218" max="9218" width="11.5703125" style="1" customWidth="1"/>
    <col min="9219" max="9219" width="14.85546875" style="1" bestFit="1" customWidth="1"/>
    <col min="9220" max="9220" width="16.5703125" style="1" customWidth="1"/>
    <col min="9221" max="9221" width="12.7109375" style="1" customWidth="1"/>
    <col min="9222" max="9222" width="15" style="1" bestFit="1" customWidth="1"/>
    <col min="9223" max="9223" width="11" style="1" bestFit="1" customWidth="1"/>
    <col min="9224" max="9224" width="0" style="1" hidden="1" customWidth="1"/>
    <col min="9225" max="9225" width="11.28515625" style="1" bestFit="1" customWidth="1"/>
    <col min="9226" max="9228" width="0" style="1" hidden="1" customWidth="1"/>
    <col min="9229" max="9472" width="9.140625" style="1"/>
    <col min="9473" max="9473" width="45" style="1" customWidth="1"/>
    <col min="9474" max="9474" width="11.5703125" style="1" customWidth="1"/>
    <col min="9475" max="9475" width="14.85546875" style="1" bestFit="1" customWidth="1"/>
    <col min="9476" max="9476" width="16.5703125" style="1" customWidth="1"/>
    <col min="9477" max="9477" width="12.7109375" style="1" customWidth="1"/>
    <col min="9478" max="9478" width="15" style="1" bestFit="1" customWidth="1"/>
    <col min="9479" max="9479" width="11" style="1" bestFit="1" customWidth="1"/>
    <col min="9480" max="9480" width="0" style="1" hidden="1" customWidth="1"/>
    <col min="9481" max="9481" width="11.28515625" style="1" bestFit="1" customWidth="1"/>
    <col min="9482" max="9484" width="0" style="1" hidden="1" customWidth="1"/>
    <col min="9485" max="9728" width="9.140625" style="1"/>
    <col min="9729" max="9729" width="45" style="1" customWidth="1"/>
    <col min="9730" max="9730" width="11.5703125" style="1" customWidth="1"/>
    <col min="9731" max="9731" width="14.85546875" style="1" bestFit="1" customWidth="1"/>
    <col min="9732" max="9732" width="16.5703125" style="1" customWidth="1"/>
    <col min="9733" max="9733" width="12.7109375" style="1" customWidth="1"/>
    <col min="9734" max="9734" width="15" style="1" bestFit="1" customWidth="1"/>
    <col min="9735" max="9735" width="11" style="1" bestFit="1" customWidth="1"/>
    <col min="9736" max="9736" width="0" style="1" hidden="1" customWidth="1"/>
    <col min="9737" max="9737" width="11.28515625" style="1" bestFit="1" customWidth="1"/>
    <col min="9738" max="9740" width="0" style="1" hidden="1" customWidth="1"/>
    <col min="9741" max="9984" width="9.140625" style="1"/>
    <col min="9985" max="9985" width="45" style="1" customWidth="1"/>
    <col min="9986" max="9986" width="11.5703125" style="1" customWidth="1"/>
    <col min="9987" max="9987" width="14.85546875" style="1" bestFit="1" customWidth="1"/>
    <col min="9988" max="9988" width="16.5703125" style="1" customWidth="1"/>
    <col min="9989" max="9989" width="12.7109375" style="1" customWidth="1"/>
    <col min="9990" max="9990" width="15" style="1" bestFit="1" customWidth="1"/>
    <col min="9991" max="9991" width="11" style="1" bestFit="1" customWidth="1"/>
    <col min="9992" max="9992" width="0" style="1" hidden="1" customWidth="1"/>
    <col min="9993" max="9993" width="11.28515625" style="1" bestFit="1" customWidth="1"/>
    <col min="9994" max="9996" width="0" style="1" hidden="1" customWidth="1"/>
    <col min="9997" max="10240" width="9.140625" style="1"/>
    <col min="10241" max="10241" width="45" style="1" customWidth="1"/>
    <col min="10242" max="10242" width="11.5703125" style="1" customWidth="1"/>
    <col min="10243" max="10243" width="14.85546875" style="1" bestFit="1" customWidth="1"/>
    <col min="10244" max="10244" width="16.5703125" style="1" customWidth="1"/>
    <col min="10245" max="10245" width="12.7109375" style="1" customWidth="1"/>
    <col min="10246" max="10246" width="15" style="1" bestFit="1" customWidth="1"/>
    <col min="10247" max="10247" width="11" style="1" bestFit="1" customWidth="1"/>
    <col min="10248" max="10248" width="0" style="1" hidden="1" customWidth="1"/>
    <col min="10249" max="10249" width="11.28515625" style="1" bestFit="1" customWidth="1"/>
    <col min="10250" max="10252" width="0" style="1" hidden="1" customWidth="1"/>
    <col min="10253" max="10496" width="9.140625" style="1"/>
    <col min="10497" max="10497" width="45" style="1" customWidth="1"/>
    <col min="10498" max="10498" width="11.5703125" style="1" customWidth="1"/>
    <col min="10499" max="10499" width="14.85546875" style="1" bestFit="1" customWidth="1"/>
    <col min="10500" max="10500" width="16.5703125" style="1" customWidth="1"/>
    <col min="10501" max="10501" width="12.7109375" style="1" customWidth="1"/>
    <col min="10502" max="10502" width="15" style="1" bestFit="1" customWidth="1"/>
    <col min="10503" max="10503" width="11" style="1" bestFit="1" customWidth="1"/>
    <col min="10504" max="10504" width="0" style="1" hidden="1" customWidth="1"/>
    <col min="10505" max="10505" width="11.28515625" style="1" bestFit="1" customWidth="1"/>
    <col min="10506" max="10508" width="0" style="1" hidden="1" customWidth="1"/>
    <col min="10509" max="10752" width="9.140625" style="1"/>
    <col min="10753" max="10753" width="45" style="1" customWidth="1"/>
    <col min="10754" max="10754" width="11.5703125" style="1" customWidth="1"/>
    <col min="10755" max="10755" width="14.85546875" style="1" bestFit="1" customWidth="1"/>
    <col min="10756" max="10756" width="16.5703125" style="1" customWidth="1"/>
    <col min="10757" max="10757" width="12.7109375" style="1" customWidth="1"/>
    <col min="10758" max="10758" width="15" style="1" bestFit="1" customWidth="1"/>
    <col min="10759" max="10759" width="11" style="1" bestFit="1" customWidth="1"/>
    <col min="10760" max="10760" width="0" style="1" hidden="1" customWidth="1"/>
    <col min="10761" max="10761" width="11.28515625" style="1" bestFit="1" customWidth="1"/>
    <col min="10762" max="10764" width="0" style="1" hidden="1" customWidth="1"/>
    <col min="10765" max="11008" width="9.140625" style="1"/>
    <col min="11009" max="11009" width="45" style="1" customWidth="1"/>
    <col min="11010" max="11010" width="11.5703125" style="1" customWidth="1"/>
    <col min="11011" max="11011" width="14.85546875" style="1" bestFit="1" customWidth="1"/>
    <col min="11012" max="11012" width="16.5703125" style="1" customWidth="1"/>
    <col min="11013" max="11013" width="12.7109375" style="1" customWidth="1"/>
    <col min="11014" max="11014" width="15" style="1" bestFit="1" customWidth="1"/>
    <col min="11015" max="11015" width="11" style="1" bestFit="1" customWidth="1"/>
    <col min="11016" max="11016" width="0" style="1" hidden="1" customWidth="1"/>
    <col min="11017" max="11017" width="11.28515625" style="1" bestFit="1" customWidth="1"/>
    <col min="11018" max="11020" width="0" style="1" hidden="1" customWidth="1"/>
    <col min="11021" max="11264" width="9.140625" style="1"/>
    <col min="11265" max="11265" width="45" style="1" customWidth="1"/>
    <col min="11266" max="11266" width="11.5703125" style="1" customWidth="1"/>
    <col min="11267" max="11267" width="14.85546875" style="1" bestFit="1" customWidth="1"/>
    <col min="11268" max="11268" width="16.5703125" style="1" customWidth="1"/>
    <col min="11269" max="11269" width="12.7109375" style="1" customWidth="1"/>
    <col min="11270" max="11270" width="15" style="1" bestFit="1" customWidth="1"/>
    <col min="11271" max="11271" width="11" style="1" bestFit="1" customWidth="1"/>
    <col min="11272" max="11272" width="0" style="1" hidden="1" customWidth="1"/>
    <col min="11273" max="11273" width="11.28515625" style="1" bestFit="1" customWidth="1"/>
    <col min="11274" max="11276" width="0" style="1" hidden="1" customWidth="1"/>
    <col min="11277" max="11520" width="9.140625" style="1"/>
    <col min="11521" max="11521" width="45" style="1" customWidth="1"/>
    <col min="11522" max="11522" width="11.5703125" style="1" customWidth="1"/>
    <col min="11523" max="11523" width="14.85546875" style="1" bestFit="1" customWidth="1"/>
    <col min="11524" max="11524" width="16.5703125" style="1" customWidth="1"/>
    <col min="11525" max="11525" width="12.7109375" style="1" customWidth="1"/>
    <col min="11526" max="11526" width="15" style="1" bestFit="1" customWidth="1"/>
    <col min="11527" max="11527" width="11" style="1" bestFit="1" customWidth="1"/>
    <col min="11528" max="11528" width="0" style="1" hidden="1" customWidth="1"/>
    <col min="11529" max="11529" width="11.28515625" style="1" bestFit="1" customWidth="1"/>
    <col min="11530" max="11532" width="0" style="1" hidden="1" customWidth="1"/>
    <col min="11533" max="11776" width="9.140625" style="1"/>
    <col min="11777" max="11777" width="45" style="1" customWidth="1"/>
    <col min="11778" max="11778" width="11.5703125" style="1" customWidth="1"/>
    <col min="11779" max="11779" width="14.85546875" style="1" bestFit="1" customWidth="1"/>
    <col min="11780" max="11780" width="16.5703125" style="1" customWidth="1"/>
    <col min="11781" max="11781" width="12.7109375" style="1" customWidth="1"/>
    <col min="11782" max="11782" width="15" style="1" bestFit="1" customWidth="1"/>
    <col min="11783" max="11783" width="11" style="1" bestFit="1" customWidth="1"/>
    <col min="11784" max="11784" width="0" style="1" hidden="1" customWidth="1"/>
    <col min="11785" max="11785" width="11.28515625" style="1" bestFit="1" customWidth="1"/>
    <col min="11786" max="11788" width="0" style="1" hidden="1" customWidth="1"/>
    <col min="11789" max="12032" width="9.140625" style="1"/>
    <col min="12033" max="12033" width="45" style="1" customWidth="1"/>
    <col min="12034" max="12034" width="11.5703125" style="1" customWidth="1"/>
    <col min="12035" max="12035" width="14.85546875" style="1" bestFit="1" customWidth="1"/>
    <col min="12036" max="12036" width="16.5703125" style="1" customWidth="1"/>
    <col min="12037" max="12037" width="12.7109375" style="1" customWidth="1"/>
    <col min="12038" max="12038" width="15" style="1" bestFit="1" customWidth="1"/>
    <col min="12039" max="12039" width="11" style="1" bestFit="1" customWidth="1"/>
    <col min="12040" max="12040" width="0" style="1" hidden="1" customWidth="1"/>
    <col min="12041" max="12041" width="11.28515625" style="1" bestFit="1" customWidth="1"/>
    <col min="12042" max="12044" width="0" style="1" hidden="1" customWidth="1"/>
    <col min="12045" max="12288" width="9.140625" style="1"/>
    <col min="12289" max="12289" width="45" style="1" customWidth="1"/>
    <col min="12290" max="12290" width="11.5703125" style="1" customWidth="1"/>
    <col min="12291" max="12291" width="14.85546875" style="1" bestFit="1" customWidth="1"/>
    <col min="12292" max="12292" width="16.5703125" style="1" customWidth="1"/>
    <col min="12293" max="12293" width="12.7109375" style="1" customWidth="1"/>
    <col min="12294" max="12294" width="15" style="1" bestFit="1" customWidth="1"/>
    <col min="12295" max="12295" width="11" style="1" bestFit="1" customWidth="1"/>
    <col min="12296" max="12296" width="0" style="1" hidden="1" customWidth="1"/>
    <col min="12297" max="12297" width="11.28515625" style="1" bestFit="1" customWidth="1"/>
    <col min="12298" max="12300" width="0" style="1" hidden="1" customWidth="1"/>
    <col min="12301" max="12544" width="9.140625" style="1"/>
    <col min="12545" max="12545" width="45" style="1" customWidth="1"/>
    <col min="12546" max="12546" width="11.5703125" style="1" customWidth="1"/>
    <col min="12547" max="12547" width="14.85546875" style="1" bestFit="1" customWidth="1"/>
    <col min="12548" max="12548" width="16.5703125" style="1" customWidth="1"/>
    <col min="12549" max="12549" width="12.7109375" style="1" customWidth="1"/>
    <col min="12550" max="12550" width="15" style="1" bestFit="1" customWidth="1"/>
    <col min="12551" max="12551" width="11" style="1" bestFit="1" customWidth="1"/>
    <col min="12552" max="12552" width="0" style="1" hidden="1" customWidth="1"/>
    <col min="12553" max="12553" width="11.28515625" style="1" bestFit="1" customWidth="1"/>
    <col min="12554" max="12556" width="0" style="1" hidden="1" customWidth="1"/>
    <col min="12557" max="12800" width="9.140625" style="1"/>
    <col min="12801" max="12801" width="45" style="1" customWidth="1"/>
    <col min="12802" max="12802" width="11.5703125" style="1" customWidth="1"/>
    <col min="12803" max="12803" width="14.85546875" style="1" bestFit="1" customWidth="1"/>
    <col min="12804" max="12804" width="16.5703125" style="1" customWidth="1"/>
    <col min="12805" max="12805" width="12.7109375" style="1" customWidth="1"/>
    <col min="12806" max="12806" width="15" style="1" bestFit="1" customWidth="1"/>
    <col min="12807" max="12807" width="11" style="1" bestFit="1" customWidth="1"/>
    <col min="12808" max="12808" width="0" style="1" hidden="1" customWidth="1"/>
    <col min="12809" max="12809" width="11.28515625" style="1" bestFit="1" customWidth="1"/>
    <col min="12810" max="12812" width="0" style="1" hidden="1" customWidth="1"/>
    <col min="12813" max="13056" width="9.140625" style="1"/>
    <col min="13057" max="13057" width="45" style="1" customWidth="1"/>
    <col min="13058" max="13058" width="11.5703125" style="1" customWidth="1"/>
    <col min="13059" max="13059" width="14.85546875" style="1" bestFit="1" customWidth="1"/>
    <col min="13060" max="13060" width="16.5703125" style="1" customWidth="1"/>
    <col min="13061" max="13061" width="12.7109375" style="1" customWidth="1"/>
    <col min="13062" max="13062" width="15" style="1" bestFit="1" customWidth="1"/>
    <col min="13063" max="13063" width="11" style="1" bestFit="1" customWidth="1"/>
    <col min="13064" max="13064" width="0" style="1" hidden="1" customWidth="1"/>
    <col min="13065" max="13065" width="11.28515625" style="1" bestFit="1" customWidth="1"/>
    <col min="13066" max="13068" width="0" style="1" hidden="1" customWidth="1"/>
    <col min="13069" max="13312" width="9.140625" style="1"/>
    <col min="13313" max="13313" width="45" style="1" customWidth="1"/>
    <col min="13314" max="13314" width="11.5703125" style="1" customWidth="1"/>
    <col min="13315" max="13315" width="14.85546875" style="1" bestFit="1" customWidth="1"/>
    <col min="13316" max="13316" width="16.5703125" style="1" customWidth="1"/>
    <col min="13317" max="13317" width="12.7109375" style="1" customWidth="1"/>
    <col min="13318" max="13318" width="15" style="1" bestFit="1" customWidth="1"/>
    <col min="13319" max="13319" width="11" style="1" bestFit="1" customWidth="1"/>
    <col min="13320" max="13320" width="0" style="1" hidden="1" customWidth="1"/>
    <col min="13321" max="13321" width="11.28515625" style="1" bestFit="1" customWidth="1"/>
    <col min="13322" max="13324" width="0" style="1" hidden="1" customWidth="1"/>
    <col min="13325" max="13568" width="9.140625" style="1"/>
    <col min="13569" max="13569" width="45" style="1" customWidth="1"/>
    <col min="13570" max="13570" width="11.5703125" style="1" customWidth="1"/>
    <col min="13571" max="13571" width="14.85546875" style="1" bestFit="1" customWidth="1"/>
    <col min="13572" max="13572" width="16.5703125" style="1" customWidth="1"/>
    <col min="13573" max="13573" width="12.7109375" style="1" customWidth="1"/>
    <col min="13574" max="13574" width="15" style="1" bestFit="1" customWidth="1"/>
    <col min="13575" max="13575" width="11" style="1" bestFit="1" customWidth="1"/>
    <col min="13576" max="13576" width="0" style="1" hidden="1" customWidth="1"/>
    <col min="13577" max="13577" width="11.28515625" style="1" bestFit="1" customWidth="1"/>
    <col min="13578" max="13580" width="0" style="1" hidden="1" customWidth="1"/>
    <col min="13581" max="13824" width="9.140625" style="1"/>
    <col min="13825" max="13825" width="45" style="1" customWidth="1"/>
    <col min="13826" max="13826" width="11.5703125" style="1" customWidth="1"/>
    <col min="13827" max="13827" width="14.85546875" style="1" bestFit="1" customWidth="1"/>
    <col min="13828" max="13828" width="16.5703125" style="1" customWidth="1"/>
    <col min="13829" max="13829" width="12.7109375" style="1" customWidth="1"/>
    <col min="13830" max="13830" width="15" style="1" bestFit="1" customWidth="1"/>
    <col min="13831" max="13831" width="11" style="1" bestFit="1" customWidth="1"/>
    <col min="13832" max="13832" width="0" style="1" hidden="1" customWidth="1"/>
    <col min="13833" max="13833" width="11.28515625" style="1" bestFit="1" customWidth="1"/>
    <col min="13834" max="13836" width="0" style="1" hidden="1" customWidth="1"/>
    <col min="13837" max="14080" width="9.140625" style="1"/>
    <col min="14081" max="14081" width="45" style="1" customWidth="1"/>
    <col min="14082" max="14082" width="11.5703125" style="1" customWidth="1"/>
    <col min="14083" max="14083" width="14.85546875" style="1" bestFit="1" customWidth="1"/>
    <col min="14084" max="14084" width="16.5703125" style="1" customWidth="1"/>
    <col min="14085" max="14085" width="12.7109375" style="1" customWidth="1"/>
    <col min="14086" max="14086" width="15" style="1" bestFit="1" customWidth="1"/>
    <col min="14087" max="14087" width="11" style="1" bestFit="1" customWidth="1"/>
    <col min="14088" max="14088" width="0" style="1" hidden="1" customWidth="1"/>
    <col min="14089" max="14089" width="11.28515625" style="1" bestFit="1" customWidth="1"/>
    <col min="14090" max="14092" width="0" style="1" hidden="1" customWidth="1"/>
    <col min="14093" max="14336" width="9.140625" style="1"/>
    <col min="14337" max="14337" width="45" style="1" customWidth="1"/>
    <col min="14338" max="14338" width="11.5703125" style="1" customWidth="1"/>
    <col min="14339" max="14339" width="14.85546875" style="1" bestFit="1" customWidth="1"/>
    <col min="14340" max="14340" width="16.5703125" style="1" customWidth="1"/>
    <col min="14341" max="14341" width="12.7109375" style="1" customWidth="1"/>
    <col min="14342" max="14342" width="15" style="1" bestFit="1" customWidth="1"/>
    <col min="14343" max="14343" width="11" style="1" bestFit="1" customWidth="1"/>
    <col min="14344" max="14344" width="0" style="1" hidden="1" customWidth="1"/>
    <col min="14345" max="14345" width="11.28515625" style="1" bestFit="1" customWidth="1"/>
    <col min="14346" max="14348" width="0" style="1" hidden="1" customWidth="1"/>
    <col min="14349" max="14592" width="9.140625" style="1"/>
    <col min="14593" max="14593" width="45" style="1" customWidth="1"/>
    <col min="14594" max="14594" width="11.5703125" style="1" customWidth="1"/>
    <col min="14595" max="14595" width="14.85546875" style="1" bestFit="1" customWidth="1"/>
    <col min="14596" max="14596" width="16.5703125" style="1" customWidth="1"/>
    <col min="14597" max="14597" width="12.7109375" style="1" customWidth="1"/>
    <col min="14598" max="14598" width="15" style="1" bestFit="1" customWidth="1"/>
    <col min="14599" max="14599" width="11" style="1" bestFit="1" customWidth="1"/>
    <col min="14600" max="14600" width="0" style="1" hidden="1" customWidth="1"/>
    <col min="14601" max="14601" width="11.28515625" style="1" bestFit="1" customWidth="1"/>
    <col min="14602" max="14604" width="0" style="1" hidden="1" customWidth="1"/>
    <col min="14605" max="14848" width="9.140625" style="1"/>
    <col min="14849" max="14849" width="45" style="1" customWidth="1"/>
    <col min="14850" max="14850" width="11.5703125" style="1" customWidth="1"/>
    <col min="14851" max="14851" width="14.85546875" style="1" bestFit="1" customWidth="1"/>
    <col min="14852" max="14852" width="16.5703125" style="1" customWidth="1"/>
    <col min="14853" max="14853" width="12.7109375" style="1" customWidth="1"/>
    <col min="14854" max="14854" width="15" style="1" bestFit="1" customWidth="1"/>
    <col min="14855" max="14855" width="11" style="1" bestFit="1" customWidth="1"/>
    <col min="14856" max="14856" width="0" style="1" hidden="1" customWidth="1"/>
    <col min="14857" max="14857" width="11.28515625" style="1" bestFit="1" customWidth="1"/>
    <col min="14858" max="14860" width="0" style="1" hidden="1" customWidth="1"/>
    <col min="14861" max="15104" width="9.140625" style="1"/>
    <col min="15105" max="15105" width="45" style="1" customWidth="1"/>
    <col min="15106" max="15106" width="11.5703125" style="1" customWidth="1"/>
    <col min="15107" max="15107" width="14.85546875" style="1" bestFit="1" customWidth="1"/>
    <col min="15108" max="15108" width="16.5703125" style="1" customWidth="1"/>
    <col min="15109" max="15109" width="12.7109375" style="1" customWidth="1"/>
    <col min="15110" max="15110" width="15" style="1" bestFit="1" customWidth="1"/>
    <col min="15111" max="15111" width="11" style="1" bestFit="1" customWidth="1"/>
    <col min="15112" max="15112" width="0" style="1" hidden="1" customWidth="1"/>
    <col min="15113" max="15113" width="11.28515625" style="1" bestFit="1" customWidth="1"/>
    <col min="15114" max="15116" width="0" style="1" hidden="1" customWidth="1"/>
    <col min="15117" max="15360" width="9.140625" style="1"/>
    <col min="15361" max="15361" width="45" style="1" customWidth="1"/>
    <col min="15362" max="15362" width="11.5703125" style="1" customWidth="1"/>
    <col min="15363" max="15363" width="14.85546875" style="1" bestFit="1" customWidth="1"/>
    <col min="15364" max="15364" width="16.5703125" style="1" customWidth="1"/>
    <col min="15365" max="15365" width="12.7109375" style="1" customWidth="1"/>
    <col min="15366" max="15366" width="15" style="1" bestFit="1" customWidth="1"/>
    <col min="15367" max="15367" width="11" style="1" bestFit="1" customWidth="1"/>
    <col min="15368" max="15368" width="0" style="1" hidden="1" customWidth="1"/>
    <col min="15369" max="15369" width="11.28515625" style="1" bestFit="1" customWidth="1"/>
    <col min="15370" max="15372" width="0" style="1" hidden="1" customWidth="1"/>
    <col min="15373" max="15616" width="9.140625" style="1"/>
    <col min="15617" max="15617" width="45" style="1" customWidth="1"/>
    <col min="15618" max="15618" width="11.5703125" style="1" customWidth="1"/>
    <col min="15619" max="15619" width="14.85546875" style="1" bestFit="1" customWidth="1"/>
    <col min="15620" max="15620" width="16.5703125" style="1" customWidth="1"/>
    <col min="15621" max="15621" width="12.7109375" style="1" customWidth="1"/>
    <col min="15622" max="15622" width="15" style="1" bestFit="1" customWidth="1"/>
    <col min="15623" max="15623" width="11" style="1" bestFit="1" customWidth="1"/>
    <col min="15624" max="15624" width="0" style="1" hidden="1" customWidth="1"/>
    <col min="15625" max="15625" width="11.28515625" style="1" bestFit="1" customWidth="1"/>
    <col min="15626" max="15628" width="0" style="1" hidden="1" customWidth="1"/>
    <col min="15629" max="15872" width="9.140625" style="1"/>
    <col min="15873" max="15873" width="45" style="1" customWidth="1"/>
    <col min="15874" max="15874" width="11.5703125" style="1" customWidth="1"/>
    <col min="15875" max="15875" width="14.85546875" style="1" bestFit="1" customWidth="1"/>
    <col min="15876" max="15876" width="16.5703125" style="1" customWidth="1"/>
    <col min="15877" max="15877" width="12.7109375" style="1" customWidth="1"/>
    <col min="15878" max="15878" width="15" style="1" bestFit="1" customWidth="1"/>
    <col min="15879" max="15879" width="11" style="1" bestFit="1" customWidth="1"/>
    <col min="15880" max="15880" width="0" style="1" hidden="1" customWidth="1"/>
    <col min="15881" max="15881" width="11.28515625" style="1" bestFit="1" customWidth="1"/>
    <col min="15882" max="15884" width="0" style="1" hidden="1" customWidth="1"/>
    <col min="15885" max="16128" width="9.140625" style="1"/>
    <col min="16129" max="16129" width="45" style="1" customWidth="1"/>
    <col min="16130" max="16130" width="11.5703125" style="1" customWidth="1"/>
    <col min="16131" max="16131" width="14.85546875" style="1" bestFit="1" customWidth="1"/>
    <col min="16132" max="16132" width="16.5703125" style="1" customWidth="1"/>
    <col min="16133" max="16133" width="12.7109375" style="1" customWidth="1"/>
    <col min="16134" max="16134" width="15" style="1" bestFit="1" customWidth="1"/>
    <col min="16135" max="16135" width="11" style="1" bestFit="1" customWidth="1"/>
    <col min="16136" max="16136" width="0" style="1" hidden="1" customWidth="1"/>
    <col min="16137" max="16137" width="11.28515625" style="1" bestFit="1" customWidth="1"/>
    <col min="16138" max="16140" width="0" style="1" hidden="1" customWidth="1"/>
    <col min="16141" max="16384" width="9.140625" style="1"/>
  </cols>
  <sheetData>
    <row r="1" spans="1:11" ht="69" customHeight="1" x14ac:dyDescent="0.25">
      <c r="A1" s="8"/>
      <c r="B1" s="56"/>
      <c r="D1" s="58" t="s">
        <v>83</v>
      </c>
      <c r="E1" s="58"/>
      <c r="F1" s="58"/>
    </row>
    <row r="2" spans="1:11" x14ac:dyDescent="0.25">
      <c r="A2" s="8"/>
      <c r="B2" s="56"/>
      <c r="C2" s="59"/>
      <c r="D2" s="60"/>
      <c r="E2" s="60"/>
      <c r="F2" s="60"/>
    </row>
    <row r="3" spans="1:11" x14ac:dyDescent="0.25">
      <c r="A3" s="8"/>
      <c r="B3" s="56"/>
      <c r="C3" s="59"/>
      <c r="D3" s="60"/>
      <c r="E3" s="60"/>
      <c r="F3" s="61" t="s">
        <v>84</v>
      </c>
    </row>
    <row r="4" spans="1:11" ht="14.25" customHeight="1" x14ac:dyDescent="0.25">
      <c r="A4" s="8"/>
      <c r="B4" s="56"/>
      <c r="C4" s="59"/>
      <c r="D4" s="62"/>
      <c r="E4" s="62"/>
      <c r="F4" s="62"/>
    </row>
    <row r="5" spans="1:11" x14ac:dyDescent="0.25">
      <c r="A5" s="63" t="s">
        <v>85</v>
      </c>
      <c r="B5" s="63"/>
      <c r="C5" s="63"/>
      <c r="D5" s="63"/>
      <c r="E5" s="63"/>
      <c r="F5" s="63"/>
    </row>
    <row r="6" spans="1:11" x14ac:dyDescent="0.25">
      <c r="A6" s="63"/>
      <c r="B6" s="63"/>
      <c r="C6" s="63"/>
      <c r="D6" s="63"/>
      <c r="E6" s="63"/>
      <c r="F6" s="63"/>
    </row>
    <row r="7" spans="1:11" x14ac:dyDescent="0.25">
      <c r="A7" s="6" t="str">
        <f>[1]ф.1_41!A4:D4</f>
        <v>Акционерное общество "Казпочта"</v>
      </c>
      <c r="B7" s="6"/>
      <c r="C7" s="6"/>
      <c r="D7" s="6"/>
      <c r="E7" s="6"/>
      <c r="F7" s="6"/>
    </row>
    <row r="8" spans="1:11" s="8" customFormat="1" x14ac:dyDescent="0.25">
      <c r="A8" s="64" t="s">
        <v>86</v>
      </c>
      <c r="B8" s="64"/>
      <c r="C8" s="64"/>
      <c r="D8" s="64"/>
      <c r="E8" s="64"/>
      <c r="F8" s="64"/>
    </row>
    <row r="9" spans="1:11" x14ac:dyDescent="0.25">
      <c r="A9" s="6" t="str">
        <f>[1]ф.1_41!A7:D7</f>
        <v xml:space="preserve"> по состоянию на "01" июля 2016 года</v>
      </c>
      <c r="B9" s="6"/>
      <c r="C9" s="6"/>
      <c r="D9" s="6"/>
      <c r="E9" s="6"/>
      <c r="F9" s="6"/>
    </row>
    <row r="10" spans="1:11" s="8" customFormat="1" x14ac:dyDescent="0.25">
      <c r="B10" s="56"/>
      <c r="C10" s="59"/>
      <c r="D10" s="59"/>
      <c r="E10" s="59"/>
      <c r="F10" s="59" t="s">
        <v>7</v>
      </c>
    </row>
    <row r="11" spans="1:11" s="8" customFormat="1" ht="76.5" x14ac:dyDescent="0.25">
      <c r="A11" s="65" t="s">
        <v>8</v>
      </c>
      <c r="B11" s="65" t="s">
        <v>9</v>
      </c>
      <c r="C11" s="66" t="s">
        <v>87</v>
      </c>
      <c r="D11" s="66" t="s">
        <v>88</v>
      </c>
      <c r="E11" s="66" t="s">
        <v>89</v>
      </c>
      <c r="F11" s="66" t="s">
        <v>90</v>
      </c>
    </row>
    <row r="12" spans="1:11" s="8" customFormat="1" x14ac:dyDescent="0.25">
      <c r="A12" s="67">
        <v>1</v>
      </c>
      <c r="B12" s="67">
        <v>2</v>
      </c>
      <c r="C12" s="68">
        <v>3</v>
      </c>
      <c r="D12" s="68">
        <v>4</v>
      </c>
      <c r="E12" s="68">
        <v>5</v>
      </c>
      <c r="F12" s="68">
        <v>6</v>
      </c>
      <c r="H12" s="69">
        <v>42278</v>
      </c>
      <c r="I12" s="70"/>
    </row>
    <row r="13" spans="1:11" ht="27" customHeight="1" x14ac:dyDescent="0.25">
      <c r="A13" s="71" t="s">
        <v>91</v>
      </c>
      <c r="B13" s="72">
        <v>1</v>
      </c>
      <c r="C13" s="73">
        <v>4778976</v>
      </c>
      <c r="D13" s="73">
        <v>9198004</v>
      </c>
      <c r="E13" s="74">
        <v>4002115.6563221999</v>
      </c>
      <c r="F13" s="74">
        <v>7883553.6563221999</v>
      </c>
      <c r="H13" s="28"/>
      <c r="I13" s="28"/>
      <c r="J13" s="73">
        <f>[1]дох_расх_фил!F8+[1]дох_расх_фил!F26+[1]дох_расх_фил!F133+[1]дох_расх_фил!F134+[1]дох_расх_фил!F153+[1]дох_расх_фил!F169+[1]дох_расх_фил!F184+[1]дох_расх_фил!F201+[1]дох_расх_фил!F213+[1]дох_расх_фил!F214+[1]дох_расх_фил!F215+[1]дох_расх_фил!F221+[1]дох_расх_фил!F312+[1]дох_расх_фил!F314+[1]дох_расх_фил!F302</f>
        <v>8950732</v>
      </c>
      <c r="K13" s="28">
        <f t="shared" ref="K13:K18" si="0">D13-J13</f>
        <v>247272</v>
      </c>
    </row>
    <row r="14" spans="1:11" ht="25.5" x14ac:dyDescent="0.25">
      <c r="A14" s="71" t="s">
        <v>92</v>
      </c>
      <c r="B14" s="72">
        <v>2</v>
      </c>
      <c r="C14" s="73">
        <v>7649141</v>
      </c>
      <c r="D14" s="73">
        <v>14975301</v>
      </c>
      <c r="E14" s="74">
        <v>6818515.3415894005</v>
      </c>
      <c r="F14" s="74">
        <v>13494085.341589401</v>
      </c>
      <c r="G14" s="53"/>
      <c r="H14" s="28"/>
      <c r="I14" s="28"/>
      <c r="J14" s="73">
        <f>[1]дох_расх_фил!F406</f>
        <v>14975301</v>
      </c>
      <c r="K14" s="28">
        <f t="shared" si="0"/>
        <v>0</v>
      </c>
    </row>
    <row r="15" spans="1:11" x14ac:dyDescent="0.25">
      <c r="A15" s="75" t="s">
        <v>93</v>
      </c>
      <c r="B15" s="76"/>
      <c r="C15" s="73">
        <v>0</v>
      </c>
      <c r="D15" s="73"/>
      <c r="E15" s="74">
        <v>0</v>
      </c>
      <c r="F15" s="77"/>
      <c r="G15" s="53"/>
      <c r="H15" s="28"/>
      <c r="I15" s="28"/>
      <c r="J15" s="78"/>
      <c r="K15" s="28">
        <f t="shared" si="0"/>
        <v>0</v>
      </c>
    </row>
    <row r="16" spans="1:11" x14ac:dyDescent="0.25">
      <c r="A16" s="75" t="s">
        <v>94</v>
      </c>
      <c r="B16" s="79" t="s">
        <v>95</v>
      </c>
      <c r="C16" s="73">
        <v>373232</v>
      </c>
      <c r="D16" s="73">
        <v>665174</v>
      </c>
      <c r="E16" s="77">
        <v>267093</v>
      </c>
      <c r="F16" s="77">
        <v>554757</v>
      </c>
      <c r="G16" s="28"/>
      <c r="H16" s="28"/>
      <c r="I16" s="28"/>
      <c r="J16" s="78">
        <f>[1]дох_расх_фил!F747</f>
        <v>665174</v>
      </c>
      <c r="K16" s="28">
        <f t="shared" si="0"/>
        <v>0</v>
      </c>
    </row>
    <row r="17" spans="1:22" x14ac:dyDescent="0.25">
      <c r="A17" s="75" t="s">
        <v>96</v>
      </c>
      <c r="B17" s="79" t="s">
        <v>97</v>
      </c>
      <c r="C17" s="73">
        <v>4303914</v>
      </c>
      <c r="D17" s="73">
        <v>8389338</v>
      </c>
      <c r="E17" s="77">
        <v>3993031</v>
      </c>
      <c r="F17" s="77">
        <v>7881291</v>
      </c>
      <c r="G17" s="28"/>
      <c r="H17" s="28"/>
      <c r="I17" s="28"/>
      <c r="J17" s="78">
        <f>[1]дох_расх_фил!F766+[1]дох_расх_фил!F895+[1]дох_расх_фил!F1041</f>
        <v>8389338</v>
      </c>
      <c r="K17" s="28">
        <f t="shared" si="0"/>
        <v>0</v>
      </c>
    </row>
    <row r="18" spans="1:22" x14ac:dyDescent="0.25">
      <c r="A18" s="80" t="s">
        <v>98</v>
      </c>
      <c r="B18" s="81">
        <v>3</v>
      </c>
      <c r="C18" s="82">
        <v>-2870165</v>
      </c>
      <c r="D18" s="82">
        <v>-5777297</v>
      </c>
      <c r="E18" s="83">
        <v>-2816399.6852672007</v>
      </c>
      <c r="F18" s="83">
        <v>-5610531.6852672007</v>
      </c>
      <c r="G18" s="28"/>
      <c r="H18" s="28"/>
      <c r="I18" s="28"/>
      <c r="J18" s="82">
        <f>J13-J14</f>
        <v>-6024569</v>
      </c>
      <c r="K18" s="28">
        <f t="shared" si="0"/>
        <v>247272</v>
      </c>
    </row>
    <row r="19" spans="1:22" x14ac:dyDescent="0.25">
      <c r="A19" s="71" t="s">
        <v>99</v>
      </c>
      <c r="B19" s="72"/>
      <c r="C19" s="73"/>
      <c r="D19" s="78"/>
      <c r="E19" s="74"/>
      <c r="F19" s="77"/>
      <c r="G19" s="28"/>
      <c r="H19" s="28"/>
      <c r="I19" s="28"/>
      <c r="J19" s="78"/>
    </row>
    <row r="20" spans="1:22" x14ac:dyDescent="0.25">
      <c r="A20" s="81" t="s">
        <v>100</v>
      </c>
      <c r="B20" s="81">
        <v>4</v>
      </c>
      <c r="C20" s="82">
        <v>647485</v>
      </c>
      <c r="D20" s="82">
        <v>1321154</v>
      </c>
      <c r="E20" s="83">
        <v>325921</v>
      </c>
      <c r="F20" s="83">
        <v>752652</v>
      </c>
      <c r="G20" s="28"/>
      <c r="H20" s="28"/>
      <c r="I20" s="28"/>
      <c r="J20" s="82">
        <f>J22+J23+J24+J25+J26+J27+J28</f>
        <v>1321154</v>
      </c>
    </row>
    <row r="21" spans="1:22" x14ac:dyDescent="0.25">
      <c r="A21" s="71" t="s">
        <v>101</v>
      </c>
      <c r="B21" s="76"/>
      <c r="C21" s="73"/>
      <c r="D21" s="78"/>
      <c r="E21" s="74"/>
      <c r="F21" s="77"/>
      <c r="G21" s="28"/>
      <c r="H21" s="28"/>
      <c r="I21" s="28"/>
      <c r="J21" s="78"/>
    </row>
    <row r="22" spans="1:22" ht="12.75" customHeight="1" x14ac:dyDescent="0.2">
      <c r="A22" s="71" t="s">
        <v>102</v>
      </c>
      <c r="B22" s="79" t="s">
        <v>103</v>
      </c>
      <c r="C22" s="73">
        <v>10</v>
      </c>
      <c r="D22" s="73">
        <v>13</v>
      </c>
      <c r="E22" s="77">
        <v>12</v>
      </c>
      <c r="F22" s="77">
        <v>20</v>
      </c>
      <c r="G22" s="28"/>
      <c r="H22" s="28"/>
      <c r="I22" s="28"/>
      <c r="J22" s="78">
        <f>[1]дох_расх_фил!F319+[1]дох_расх_фил!F330</f>
        <v>13</v>
      </c>
      <c r="K22" s="84">
        <f>D22-J22</f>
        <v>0</v>
      </c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</row>
    <row r="23" spans="1:22" x14ac:dyDescent="0.2">
      <c r="A23" s="71" t="s">
        <v>104</v>
      </c>
      <c r="B23" s="79" t="s">
        <v>105</v>
      </c>
      <c r="C23" s="73">
        <v>124440</v>
      </c>
      <c r="D23" s="73">
        <v>258544</v>
      </c>
      <c r="E23" s="77">
        <v>21192</v>
      </c>
      <c r="F23" s="77">
        <v>42151</v>
      </c>
      <c r="G23" s="28"/>
      <c r="H23" s="28"/>
      <c r="I23" s="28"/>
      <c r="J23" s="78">
        <f>[1]дох_расх_фил!F321</f>
        <v>258544</v>
      </c>
      <c r="K23" s="84">
        <f t="shared" ref="K23:K80" si="1">D23-J23</f>
        <v>0</v>
      </c>
      <c r="L23" s="86"/>
    </row>
    <row r="24" spans="1:22" x14ac:dyDescent="0.2">
      <c r="A24" s="71" t="s">
        <v>106</v>
      </c>
      <c r="B24" s="79" t="s">
        <v>107</v>
      </c>
      <c r="C24" s="73">
        <v>0</v>
      </c>
      <c r="D24" s="73">
        <v>0</v>
      </c>
      <c r="E24" s="77">
        <v>0</v>
      </c>
      <c r="F24" s="77"/>
      <c r="G24" s="28"/>
      <c r="H24" s="28"/>
      <c r="I24" s="28"/>
      <c r="J24" s="78"/>
      <c r="K24" s="84">
        <f t="shared" si="1"/>
        <v>0</v>
      </c>
      <c r="L24" s="86"/>
    </row>
    <row r="25" spans="1:22" x14ac:dyDescent="0.2">
      <c r="A25" s="71" t="s">
        <v>108</v>
      </c>
      <c r="B25" s="79" t="s">
        <v>109</v>
      </c>
      <c r="C25" s="73">
        <v>0</v>
      </c>
      <c r="D25" s="73">
        <v>0</v>
      </c>
      <c r="E25" s="77">
        <v>0</v>
      </c>
      <c r="F25" s="77">
        <v>0</v>
      </c>
      <c r="G25" s="28"/>
      <c r="H25" s="28"/>
      <c r="I25" s="28"/>
      <c r="J25" s="78">
        <f>[1]дох_расх_фил!F336</f>
        <v>0</v>
      </c>
      <c r="K25" s="84">
        <f t="shared" si="1"/>
        <v>0</v>
      </c>
      <c r="L25" s="86"/>
    </row>
    <row r="26" spans="1:22" x14ac:dyDescent="0.2">
      <c r="A26" s="71" t="s">
        <v>110</v>
      </c>
      <c r="B26" s="79" t="s">
        <v>111</v>
      </c>
      <c r="C26" s="73">
        <v>137595</v>
      </c>
      <c r="D26" s="73">
        <v>378179</v>
      </c>
      <c r="E26" s="77">
        <v>188070</v>
      </c>
      <c r="F26" s="77">
        <v>411265</v>
      </c>
      <c r="G26" s="28"/>
      <c r="H26" s="28"/>
      <c r="I26" s="28"/>
      <c r="J26" s="78">
        <f>[1]дох_расх_фил!F322</f>
        <v>378179</v>
      </c>
      <c r="K26" s="84">
        <f t="shared" si="1"/>
        <v>0</v>
      </c>
      <c r="L26" s="86"/>
    </row>
    <row r="27" spans="1:22" x14ac:dyDescent="0.2">
      <c r="A27" s="71" t="s">
        <v>112</v>
      </c>
      <c r="B27" s="79" t="s">
        <v>113</v>
      </c>
      <c r="C27" s="73">
        <v>375312</v>
      </c>
      <c r="D27" s="73">
        <v>663805</v>
      </c>
      <c r="E27" s="77">
        <v>104763</v>
      </c>
      <c r="F27" s="77">
        <v>275246</v>
      </c>
      <c r="G27" s="28"/>
      <c r="H27" s="28"/>
      <c r="I27" s="28"/>
      <c r="J27" s="78">
        <f>[1]дох_расх_фил!F325</f>
        <v>663805</v>
      </c>
      <c r="K27" s="84">
        <f t="shared" si="1"/>
        <v>0</v>
      </c>
      <c r="L27" s="86"/>
    </row>
    <row r="28" spans="1:22" ht="25.5" x14ac:dyDescent="0.2">
      <c r="A28" s="71" t="s">
        <v>114</v>
      </c>
      <c r="B28" s="79" t="s">
        <v>115</v>
      </c>
      <c r="C28" s="73">
        <v>10128</v>
      </c>
      <c r="D28" s="73">
        <v>20613</v>
      </c>
      <c r="E28" s="77">
        <v>11884</v>
      </c>
      <c r="F28" s="77">
        <v>23970</v>
      </c>
      <c r="G28" s="28"/>
      <c r="H28" s="28"/>
      <c r="I28" s="28"/>
      <c r="J28" s="78">
        <f>[1]дох_расх_фил!F329+[1]дох_расх_фил!F333+[1]дох_расх_фил!F331+[1]дох_расх_фил!F327+[1]дох_расх_фил!F332</f>
        <v>20613</v>
      </c>
      <c r="K28" s="84">
        <f t="shared" si="1"/>
        <v>0</v>
      </c>
      <c r="L28" s="86"/>
    </row>
    <row r="29" spans="1:22" ht="25.5" x14ac:dyDescent="0.2">
      <c r="A29" s="80" t="s">
        <v>116</v>
      </c>
      <c r="B29" s="81">
        <v>5</v>
      </c>
      <c r="C29" s="82">
        <v>561242</v>
      </c>
      <c r="D29" s="82">
        <v>1040716</v>
      </c>
      <c r="E29" s="83">
        <v>463390</v>
      </c>
      <c r="F29" s="83">
        <v>849720</v>
      </c>
      <c r="G29" s="28"/>
      <c r="H29" s="28"/>
      <c r="I29" s="28"/>
      <c r="J29" s="82">
        <f>J31+J32+J33+J34</f>
        <v>1040716</v>
      </c>
      <c r="K29" s="84">
        <f t="shared" si="1"/>
        <v>0</v>
      </c>
      <c r="L29" s="86"/>
    </row>
    <row r="30" spans="1:22" x14ac:dyDescent="0.2">
      <c r="A30" s="71" t="s">
        <v>14</v>
      </c>
      <c r="B30" s="72"/>
      <c r="C30" s="73"/>
      <c r="D30" s="78"/>
      <c r="E30" s="74"/>
      <c r="F30" s="77"/>
      <c r="G30" s="28"/>
      <c r="H30" s="28"/>
      <c r="I30" s="28"/>
      <c r="J30" s="78"/>
      <c r="K30" s="84">
        <f t="shared" si="1"/>
        <v>0</v>
      </c>
      <c r="L30" s="86"/>
    </row>
    <row r="31" spans="1:22" x14ac:dyDescent="0.2">
      <c r="A31" s="71" t="s">
        <v>117</v>
      </c>
      <c r="B31" s="79" t="s">
        <v>118</v>
      </c>
      <c r="C31" s="73">
        <v>238265</v>
      </c>
      <c r="D31" s="73">
        <v>451604</v>
      </c>
      <c r="E31" s="77">
        <v>192893</v>
      </c>
      <c r="F31" s="77">
        <v>370961</v>
      </c>
      <c r="G31" s="28"/>
      <c r="H31" s="28"/>
      <c r="I31" s="28"/>
      <c r="J31" s="78">
        <f>[1]дох_расх_фил!F228</f>
        <v>451604</v>
      </c>
      <c r="K31" s="84">
        <f t="shared" si="1"/>
        <v>0</v>
      </c>
      <c r="L31" s="86"/>
    </row>
    <row r="32" spans="1:22" ht="15" customHeight="1" x14ac:dyDescent="0.2">
      <c r="A32" s="71" t="s">
        <v>119</v>
      </c>
      <c r="B32" s="79" t="s">
        <v>120</v>
      </c>
      <c r="C32" s="73">
        <v>0</v>
      </c>
      <c r="D32" s="73">
        <v>0</v>
      </c>
      <c r="E32" s="77">
        <v>0</v>
      </c>
      <c r="F32" s="77"/>
      <c r="G32" s="28"/>
      <c r="H32" s="28"/>
      <c r="I32" s="28"/>
      <c r="J32" s="78"/>
      <c r="K32" s="84">
        <f t="shared" si="1"/>
        <v>0</v>
      </c>
      <c r="L32" s="86"/>
    </row>
    <row r="33" spans="1:21" x14ac:dyDescent="0.2">
      <c r="A33" s="71" t="s">
        <v>121</v>
      </c>
      <c r="B33" s="79" t="s">
        <v>122</v>
      </c>
      <c r="C33" s="73">
        <v>160586</v>
      </c>
      <c r="D33" s="73">
        <v>270828</v>
      </c>
      <c r="E33" s="77">
        <v>132751</v>
      </c>
      <c r="F33" s="77">
        <v>220643</v>
      </c>
      <c r="G33" s="28"/>
      <c r="H33" s="28"/>
      <c r="I33" s="28"/>
      <c r="J33" s="78">
        <f>[1]дох_расх_фил!F265</f>
        <v>270828</v>
      </c>
      <c r="K33" s="84">
        <f t="shared" si="1"/>
        <v>0</v>
      </c>
      <c r="L33" s="86"/>
    </row>
    <row r="34" spans="1:21" x14ac:dyDescent="0.2">
      <c r="A34" s="71" t="s">
        <v>123</v>
      </c>
      <c r="B34" s="79" t="s">
        <v>124</v>
      </c>
      <c r="C34" s="73">
        <v>162391</v>
      </c>
      <c r="D34" s="73">
        <v>318284</v>
      </c>
      <c r="E34" s="77">
        <v>137746</v>
      </c>
      <c r="F34" s="77">
        <v>258116</v>
      </c>
      <c r="G34" s="28"/>
      <c r="H34" s="28"/>
      <c r="I34" s="28"/>
      <c r="J34" s="78">
        <f>[1]дох_расх_фил!F260</f>
        <v>318284</v>
      </c>
      <c r="K34" s="84">
        <f t="shared" si="1"/>
        <v>0</v>
      </c>
      <c r="L34" s="86"/>
    </row>
    <row r="35" spans="1:21" ht="25.5" x14ac:dyDescent="0.2">
      <c r="A35" s="71" t="s">
        <v>125</v>
      </c>
      <c r="B35" s="51">
        <v>6</v>
      </c>
      <c r="C35" s="73">
        <v>3877064</v>
      </c>
      <c r="D35" s="73">
        <v>7714856</v>
      </c>
      <c r="E35" s="74">
        <v>3381357</v>
      </c>
      <c r="F35" s="74">
        <v>6524776</v>
      </c>
      <c r="G35" s="28"/>
      <c r="H35" s="28"/>
      <c r="I35" s="28"/>
      <c r="J35" s="78">
        <f>+[1]дох_расх_фил!F238+[1]дох_расх_фил!F252+[1]дох_расх_фил!F269+[1]дох_расх_фил!F292+[1]дох_расх_фил!F295+[1]дох_расх_фил!F305+[1]дох_расх_фил!F296</f>
        <v>7714856</v>
      </c>
      <c r="K35" s="84">
        <f t="shared" si="1"/>
        <v>0</v>
      </c>
    </row>
    <row r="36" spans="1:21" x14ac:dyDescent="0.2">
      <c r="A36" s="80" t="s">
        <v>126</v>
      </c>
      <c r="B36" s="81">
        <v>7</v>
      </c>
      <c r="C36" s="82">
        <v>15104</v>
      </c>
      <c r="D36" s="82">
        <v>30745</v>
      </c>
      <c r="E36" s="83">
        <v>9939</v>
      </c>
      <c r="F36" s="83">
        <v>24678</v>
      </c>
      <c r="G36" s="28"/>
      <c r="H36" s="28"/>
      <c r="I36" s="28"/>
      <c r="J36" s="82">
        <f>J38+J39</f>
        <v>30745</v>
      </c>
      <c r="K36" s="84">
        <f t="shared" si="1"/>
        <v>0</v>
      </c>
      <c r="L36" s="86"/>
    </row>
    <row r="37" spans="1:21" x14ac:dyDescent="0.2">
      <c r="A37" s="71" t="s">
        <v>14</v>
      </c>
      <c r="B37" s="76"/>
      <c r="C37" s="73"/>
      <c r="D37" s="78"/>
      <c r="E37" s="74"/>
      <c r="F37" s="77"/>
      <c r="G37" s="28"/>
      <c r="H37" s="28"/>
      <c r="I37" s="28"/>
      <c r="J37" s="78"/>
      <c r="K37" s="84">
        <f t="shared" si="1"/>
        <v>0</v>
      </c>
      <c r="L37" s="86"/>
    </row>
    <row r="38" spans="1:21" ht="25.5" x14ac:dyDescent="0.2">
      <c r="A38" s="71" t="s">
        <v>127</v>
      </c>
      <c r="B38" s="79" t="s">
        <v>128</v>
      </c>
      <c r="C38" s="73">
        <v>15104</v>
      </c>
      <c r="D38" s="73">
        <v>30745</v>
      </c>
      <c r="E38" s="77">
        <v>9939</v>
      </c>
      <c r="F38" s="77">
        <v>21356</v>
      </c>
      <c r="G38" s="28"/>
      <c r="H38" s="28"/>
      <c r="I38" s="28"/>
      <c r="J38" s="78">
        <f>[1]дох_расх_фил!F289-[1]дох_расх_фил!F566</f>
        <v>30745</v>
      </c>
      <c r="K38" s="84">
        <f t="shared" si="1"/>
        <v>0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38.25" x14ac:dyDescent="0.2">
      <c r="A39" s="71" t="s">
        <v>129</v>
      </c>
      <c r="B39" s="79" t="s">
        <v>130</v>
      </c>
      <c r="C39" s="73">
        <v>0</v>
      </c>
      <c r="D39" s="73">
        <v>0</v>
      </c>
      <c r="E39" s="77">
        <v>0</v>
      </c>
      <c r="F39" s="77">
        <v>3322</v>
      </c>
      <c r="G39" s="28"/>
      <c r="H39" s="28"/>
      <c r="I39" s="28"/>
      <c r="J39" s="78">
        <f>[1]дох_расх_фил!F337-[1]дох_расх_фил!F711</f>
        <v>0</v>
      </c>
      <c r="K39" s="84">
        <f t="shared" si="1"/>
        <v>0</v>
      </c>
      <c r="L39" s="22"/>
      <c r="M39" s="22"/>
      <c r="N39" s="22"/>
      <c r="O39" s="22"/>
      <c r="P39" s="22"/>
      <c r="Q39" s="22"/>
    </row>
    <row r="40" spans="1:21" ht="25.5" x14ac:dyDescent="0.2">
      <c r="A40" s="71" t="s">
        <v>131</v>
      </c>
      <c r="B40" s="72">
        <v>8</v>
      </c>
      <c r="C40" s="73">
        <v>17033</v>
      </c>
      <c r="D40" s="73">
        <v>303817</v>
      </c>
      <c r="E40" s="77">
        <v>72165</v>
      </c>
      <c r="F40" s="77">
        <v>163095</v>
      </c>
      <c r="G40" s="28"/>
      <c r="H40" s="28"/>
      <c r="I40" s="28"/>
      <c r="J40" s="78">
        <f>[1]дох_расх_фил!F372-[1]дох_расх_фил!F724</f>
        <v>303817</v>
      </c>
      <c r="K40" s="84">
        <f t="shared" si="1"/>
        <v>0</v>
      </c>
    </row>
    <row r="41" spans="1:21" ht="25.5" x14ac:dyDescent="0.2">
      <c r="A41" s="71" t="s">
        <v>132</v>
      </c>
      <c r="B41" s="72">
        <v>9</v>
      </c>
      <c r="C41" s="73">
        <v>0</v>
      </c>
      <c r="D41" s="73">
        <v>0</v>
      </c>
      <c r="E41" s="77">
        <v>0</v>
      </c>
      <c r="F41" s="77"/>
      <c r="G41" s="28"/>
      <c r="H41" s="28"/>
      <c r="I41" s="28"/>
      <c r="J41" s="78"/>
      <c r="K41" s="84">
        <f t="shared" si="1"/>
        <v>0</v>
      </c>
      <c r="L41" s="86"/>
    </row>
    <row r="42" spans="1:21" ht="25.5" customHeight="1" x14ac:dyDescent="0.2">
      <c r="A42" s="71" t="s">
        <v>133</v>
      </c>
      <c r="B42" s="72">
        <v>10</v>
      </c>
      <c r="C42" s="73">
        <v>0</v>
      </c>
      <c r="D42" s="73">
        <v>0</v>
      </c>
      <c r="E42" s="77">
        <v>0</v>
      </c>
      <c r="F42" s="77">
        <v>0</v>
      </c>
      <c r="G42" s="28"/>
      <c r="H42" s="28"/>
      <c r="I42" s="28"/>
      <c r="J42" s="78">
        <f>[1]дох_расх_фил!F402-[1]дох_расх_фил!F736</f>
        <v>0</v>
      </c>
      <c r="K42" s="84">
        <f t="shared" si="1"/>
        <v>0</v>
      </c>
      <c r="L42" s="85"/>
      <c r="M42" s="85"/>
      <c r="N42" s="85"/>
      <c r="O42" s="85"/>
      <c r="P42" s="85"/>
      <c r="Q42" s="22"/>
      <c r="R42" s="22"/>
    </row>
    <row r="43" spans="1:21" x14ac:dyDescent="0.2">
      <c r="A43" s="71" t="s">
        <v>134</v>
      </c>
      <c r="B43" s="72">
        <v>11</v>
      </c>
      <c r="C43" s="73">
        <v>155771</v>
      </c>
      <c r="D43" s="73">
        <v>124550</v>
      </c>
      <c r="E43" s="77">
        <v>1652</v>
      </c>
      <c r="F43" s="77">
        <v>3476</v>
      </c>
      <c r="G43" s="28"/>
      <c r="H43" s="28"/>
      <c r="I43" s="28"/>
      <c r="J43" s="78">
        <f>[1]дох_расх_фил!F349-[1]дох_расх_фил!F714</f>
        <v>124550</v>
      </c>
      <c r="K43" s="84">
        <f t="shared" si="1"/>
        <v>0</v>
      </c>
      <c r="L43" s="86"/>
    </row>
    <row r="44" spans="1:21" x14ac:dyDescent="0.2">
      <c r="A44" s="71" t="s">
        <v>135</v>
      </c>
      <c r="B44" s="72">
        <v>12</v>
      </c>
      <c r="C44" s="73">
        <v>45659</v>
      </c>
      <c r="D44" s="73">
        <v>79134</v>
      </c>
      <c r="E44" s="77">
        <v>294812</v>
      </c>
      <c r="F44" s="77">
        <v>493053</v>
      </c>
      <c r="G44" s="28"/>
      <c r="H44" s="28"/>
      <c r="I44" s="28"/>
      <c r="J44" s="78">
        <f>[1]дох_расх_фил!F359+[1]дох_расх_фил!F362+[1]дох_расх_фил!F363+[1]дох_расх_фил!F384</f>
        <v>79134</v>
      </c>
      <c r="K44" s="84">
        <f t="shared" si="1"/>
        <v>0</v>
      </c>
      <c r="L44" s="86"/>
    </row>
    <row r="45" spans="1:21" x14ac:dyDescent="0.2">
      <c r="A45" s="80" t="s">
        <v>136</v>
      </c>
      <c r="B45" s="81">
        <v>13</v>
      </c>
      <c r="C45" s="82">
        <v>2449193</v>
      </c>
      <c r="D45" s="82">
        <v>4837675</v>
      </c>
      <c r="E45" s="83">
        <v>1732836.3147327993</v>
      </c>
      <c r="F45" s="83">
        <v>3200918.3147327993</v>
      </c>
      <c r="G45" s="28"/>
      <c r="H45" s="28"/>
      <c r="I45" s="28"/>
      <c r="J45" s="82">
        <f>J18+J20+J29+J35+J36+J40+J41+J42+J43+J44</f>
        <v>4590403</v>
      </c>
      <c r="K45" s="84">
        <f t="shared" si="1"/>
        <v>247272</v>
      </c>
    </row>
    <row r="46" spans="1:21" x14ac:dyDescent="0.2">
      <c r="A46" s="87"/>
      <c r="B46" s="72"/>
      <c r="C46" s="73"/>
      <c r="D46" s="78"/>
      <c r="E46" s="77"/>
      <c r="F46" s="77"/>
      <c r="G46" s="28"/>
      <c r="H46" s="28"/>
      <c r="I46" s="28"/>
      <c r="J46" s="78"/>
      <c r="K46" s="84">
        <f t="shared" si="1"/>
        <v>0</v>
      </c>
    </row>
    <row r="47" spans="1:21" ht="25.5" x14ac:dyDescent="0.2">
      <c r="A47" s="71" t="s">
        <v>137</v>
      </c>
      <c r="B47" s="72">
        <v>14</v>
      </c>
      <c r="C47" s="73">
        <v>19563</v>
      </c>
      <c r="D47" s="73">
        <v>22740</v>
      </c>
      <c r="E47" s="77">
        <v>20430</v>
      </c>
      <c r="F47" s="77">
        <v>22634</v>
      </c>
      <c r="G47" s="28"/>
      <c r="H47" s="28"/>
      <c r="I47" s="28"/>
      <c r="J47" s="78">
        <f>[1]дох_расх_фил!F426</f>
        <v>22740</v>
      </c>
      <c r="K47" s="84">
        <f t="shared" si="1"/>
        <v>0</v>
      </c>
    </row>
    <row r="48" spans="1:21" x14ac:dyDescent="0.2">
      <c r="A48" s="88" t="s">
        <v>138</v>
      </c>
      <c r="B48" s="81">
        <v>15</v>
      </c>
      <c r="C48" s="82">
        <v>1300349</v>
      </c>
      <c r="D48" s="82">
        <v>2473709</v>
      </c>
      <c r="E48" s="83">
        <v>1113548.1827154001</v>
      </c>
      <c r="F48" s="83">
        <v>2206357.1827154001</v>
      </c>
      <c r="G48" s="28"/>
      <c r="H48" s="28"/>
      <c r="I48" s="28"/>
      <c r="J48" s="82">
        <f>J50+J51+J52</f>
        <v>2473709</v>
      </c>
      <c r="K48" s="84">
        <f t="shared" si="1"/>
        <v>0</v>
      </c>
    </row>
    <row r="49" spans="1:17" x14ac:dyDescent="0.2">
      <c r="A49" s="71" t="s">
        <v>139</v>
      </c>
      <c r="B49" s="76"/>
      <c r="C49" s="73"/>
      <c r="D49" s="78"/>
      <c r="E49" s="77"/>
      <c r="F49" s="77"/>
      <c r="G49" s="28"/>
      <c r="H49" s="28"/>
      <c r="I49" s="28"/>
      <c r="J49" s="78"/>
      <c r="K49" s="84">
        <f t="shared" si="1"/>
        <v>0</v>
      </c>
    </row>
    <row r="50" spans="1:17" x14ac:dyDescent="0.2">
      <c r="A50" s="71" t="s">
        <v>140</v>
      </c>
      <c r="B50" s="79" t="s">
        <v>141</v>
      </c>
      <c r="C50" s="73">
        <v>863183</v>
      </c>
      <c r="D50" s="73">
        <v>1696067</v>
      </c>
      <c r="E50" s="77">
        <v>670696.13405180001</v>
      </c>
      <c r="F50" s="77">
        <v>1410771.1340518</v>
      </c>
      <c r="G50" s="28"/>
      <c r="H50" s="28"/>
      <c r="I50" s="28"/>
      <c r="J50" s="78">
        <f>[1]дох_расх_фил!F431+[1]дох_расх_фил!F445+[1]дох_расх_фил!F687+[1]дох_расх_фил!F682+[1]дох_расх_фил!F678</f>
        <v>1696067</v>
      </c>
      <c r="K50" s="84">
        <f t="shared" si="1"/>
        <v>0</v>
      </c>
    </row>
    <row r="51" spans="1:17" x14ac:dyDescent="0.2">
      <c r="A51" s="71" t="s">
        <v>142</v>
      </c>
      <c r="B51" s="79" t="s">
        <v>143</v>
      </c>
      <c r="C51" s="73">
        <v>84010</v>
      </c>
      <c r="D51" s="73">
        <v>168413</v>
      </c>
      <c r="E51" s="77">
        <v>81418.588965000003</v>
      </c>
      <c r="F51" s="77">
        <v>159791.588965</v>
      </c>
      <c r="G51" s="28"/>
      <c r="H51" s="28"/>
      <c r="I51" s="28"/>
      <c r="J51" s="78">
        <f>[1]дох_расх_фил!F570+[1]дох_расх_фил!F596</f>
        <v>168413</v>
      </c>
      <c r="K51" s="84">
        <f t="shared" si="1"/>
        <v>0</v>
      </c>
    </row>
    <row r="52" spans="1:17" ht="38.25" customHeight="1" x14ac:dyDescent="0.2">
      <c r="A52" s="71" t="s">
        <v>144</v>
      </c>
      <c r="B52" s="79" t="s">
        <v>145</v>
      </c>
      <c r="C52" s="73">
        <v>353156</v>
      </c>
      <c r="D52" s="73">
        <v>609229</v>
      </c>
      <c r="E52" s="77">
        <v>361433.4596986</v>
      </c>
      <c r="F52" s="77">
        <v>635794.4596986</v>
      </c>
      <c r="G52" s="28"/>
      <c r="H52" s="28"/>
      <c r="I52" s="28"/>
      <c r="J52" s="78">
        <f>[1]дох_расх_фил!F614</f>
        <v>609229</v>
      </c>
      <c r="K52" s="84">
        <f t="shared" si="1"/>
        <v>0</v>
      </c>
      <c r="L52" s="22"/>
      <c r="M52" s="22"/>
      <c r="N52" s="22"/>
      <c r="O52" s="22"/>
      <c r="P52" s="22"/>
    </row>
    <row r="53" spans="1:17" x14ac:dyDescent="0.2">
      <c r="A53" s="71" t="s">
        <v>146</v>
      </c>
      <c r="B53" s="72">
        <v>16</v>
      </c>
      <c r="C53" s="73">
        <v>0</v>
      </c>
      <c r="D53" s="73">
        <v>0</v>
      </c>
      <c r="E53" s="77">
        <v>0</v>
      </c>
      <c r="F53" s="77"/>
      <c r="G53" s="28"/>
      <c r="H53" s="28"/>
      <c r="I53" s="28"/>
      <c r="J53" s="78"/>
      <c r="K53" s="84">
        <f t="shared" si="1"/>
        <v>0</v>
      </c>
    </row>
    <row r="54" spans="1:17" x14ac:dyDescent="0.2">
      <c r="A54" s="80" t="s">
        <v>147</v>
      </c>
      <c r="B54" s="81">
        <v>17</v>
      </c>
      <c r="C54" s="82">
        <v>103524</v>
      </c>
      <c r="D54" s="82">
        <v>195006</v>
      </c>
      <c r="E54" s="83">
        <v>80709.730000199997</v>
      </c>
      <c r="F54" s="83">
        <v>163565.73000020001</v>
      </c>
      <c r="G54" s="28"/>
      <c r="H54" s="28"/>
      <c r="I54" s="28"/>
      <c r="J54" s="82">
        <f>J56+J57+J58+J59+J60+J61</f>
        <v>195006</v>
      </c>
      <c r="K54" s="84">
        <f t="shared" si="1"/>
        <v>0</v>
      </c>
    </row>
    <row r="55" spans="1:17" x14ac:dyDescent="0.2">
      <c r="A55" s="71" t="s">
        <v>139</v>
      </c>
      <c r="B55" s="76"/>
      <c r="C55" s="73">
        <v>0</v>
      </c>
      <c r="D55" s="78"/>
      <c r="E55" s="77"/>
      <c r="F55" s="77"/>
      <c r="G55" s="28"/>
      <c r="H55" s="28"/>
      <c r="I55" s="28"/>
      <c r="J55" s="78"/>
      <c r="K55" s="84">
        <f t="shared" si="1"/>
        <v>0</v>
      </c>
    </row>
    <row r="56" spans="1:17" x14ac:dyDescent="0.2">
      <c r="A56" s="71" t="s">
        <v>148</v>
      </c>
      <c r="B56" s="79" t="s">
        <v>149</v>
      </c>
      <c r="C56" s="73">
        <v>416</v>
      </c>
      <c r="D56" s="73">
        <v>919</v>
      </c>
      <c r="E56" s="77">
        <v>1256</v>
      </c>
      <c r="F56" s="77">
        <v>3069</v>
      </c>
      <c r="G56" s="28"/>
      <c r="H56" s="28"/>
      <c r="I56" s="28"/>
      <c r="J56" s="78">
        <f>[1]дох_расх_фил!F697+[1]дох_расх_фил!F699</f>
        <v>919</v>
      </c>
      <c r="K56" s="84">
        <f t="shared" si="1"/>
        <v>0</v>
      </c>
    </row>
    <row r="57" spans="1:17" x14ac:dyDescent="0.2">
      <c r="A57" s="71" t="s">
        <v>150</v>
      </c>
      <c r="B57" s="79" t="s">
        <v>151</v>
      </c>
      <c r="C57" s="73">
        <v>45698</v>
      </c>
      <c r="D57" s="73">
        <v>97578</v>
      </c>
      <c r="E57" s="77">
        <v>57892</v>
      </c>
      <c r="F57" s="77">
        <v>128161</v>
      </c>
      <c r="G57" s="28"/>
      <c r="H57" s="28"/>
      <c r="I57" s="28"/>
      <c r="J57" s="78">
        <f>[1]дох_расх_фил!F698</f>
        <v>97578</v>
      </c>
      <c r="K57" s="84">
        <f t="shared" si="1"/>
        <v>0</v>
      </c>
    </row>
    <row r="58" spans="1:17" x14ac:dyDescent="0.2">
      <c r="A58" s="71" t="s">
        <v>152</v>
      </c>
      <c r="B58" s="79" t="s">
        <v>153</v>
      </c>
      <c r="C58" s="73">
        <v>0</v>
      </c>
      <c r="D58" s="73">
        <v>0</v>
      </c>
      <c r="E58" s="77">
        <v>0</v>
      </c>
      <c r="F58" s="77"/>
      <c r="G58" s="28"/>
      <c r="H58" s="28"/>
      <c r="I58" s="28"/>
      <c r="J58" s="78"/>
      <c r="K58" s="84">
        <f t="shared" si="1"/>
        <v>0</v>
      </c>
    </row>
    <row r="59" spans="1:17" x14ac:dyDescent="0.2">
      <c r="A59" s="71" t="s">
        <v>154</v>
      </c>
      <c r="B59" s="79" t="s">
        <v>155</v>
      </c>
      <c r="C59" s="73">
        <v>0</v>
      </c>
      <c r="D59" s="73">
        <v>0</v>
      </c>
      <c r="E59" s="77">
        <v>-8872</v>
      </c>
      <c r="F59" s="77">
        <v>0</v>
      </c>
      <c r="G59" s="28"/>
      <c r="H59" s="28"/>
      <c r="I59" s="28"/>
      <c r="J59" s="78">
        <f>[1]дох_расх_фил!F702+[1]дох_расх_фил!F704</f>
        <v>0</v>
      </c>
      <c r="K59" s="84">
        <f t="shared" si="1"/>
        <v>0</v>
      </c>
    </row>
    <row r="60" spans="1:17" x14ac:dyDescent="0.2">
      <c r="A60" s="71" t="s">
        <v>156</v>
      </c>
      <c r="B60" s="79" t="s">
        <v>157</v>
      </c>
      <c r="C60" s="73">
        <v>0</v>
      </c>
      <c r="D60" s="73">
        <v>0</v>
      </c>
      <c r="E60" s="77">
        <v>3441</v>
      </c>
      <c r="F60" s="77">
        <v>3441</v>
      </c>
      <c r="G60" s="28"/>
      <c r="H60" s="28"/>
      <c r="I60" s="28"/>
      <c r="J60" s="78">
        <f>[1]дох_расх_фил!F703</f>
        <v>0</v>
      </c>
      <c r="K60" s="84">
        <f t="shared" si="1"/>
        <v>0</v>
      </c>
    </row>
    <row r="61" spans="1:17" ht="25.5" customHeight="1" x14ac:dyDescent="0.2">
      <c r="A61" s="71" t="s">
        <v>158</v>
      </c>
      <c r="B61" s="79" t="s">
        <v>159</v>
      </c>
      <c r="C61" s="73">
        <v>57410</v>
      </c>
      <c r="D61" s="73">
        <v>96509</v>
      </c>
      <c r="E61" s="77">
        <v>26992.730000200001</v>
      </c>
      <c r="F61" s="77">
        <v>28894.730000200001</v>
      </c>
      <c r="G61" s="28"/>
      <c r="H61" s="28"/>
      <c r="I61" s="28"/>
      <c r="J61" s="78">
        <f>[1]дох_расх_фил!F707+[1]дох_расх_фил!F708+[1]дох_расх_фил!F710+[1]дох_расх_фил!F712+[1]дох_расх_фил!F709</f>
        <v>96509</v>
      </c>
      <c r="K61" s="84">
        <f t="shared" si="1"/>
        <v>0</v>
      </c>
      <c r="L61" s="22"/>
      <c r="M61" s="22"/>
      <c r="N61" s="22"/>
      <c r="O61" s="22"/>
      <c r="P61" s="22"/>
      <c r="Q61" s="22"/>
    </row>
    <row r="62" spans="1:17" ht="25.5" x14ac:dyDescent="0.2">
      <c r="A62" s="80" t="s">
        <v>160</v>
      </c>
      <c r="B62" s="81">
        <v>18</v>
      </c>
      <c r="C62" s="82">
        <v>-52</v>
      </c>
      <c r="D62" s="82">
        <v>4037</v>
      </c>
      <c r="E62" s="83">
        <v>8361</v>
      </c>
      <c r="F62" s="83">
        <v>25316</v>
      </c>
      <c r="G62" s="28"/>
      <c r="H62" s="28"/>
      <c r="I62" s="28"/>
      <c r="J62" s="82">
        <f>J64+J65+J66+J67</f>
        <v>4037</v>
      </c>
      <c r="K62" s="84">
        <f t="shared" si="1"/>
        <v>0</v>
      </c>
    </row>
    <row r="63" spans="1:17" x14ac:dyDescent="0.2">
      <c r="A63" s="71" t="s">
        <v>139</v>
      </c>
      <c r="B63" s="76"/>
      <c r="C63" s="73"/>
      <c r="D63" s="78"/>
      <c r="E63" s="77"/>
      <c r="F63" s="77"/>
      <c r="G63" s="28"/>
      <c r="H63" s="28"/>
      <c r="I63" s="28"/>
      <c r="J63" s="78"/>
      <c r="K63" s="84">
        <f t="shared" si="1"/>
        <v>0</v>
      </c>
    </row>
    <row r="64" spans="1:17" ht="13.5" customHeight="1" x14ac:dyDescent="0.2">
      <c r="A64" s="71" t="s">
        <v>161</v>
      </c>
      <c r="B64" s="79" t="s">
        <v>162</v>
      </c>
      <c r="C64" s="73">
        <v>-52</v>
      </c>
      <c r="D64" s="73">
        <v>4037</v>
      </c>
      <c r="E64" s="77">
        <v>8361</v>
      </c>
      <c r="F64" s="77">
        <v>25286</v>
      </c>
      <c r="G64" s="28"/>
      <c r="H64" s="28"/>
      <c r="I64" s="28"/>
      <c r="J64" s="78">
        <f>[1]дох_расх_фил!F510</f>
        <v>4037</v>
      </c>
      <c r="K64" s="84">
        <f t="shared" si="1"/>
        <v>0</v>
      </c>
    </row>
    <row r="65" spans="1:22" ht="14.25" customHeight="1" x14ac:dyDescent="0.2">
      <c r="A65" s="71" t="s">
        <v>163</v>
      </c>
      <c r="B65" s="79" t="s">
        <v>164</v>
      </c>
      <c r="C65" s="73">
        <v>0</v>
      </c>
      <c r="D65" s="73">
        <v>0</v>
      </c>
      <c r="E65" s="77">
        <v>0</v>
      </c>
      <c r="F65" s="77"/>
      <c r="G65" s="28"/>
      <c r="H65" s="28"/>
      <c r="I65" s="28"/>
      <c r="J65" s="78"/>
      <c r="K65" s="84">
        <f t="shared" si="1"/>
        <v>0</v>
      </c>
    </row>
    <row r="66" spans="1:22" x14ac:dyDescent="0.2">
      <c r="A66" s="71" t="s">
        <v>165</v>
      </c>
      <c r="B66" s="79" t="s">
        <v>166</v>
      </c>
      <c r="C66" s="73">
        <v>0</v>
      </c>
      <c r="D66" s="73">
        <v>0</v>
      </c>
      <c r="E66" s="77">
        <v>0</v>
      </c>
      <c r="F66" s="77">
        <v>30</v>
      </c>
      <c r="G66" s="28"/>
      <c r="H66" s="28"/>
      <c r="I66" s="28"/>
      <c r="J66" s="78">
        <f>[1]дох_расх_фил!F511</f>
        <v>0</v>
      </c>
      <c r="K66" s="84">
        <f t="shared" si="1"/>
        <v>0</v>
      </c>
    </row>
    <row r="67" spans="1:22" x14ac:dyDescent="0.2">
      <c r="A67" s="71" t="s">
        <v>167</v>
      </c>
      <c r="B67" s="79" t="s">
        <v>168</v>
      </c>
      <c r="C67" s="73">
        <v>0</v>
      </c>
      <c r="D67" s="73">
        <v>0</v>
      </c>
      <c r="E67" s="77">
        <v>0</v>
      </c>
      <c r="F67" s="77"/>
      <c r="G67" s="28"/>
      <c r="H67" s="28"/>
      <c r="I67" s="28"/>
      <c r="J67" s="78"/>
      <c r="K67" s="84">
        <f t="shared" si="1"/>
        <v>0</v>
      </c>
    </row>
    <row r="68" spans="1:22" ht="24.75" customHeight="1" x14ac:dyDescent="0.2">
      <c r="A68" s="71" t="s">
        <v>169</v>
      </c>
      <c r="B68" s="72">
        <v>19</v>
      </c>
      <c r="C68" s="73">
        <v>222401</v>
      </c>
      <c r="D68" s="73">
        <v>405354</v>
      </c>
      <c r="E68" s="74">
        <v>589653.08924859995</v>
      </c>
      <c r="F68" s="74">
        <v>816718.08924859995</v>
      </c>
      <c r="G68" s="28"/>
      <c r="H68" s="28"/>
      <c r="I68" s="28"/>
      <c r="J68" s="78">
        <f>[1]дох_расх_фил!F471+[1]дох_расх_фил!F474+[1]дох_расх_фил!F480-[1]дох_расх_фил!F509+[1]дох_расх_фил!F512+[1]дох_расх_фил!F513+[1]дох_расх_фил!F576+[1]дох_расх_фил!F586+[1]дох_расх_фил!F600+[1]дох_расх_фил!F607+[1]дох_расх_фил!F629+[1]дох_расх_фил!F630+[1]дох_расх_фил!F634+[1]дох_расх_фил!F642+[1]дох_расх_фил!F647+[1]дох_расх_фил!F667+[1]дох_расх_фил!F674+[1]дох_расх_фил!F675+[1]дох_расх_фил!F719+[1]дох_расх_фил!F727+[1]дох_расх_фил!F730+[1]дох_расх_фил!F731-[1]дох_расх_фил!F566+[1]дох_расх_фил!F677-[1]дох_расх_фил!F678+[1]дох_расх_фил!F681-[1]дох_расх_фил!F682+[1]дох_расх_фил!F685-[1]дох_расх_фил!F687</f>
        <v>405354</v>
      </c>
      <c r="K68" s="84">
        <f t="shared" si="1"/>
        <v>0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">
      <c r="A69" s="80" t="s">
        <v>170</v>
      </c>
      <c r="B69" s="81">
        <v>20</v>
      </c>
      <c r="C69" s="82">
        <v>1645785</v>
      </c>
      <c r="D69" s="82">
        <v>3100846</v>
      </c>
      <c r="E69" s="83">
        <v>1812702.0019642001</v>
      </c>
      <c r="F69" s="83">
        <v>3234591.0019642003</v>
      </c>
      <c r="G69" s="28"/>
      <c r="H69" s="28"/>
      <c r="I69" s="28"/>
      <c r="J69" s="82">
        <f>J47+J48+J54+J62+J68</f>
        <v>3100846</v>
      </c>
      <c r="K69" s="84">
        <f t="shared" si="1"/>
        <v>0</v>
      </c>
    </row>
    <row r="70" spans="1:22" x14ac:dyDescent="0.2">
      <c r="A70" s="87"/>
      <c r="B70" s="72"/>
      <c r="C70" s="78"/>
      <c r="D70" s="78"/>
      <c r="E70" s="77"/>
      <c r="F70" s="77"/>
      <c r="G70" s="28"/>
      <c r="H70" s="28"/>
      <c r="I70" s="28"/>
      <c r="J70" s="78"/>
      <c r="K70" s="84">
        <f t="shared" si="1"/>
        <v>0</v>
      </c>
    </row>
    <row r="71" spans="1:22" ht="25.5" x14ac:dyDescent="0.2">
      <c r="A71" s="80" t="s">
        <v>171</v>
      </c>
      <c r="B71" s="81">
        <v>21</v>
      </c>
      <c r="C71" s="82">
        <v>803408</v>
      </c>
      <c r="D71" s="82">
        <v>1736829</v>
      </c>
      <c r="E71" s="83">
        <v>-79865.687231400749</v>
      </c>
      <c r="F71" s="83">
        <v>-33672.687231400982</v>
      </c>
      <c r="G71" s="28"/>
      <c r="H71" s="28"/>
      <c r="I71" s="28"/>
      <c r="J71" s="82">
        <f>J45-J69</f>
        <v>1489557</v>
      </c>
      <c r="K71" s="84">
        <f t="shared" si="1"/>
        <v>247272</v>
      </c>
    </row>
    <row r="72" spans="1:22" x14ac:dyDescent="0.2">
      <c r="A72" s="87"/>
      <c r="B72" s="89"/>
      <c r="C72" s="73"/>
      <c r="D72" s="78"/>
      <c r="E72" s="77"/>
      <c r="F72" s="77"/>
      <c r="G72" s="28"/>
      <c r="H72" s="28"/>
      <c r="I72" s="28"/>
      <c r="J72" s="78"/>
      <c r="K72" s="84">
        <f t="shared" si="1"/>
        <v>0</v>
      </c>
    </row>
    <row r="73" spans="1:22" x14ac:dyDescent="0.2">
      <c r="A73" s="71" t="s">
        <v>172</v>
      </c>
      <c r="B73" s="72">
        <v>22</v>
      </c>
      <c r="C73" s="73">
        <v>0</v>
      </c>
      <c r="D73" s="73">
        <v>358403</v>
      </c>
      <c r="E73" s="77">
        <v>11652.620940000001</v>
      </c>
      <c r="F73" s="77">
        <v>14955.620940000001</v>
      </c>
      <c r="G73" s="28"/>
      <c r="H73" s="28"/>
      <c r="I73" s="28"/>
      <c r="J73" s="78">
        <f>[1]дох_расх_фил!F739</f>
        <v>358403</v>
      </c>
      <c r="K73" s="84">
        <f t="shared" si="1"/>
        <v>0</v>
      </c>
    </row>
    <row r="74" spans="1:22" x14ac:dyDescent="0.2">
      <c r="A74" s="71"/>
      <c r="B74" s="72"/>
      <c r="C74" s="73"/>
      <c r="D74" s="78"/>
      <c r="E74" s="77"/>
      <c r="F74" s="77"/>
      <c r="H74" s="28"/>
      <c r="I74" s="28"/>
      <c r="J74" s="78"/>
      <c r="K74" s="84">
        <f t="shared" si="1"/>
        <v>0</v>
      </c>
    </row>
    <row r="75" spans="1:22" ht="28.5" customHeight="1" x14ac:dyDescent="0.2">
      <c r="A75" s="80" t="s">
        <v>173</v>
      </c>
      <c r="B75" s="81">
        <v>23</v>
      </c>
      <c r="C75" s="82">
        <v>803408</v>
      </c>
      <c r="D75" s="82">
        <v>1378426</v>
      </c>
      <c r="E75" s="83">
        <v>-91518.308171400742</v>
      </c>
      <c r="F75" s="83">
        <v>-48628.308171400982</v>
      </c>
      <c r="H75" s="28"/>
      <c r="I75" s="28"/>
      <c r="J75" s="82">
        <f>J71-J73</f>
        <v>1131154</v>
      </c>
      <c r="K75" s="84">
        <f t="shared" si="1"/>
        <v>247272</v>
      </c>
    </row>
    <row r="76" spans="1:22" x14ac:dyDescent="0.2">
      <c r="A76" s="71" t="s">
        <v>174</v>
      </c>
      <c r="B76" s="72">
        <v>24</v>
      </c>
      <c r="C76" s="73"/>
      <c r="D76" s="78"/>
      <c r="E76" s="77"/>
      <c r="F76" s="77"/>
      <c r="H76" s="28"/>
      <c r="I76" s="28"/>
      <c r="J76" s="78"/>
      <c r="K76" s="84">
        <f t="shared" si="1"/>
        <v>0</v>
      </c>
    </row>
    <row r="77" spans="1:22" x14ac:dyDescent="0.2">
      <c r="A77" s="71"/>
      <c r="B77" s="72"/>
      <c r="C77" s="73"/>
      <c r="D77" s="78"/>
      <c r="E77" s="77"/>
      <c r="F77" s="77"/>
      <c r="H77" s="28"/>
      <c r="I77" s="28"/>
      <c r="J77" s="78"/>
      <c r="K77" s="84"/>
    </row>
    <row r="78" spans="1:22" x14ac:dyDescent="0.2">
      <c r="A78" s="71" t="s">
        <v>175</v>
      </c>
      <c r="B78" s="72"/>
      <c r="C78" s="73"/>
      <c r="D78" s="78"/>
      <c r="E78" s="77">
        <v>-2217</v>
      </c>
      <c r="F78" s="77">
        <v>-2942</v>
      </c>
      <c r="H78" s="28"/>
      <c r="I78" s="28"/>
      <c r="J78" s="78"/>
      <c r="K78" s="84">
        <f t="shared" si="1"/>
        <v>0</v>
      </c>
    </row>
    <row r="79" spans="1:22" x14ac:dyDescent="0.2">
      <c r="A79" s="71"/>
      <c r="B79" s="79"/>
      <c r="C79" s="73"/>
      <c r="D79" s="78"/>
      <c r="E79" s="77"/>
      <c r="F79" s="77"/>
      <c r="H79" s="28"/>
      <c r="I79" s="28"/>
      <c r="J79" s="78"/>
      <c r="K79" s="84">
        <f t="shared" si="1"/>
        <v>0</v>
      </c>
    </row>
    <row r="80" spans="1:22" ht="25.5" x14ac:dyDescent="0.2">
      <c r="A80" s="80" t="s">
        <v>176</v>
      </c>
      <c r="B80" s="90" t="s">
        <v>177</v>
      </c>
      <c r="C80" s="82">
        <v>803408</v>
      </c>
      <c r="D80" s="82">
        <v>1378426</v>
      </c>
      <c r="E80" s="83">
        <v>-89301.308171400742</v>
      </c>
      <c r="F80" s="83">
        <v>-45686.308171400982</v>
      </c>
      <c r="H80" s="28"/>
      <c r="I80" s="28"/>
      <c r="J80" s="82">
        <f>J75+J76</f>
        <v>1131154</v>
      </c>
      <c r="K80" s="84">
        <f t="shared" si="1"/>
        <v>247272</v>
      </c>
    </row>
    <row r="81" spans="1:9" x14ac:dyDescent="0.25">
      <c r="D81" s="91">
        <f>D80-[1]дох_расх_фил!F1063</f>
        <v>0</v>
      </c>
    </row>
    <row r="82" spans="1:9" x14ac:dyDescent="0.25">
      <c r="A82" s="8"/>
      <c r="B82" s="56"/>
      <c r="C82" s="59"/>
      <c r="D82" s="59"/>
      <c r="E82" s="59"/>
      <c r="F82" s="59"/>
    </row>
    <row r="83" spans="1:9" x14ac:dyDescent="0.25">
      <c r="A83" s="8"/>
      <c r="B83" s="56"/>
      <c r="C83" s="59"/>
      <c r="D83" s="59"/>
      <c r="E83" s="59"/>
      <c r="F83" s="59"/>
    </row>
    <row r="84" spans="1:9" ht="13.5" customHeight="1" x14ac:dyDescent="0.25">
      <c r="A84" s="92" t="s">
        <v>178</v>
      </c>
      <c r="B84" s="92"/>
      <c r="C84" s="92"/>
      <c r="D84" s="92"/>
      <c r="E84" s="92"/>
      <c r="F84" s="59"/>
      <c r="I84" s="8"/>
    </row>
    <row r="85" spans="1:9" ht="13.5" customHeight="1" x14ac:dyDescent="0.25">
      <c r="A85" s="93"/>
      <c r="B85" s="93"/>
      <c r="C85" s="94"/>
      <c r="D85" s="94"/>
      <c r="E85" s="94"/>
      <c r="F85" s="59"/>
      <c r="I85" s="8"/>
    </row>
    <row r="86" spans="1:9" s="8" customFormat="1" x14ac:dyDescent="0.2">
      <c r="A86" s="42" t="s">
        <v>72</v>
      </c>
      <c r="B86" s="42"/>
      <c r="C86" s="43" t="str">
        <f>[1]ф.1_41!C74:D74</f>
        <v>Егембердиева С.Д.</v>
      </c>
      <c r="D86" s="43"/>
      <c r="E86" s="95"/>
      <c r="F86" s="57"/>
      <c r="I86" s="1"/>
    </row>
    <row r="87" spans="1:9" s="8" customFormat="1" x14ac:dyDescent="0.2">
      <c r="A87" s="44"/>
      <c r="B87" s="45"/>
      <c r="C87" s="46" t="s">
        <v>74</v>
      </c>
      <c r="D87" s="46"/>
      <c r="E87" s="95"/>
      <c r="F87" s="57"/>
      <c r="I87" s="1"/>
    </row>
    <row r="88" spans="1:9" x14ac:dyDescent="0.2">
      <c r="A88" s="47" t="s">
        <v>75</v>
      </c>
      <c r="B88" s="47"/>
      <c r="C88" s="43" t="s">
        <v>76</v>
      </c>
      <c r="D88" s="43"/>
      <c r="E88" s="95"/>
    </row>
    <row r="89" spans="1:9" x14ac:dyDescent="0.2">
      <c r="A89" s="44"/>
      <c r="B89" s="45"/>
      <c r="C89" s="46" t="s">
        <v>74</v>
      </c>
      <c r="D89" s="46"/>
      <c r="E89" s="95"/>
    </row>
    <row r="90" spans="1:9" x14ac:dyDescent="0.2">
      <c r="A90" s="47" t="s">
        <v>77</v>
      </c>
      <c r="B90" s="47"/>
      <c r="C90" s="43" t="s">
        <v>78</v>
      </c>
      <c r="D90" s="43"/>
      <c r="E90" s="96" t="s">
        <v>179</v>
      </c>
    </row>
    <row r="91" spans="1:9" x14ac:dyDescent="0.2">
      <c r="A91" s="44"/>
      <c r="B91" s="45"/>
      <c r="C91" s="46" t="s">
        <v>79</v>
      </c>
      <c r="D91" s="46"/>
      <c r="E91" s="97" t="s">
        <v>180</v>
      </c>
    </row>
    <row r="92" spans="1:9" x14ac:dyDescent="0.2">
      <c r="A92" s="47" t="s">
        <v>80</v>
      </c>
      <c r="B92" s="47"/>
      <c r="C92" s="47" t="str">
        <f>[1]ф.1_41!C80:D80</f>
        <v>"22" июля  2016 года</v>
      </c>
      <c r="D92" s="47"/>
      <c r="E92" s="95"/>
    </row>
    <row r="93" spans="1:9" x14ac:dyDescent="0.2">
      <c r="A93" s="44"/>
      <c r="B93" s="45"/>
      <c r="C93" s="98"/>
      <c r="D93" s="95"/>
      <c r="E93" s="95"/>
    </row>
    <row r="94" spans="1:9" x14ac:dyDescent="0.2">
      <c r="A94" s="49" t="s">
        <v>82</v>
      </c>
      <c r="B94" s="49"/>
      <c r="C94" s="99"/>
      <c r="D94" s="95"/>
      <c r="E94" s="95"/>
    </row>
  </sheetData>
  <mergeCells count="19">
    <mergeCell ref="A94:B94"/>
    <mergeCell ref="C89:D89"/>
    <mergeCell ref="A90:B90"/>
    <mergeCell ref="C90:D90"/>
    <mergeCell ref="C91:D91"/>
    <mergeCell ref="A92:B92"/>
    <mergeCell ref="C92:D92"/>
    <mergeCell ref="A84:E84"/>
    <mergeCell ref="A86:B86"/>
    <mergeCell ref="C86:D86"/>
    <mergeCell ref="C87:D87"/>
    <mergeCell ref="A88:B88"/>
    <mergeCell ref="C88:D88"/>
    <mergeCell ref="D1:F1"/>
    <mergeCell ref="A5:F5"/>
    <mergeCell ref="A6:F6"/>
    <mergeCell ref="A7:F7"/>
    <mergeCell ref="A8:F8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</vt:lpstr>
      <vt:lpstr>ф2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Шакентаев Аспан Хамзеевич</dc:creator>
  <cp:lastModifiedBy>Шакентаев Аспан Хамзеевич</cp:lastModifiedBy>
  <dcterms:created xsi:type="dcterms:W3CDTF">2016-07-25T09:40:59Z</dcterms:created>
  <dcterms:modified xsi:type="dcterms:W3CDTF">2016-07-25T09:44:14Z</dcterms:modified>
</cp:coreProperties>
</file>