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23\4-2023\"/>
    </mc:Choice>
  </mc:AlternateContent>
  <xr:revisionPtr revIDLastSave="0" documentId="13_ncr:1_{008A260D-32D0-4AD5-9179-E1A067B26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У" sheetId="2" r:id="rId2"/>
    <sheet name="СК" sheetId="4" r:id="rId3"/>
    <sheet name="ОДДС" sheetId="5" r:id="rId4"/>
  </sheets>
  <definedNames>
    <definedName name="_xlnm.Print_Area" localSheetId="3">ОДДС!$A$1:$G$65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4" l="1"/>
  <c r="H13" i="1"/>
  <c r="F13" i="1"/>
  <c r="M24" i="4"/>
  <c r="M10" i="4"/>
  <c r="L11" i="4"/>
  <c r="H22" i="2"/>
  <c r="F22" i="2"/>
  <c r="L21" i="4"/>
  <c r="J21" i="4"/>
  <c r="J26" i="4" s="1"/>
  <c r="M8" i="4"/>
  <c r="M9" i="4"/>
  <c r="L7" i="4"/>
  <c r="J7" i="4"/>
  <c r="L13" i="4" l="1"/>
  <c r="J13" i="4"/>
  <c r="M7" i="4"/>
  <c r="F54" i="5"/>
  <c r="D54" i="5"/>
  <c r="F43" i="5"/>
  <c r="D43" i="5"/>
  <c r="F3" i="5"/>
  <c r="D3" i="5"/>
  <c r="H13" i="4"/>
  <c r="F13" i="4"/>
  <c r="D13" i="4"/>
  <c r="B13" i="4"/>
  <c r="M11" i="4"/>
  <c r="M6" i="4"/>
  <c r="M5" i="4"/>
  <c r="B26" i="4"/>
  <c r="D26" i="4"/>
  <c r="F26" i="4"/>
  <c r="H26" i="4"/>
  <c r="M18" i="4"/>
  <c r="M22" i="4" l="1"/>
  <c r="L25" i="4" l="1"/>
  <c r="L26" i="4" s="1"/>
  <c r="F23" i="1" l="1"/>
  <c r="H54" i="1" l="1"/>
  <c r="F54" i="1"/>
  <c r="H44" i="1"/>
  <c r="F44" i="1"/>
  <c r="H34" i="1"/>
  <c r="F34" i="1"/>
  <c r="H23" i="1"/>
  <c r="F25" i="1"/>
  <c r="F57" i="1" l="1"/>
  <c r="H25" i="1"/>
  <c r="F35" i="1"/>
  <c r="F56" i="1" s="1"/>
  <c r="M4" i="4" l="1"/>
  <c r="M13" i="4" s="1"/>
  <c r="M21" i="4"/>
  <c r="M20" i="4"/>
  <c r="H8" i="2" l="1"/>
  <c r="H11" i="2" s="1"/>
  <c r="H16" i="2" s="1"/>
  <c r="F8" i="2"/>
  <c r="H35" i="1"/>
  <c r="H56" i="1" s="1"/>
  <c r="H60" i="1" s="1"/>
  <c r="F4" i="5" l="1"/>
  <c r="H18" i="2"/>
  <c r="H23" i="2" s="1"/>
  <c r="F11" i="2"/>
  <c r="F16" i="2" s="1"/>
  <c r="F60" i="1"/>
  <c r="F17" i="5" l="1"/>
  <c r="F26" i="5" s="1"/>
  <c r="D4" i="5"/>
  <c r="F18" i="2"/>
  <c r="F28" i="5" l="1"/>
  <c r="F31" i="5" s="1"/>
  <c r="F57" i="5" s="1"/>
  <c r="F60" i="5" s="1"/>
  <c r="D17" i="5"/>
  <c r="D26" i="5" s="1"/>
  <c r="F23" i="2"/>
  <c r="M19" i="4"/>
  <c r="M26" i="4" s="1"/>
  <c r="D28" i="5" l="1"/>
  <c r="D31" i="5" s="1"/>
  <c r="D57" i="5" s="1"/>
  <c r="D60" i="5" s="1"/>
  <c r="D63" i="5" s="1"/>
</calcChain>
</file>

<file path=xl/sharedStrings.xml><?xml version="1.0" encoding="utf-8"?>
<sst xmlns="http://schemas.openxmlformats.org/spreadsheetml/2006/main" count="205" uniqueCount="151">
  <si>
    <t>АО "RG BRANDS" И ЕГО ДОЧЕРНИЕ КОМПАНИИ</t>
  </si>
  <si>
    <t>(в тысячах тенге)</t>
  </si>
  <si>
    <t>АКТИВЫ</t>
  </si>
  <si>
    <t>ДОЛГОСРОЧНЫЕ АКТИВЫ:</t>
  </si>
  <si>
    <t>Основные средства</t>
  </si>
  <si>
    <t>Инвестиционная недвижимость</t>
  </si>
  <si>
    <t>Авансы выданные</t>
  </si>
  <si>
    <t>Нематериальные активы</t>
  </si>
  <si>
    <t>Гудвилл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</si>
  <si>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</si>
  <si>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</si>
  <si>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</si>
  <si>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</si>
  <si>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</si>
  <si>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</si>
  <si>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</si>
  <si>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</si>
  <si>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</si>
  <si>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</si>
  <si>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</si>
  <si>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</si>
  <si>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</si>
  <si>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>Привилегированные акции, удерживаемые внутри группы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</si>
  <si>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</si>
  <si>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</si>
  <si>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</si>
  <si>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</si>
  <si>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</si>
  <si>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</si>
  <si>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</si>
  <si>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</si>
  <si>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</si>
  <si>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</si>
  <si>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</si>
  <si>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</si>
  <si>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</si>
  <si>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</si>
  <si>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</si>
  <si>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>Балансовая стоимость 1 простой акции</t>
  </si>
  <si>
    <t>Балансовая стоимость 1 привилегированной акции</t>
  </si>
  <si>
    <t>От имени руководства Группы: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</si>
  <si>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</si>
  <si>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</si>
  <si>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</si>
  <si>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</si>
  <si>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</si>
  <si>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</si>
  <si>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</si>
  <si>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</si>
  <si>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</si>
  <si>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</si>
  <si>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</si>
  <si>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</si>
  <si>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>Переоценка основных средств</t>
  </si>
  <si>
    <t>Курсовая разница от пересчета зарубежного предприятия</t>
  </si>
  <si>
    <t>ВСЕГО СОВОКУПНЫЙ (УБЫТОК)/ДОХОД</t>
  </si>
  <si>
    <t>ПРИБЫЛЬ НА ПРОСТУЮ АКЦИЮ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</si>
  <si>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</si>
  <si>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</si>
  <si>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</si>
  <si>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</si>
  <si>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</si>
  <si>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</si>
  <si>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</si>
  <si>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</si>
  <si>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</si>
  <si>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 xml:space="preserve">Увеличение/(меньшение) товарно-материальных запасов </t>
  </si>
  <si>
    <t xml:space="preserve">(Увеличение)/уменьшение дебиторской задолженности </t>
  </si>
  <si>
    <t xml:space="preserve">Уменьшение/(увеличение) авансов выданных </t>
  </si>
  <si>
    <t xml:space="preserve">Уменьшение/(увеличение) прочих текущих активов </t>
  </si>
  <si>
    <t>Уменьшение/(увеличение) кредиторской задолженности</t>
  </si>
  <si>
    <t xml:space="preserve">Увеличение /(уменьшение) налогов к уплате </t>
  </si>
  <si>
    <t xml:space="preserve">Увеличение /(уменьшение) прочей кредиторской задолженности и начисленных обязательств 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</si>
  <si>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</si>
  <si>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</si>
  <si>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</si>
  <si>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</si>
  <si>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</si>
  <si>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</si>
  <si>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</si>
  <si>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</si>
  <si>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</si>
  <si>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</si>
  <si>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</si>
  <si>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</si>
  <si>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</si>
  <si>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>Дивиденды уплаченные</t>
  </si>
  <si>
    <t>Поступление от выпуска  акций(выкуп)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</si>
  <si>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</si>
  <si>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</si>
  <si>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</si>
  <si>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</si>
  <si>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</si>
  <si>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Перенос на нераспределенную прибыль</t>
  </si>
  <si>
    <t>Прочий совокупный доход</t>
  </si>
  <si>
    <t>Убыток от списания товарно-материальных активов</t>
  </si>
  <si>
    <t>Акционер-
ный
капитал</t>
  </si>
  <si>
    <t>Выкуп-ленные собствен-ные акции</t>
  </si>
  <si>
    <t xml:space="preserve"> Резерв переоцен-ки недвижи-мости </t>
  </si>
  <si>
    <t xml:space="preserve"> Резерв курсовых разниц </t>
  </si>
  <si>
    <t xml:space="preserve"> Нераспре-деленный доход  </t>
  </si>
  <si>
    <t xml:space="preserve"> Всего капитал </t>
  </si>
  <si>
    <t>-</t>
  </si>
  <si>
    <r>
      <t>Приви-легированные акции, удерживаемые внутри группы</t>
    </r>
    <r>
      <rPr>
        <b/>
        <sz val="9"/>
        <color rgb="FF000000"/>
        <rFont val="Times New Roman"/>
        <family val="1"/>
        <charset val="204"/>
      </rPr>
      <t xml:space="preserve">  </t>
    </r>
  </si>
  <si>
    <t>Чистые денежные средства, полученные от операционной деятельности</t>
  </si>
  <si>
    <t xml:space="preserve"> Главный бухгалтер</t>
  </si>
  <si>
    <t>Чистые денежные средства, полученные от финансовой деятельности</t>
  </si>
  <si>
    <t>Чистые денежные средства, использованные в инвестиционной деятельности</t>
  </si>
  <si>
    <t>Активы в форме права пользования</t>
  </si>
  <si>
    <t>ДЕНЕЖНЫЕ СРЕДСТВА И ИХ ЭКВИВАЛЕНТЫ, конец периода</t>
  </si>
  <si>
    <t>Доходы будущих периодов</t>
  </si>
  <si>
    <t>Обязательства по финансовой аренде</t>
  </si>
  <si>
    <t>Текущая часть обязательств по финансовой аренде</t>
  </si>
  <si>
    <t>Корпоративный налог к уплате</t>
  </si>
  <si>
    <t>Краткосрочные доходы будущих периодов</t>
  </si>
  <si>
    <t xml:space="preserve">На 31 декабря 2021г. </t>
  </si>
  <si>
    <t>На 31 декабря 2022 года</t>
  </si>
  <si>
    <t xml:space="preserve">Задолженность по облигациям </t>
  </si>
  <si>
    <t>Итого совокупный доход</t>
  </si>
  <si>
    <t>Дивиденты выплаченные</t>
  </si>
  <si>
    <t xml:space="preserve">Выкуп собственных акций </t>
  </si>
  <si>
    <t xml:space="preserve">На 31 декабря 2022г. </t>
  </si>
  <si>
    <t xml:space="preserve">Доход от выбытия основных средств </t>
  </si>
  <si>
    <t>Поступления от продажи облигаций</t>
  </si>
  <si>
    <t xml:space="preserve">Обратный выкуп облигаций </t>
  </si>
  <si>
    <t>(УБЫТОК)/ПРИБЫЛЬ ЗА ПЕРИОД</t>
  </si>
  <si>
    <t xml:space="preserve">Доход от выбытия дочерней организации </t>
  </si>
  <si>
    <t>Выплата купона по облигациям</t>
  </si>
  <si>
    <t>Консолидированный отчет о финансовом положении по состоянию на 31 декабря 2023 года</t>
  </si>
  <si>
    <t>На 31 декабря 2023 года</t>
  </si>
  <si>
    <r>
      <t xml:space="preserve">Консолидированный отчет о прибылях и убытках и прочем совокупном доходе за период, закончившийся 31 декабря 2023 года                                         </t>
    </r>
    <r>
      <rPr>
        <sz val="11"/>
        <rFont val="Times New Roman"/>
        <family val="1"/>
        <charset val="204"/>
      </rPr>
      <t xml:space="preserve"> </t>
    </r>
  </si>
  <si>
    <t>Зурдинов М.Т.</t>
  </si>
  <si>
    <t>Член Правления AO "RG Brands"</t>
  </si>
  <si>
    <t>Иванова Н.A.</t>
  </si>
  <si>
    <t>Убыток от реклассификации в прибыли или убытки от выбытия иностранного подразделения</t>
  </si>
  <si>
    <t>Консолидированный отчет о движении денежных средств за период, закончившийся на 31 декабря 2023 года (косвенный метод)</t>
  </si>
  <si>
    <t>Доход от курсовой разницы</t>
  </si>
  <si>
    <t>Списание бракованных товаров и материалов</t>
  </si>
  <si>
    <t xml:space="preserve">Начисление резерва под обесценение товарно-материальных запасов </t>
  </si>
  <si>
    <t>Начисление резерва по отпускам и прочим оценочным расходам</t>
  </si>
  <si>
    <t>Начисление резерва под ожидаемые кредитные убытки</t>
  </si>
  <si>
    <t>Изменение долгосрочных авансов выданных</t>
  </si>
  <si>
    <t>Покупка прочих финансовых активов</t>
  </si>
  <si>
    <t>Поступление от продажи прочих финансовых активов</t>
  </si>
  <si>
    <t>Чистый отток денежных средств от выбытия дочернего предприятия</t>
  </si>
  <si>
    <t>Погашение обязательств по аренде</t>
  </si>
  <si>
    <t xml:space="preserve">Консолидированный отчет об изменениях  в собственном капитале за период, закончившийся 31 декабря 2023 г.                </t>
  </si>
  <si>
    <t xml:space="preserve">На 31 декабря 2023г. </t>
  </si>
  <si>
    <t>Убыток от выбытия дочерней организации</t>
  </si>
  <si>
    <t>Корректировка справедливой стоимости</t>
  </si>
  <si>
    <t>Операции с облигациями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</si>
</sst>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9" fontId="5" fillId="0" borderId="0" xfId="74" applyFont="1" applyFill="1"/>
    <xf numFmtId="3" fontId="56" fillId="0" borderId="0" xfId="1" applyNumberFormat="1" applyFont="1"/>
    <xf numFmtId="3" fontId="57" fillId="0" borderId="0" xfId="1" applyNumberFormat="1" applyFont="1"/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9" fillId="0" borderId="0" xfId="217" applyFont="1"/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2" fillId="0" borderId="0" xfId="217" applyNumberFormat="1" applyFont="1" applyAlignment="1">
      <alignment horizontal="right"/>
    </xf>
    <xf numFmtId="169" fontId="62" fillId="0" borderId="0" xfId="217" applyNumberFormat="1" applyFont="1"/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5" fillId="0" borderId="18" xfId="217" applyFont="1" applyBorder="1" applyAlignment="1">
      <alignment wrapText="1"/>
    </xf>
    <xf numFmtId="0" fontId="5" fillId="0" borderId="18" xfId="217" applyFont="1" applyBorder="1"/>
    <xf numFmtId="0" fontId="9" fillId="0" borderId="0" xfId="217" applyFont="1" applyAlignment="1">
      <alignment wrapText="1"/>
    </xf>
    <xf numFmtId="167" fontId="62" fillId="0" borderId="0" xfId="217" applyNumberFormat="1" applyFont="1" applyAlignment="1">
      <alignment horizontal="right"/>
    </xf>
    <xf numFmtId="167" fontId="61" fillId="0" borderId="19" xfId="217" applyNumberFormat="1" applyFont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/>
    <xf numFmtId="0" fontId="9" fillId="0" borderId="0" xfId="262" applyFont="1" applyAlignment="1">
      <alignment wrapText="1"/>
    </xf>
    <xf numFmtId="169" fontId="9" fillId="0" borderId="0" xfId="262" applyNumberFormat="1" applyFont="1"/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/>
    <xf numFmtId="167" fontId="8" fillId="0" borderId="0" xfId="209" applyNumberFormat="1" applyFont="1"/>
    <xf numFmtId="0" fontId="7" fillId="0" borderId="0" xfId="262" applyFont="1" applyAlignment="1">
      <alignment wrapText="1"/>
    </xf>
    <xf numFmtId="167" fontId="8" fillId="0" borderId="18" xfId="209" applyNumberFormat="1" applyFont="1" applyBorder="1"/>
    <xf numFmtId="167" fontId="54" fillId="0" borderId="0" xfId="262" applyNumberFormat="1" applyFont="1"/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169" fontId="11" fillId="0" borderId="0" xfId="262" applyNumberFormat="1" applyFont="1"/>
    <xf numFmtId="0" fontId="60" fillId="0" borderId="18" xfId="262" applyFont="1" applyBorder="1" applyAlignment="1">
      <alignment wrapText="1"/>
    </xf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vertical="top"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67" fontId="71" fillId="0" borderId="0" xfId="0" applyNumberFormat="1" applyFont="1" applyAlignment="1">
      <alignment horizontal="right"/>
    </xf>
    <xf numFmtId="173" fontId="14" fillId="0" borderId="0" xfId="40" applyNumberFormat="1" applyFont="1" applyAlignment="1">
      <alignment horizontal="center" vertical="center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17" xfId="1" applyFont="1" applyBorder="1"/>
    <xf numFmtId="0" fontId="7" fillId="0" borderId="0" xfId="1" applyFont="1"/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7" fillId="0" borderId="0" xfId="1" applyNumberFormat="1" applyFont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0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173" fontId="5" fillId="0" borderId="18" xfId="40" applyNumberFormat="1" applyFont="1" applyBorder="1" applyAlignment="1">
      <alignment horizontal="center" vertical="center"/>
    </xf>
    <xf numFmtId="169" fontId="62" fillId="0" borderId="16" xfId="217" applyNumberFormat="1" applyFont="1" applyBorder="1" applyAlignment="1">
      <alignment horizontal="right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Alignment="1">
      <alignment wrapText="1"/>
    </xf>
    <xf numFmtId="0" fontId="5" fillId="0" borderId="0" xfId="1" applyFont="1" applyAlignment="1">
      <alignment horizontal="center" wrapText="1"/>
    </xf>
    <xf numFmtId="0" fontId="7" fillId="0" borderId="0" xfId="217" applyFont="1" applyAlignment="1">
      <alignment wrapText="1"/>
    </xf>
    <xf numFmtId="167" fontId="5" fillId="0" borderId="3" xfId="262" applyNumberFormat="1" applyFont="1" applyBorder="1" applyAlignment="1">
      <alignment wrapText="1"/>
    </xf>
    <xf numFmtId="167" fontId="71" fillId="0" borderId="0" xfId="262" applyNumberFormat="1" applyFont="1"/>
    <xf numFmtId="167" fontId="71" fillId="0" borderId="3" xfId="262" applyNumberFormat="1" applyFont="1" applyBorder="1"/>
    <xf numFmtId="167" fontId="71" fillId="0" borderId="0" xfId="0" applyNumberFormat="1" applyFont="1" applyAlignment="1">
      <alignment wrapText="1"/>
    </xf>
    <xf numFmtId="167" fontId="71" fillId="0" borderId="0" xfId="0" applyNumberFormat="1" applyFont="1" applyAlignment="1">
      <alignment horizontal="center" wrapText="1"/>
    </xf>
    <xf numFmtId="167" fontId="5" fillId="0" borderId="19" xfId="262" applyNumberFormat="1" applyFont="1" applyBorder="1" applyAlignment="1">
      <alignment wrapText="1"/>
    </xf>
    <xf numFmtId="0" fontId="60" fillId="0" borderId="0" xfId="1" applyFont="1" applyAlignment="1">
      <alignment wrapText="1"/>
    </xf>
    <xf numFmtId="167" fontId="6" fillId="0" borderId="0" xfId="262" applyNumberFormat="1" applyFont="1"/>
    <xf numFmtId="174" fontId="11" fillId="0" borderId="0" xfId="1164" applyNumberFormat="1" applyFont="1" applyFill="1" applyAlignment="1"/>
    <xf numFmtId="0" fontId="64" fillId="0" borderId="0" xfId="262" applyFont="1" applyAlignment="1">
      <alignment horizontal="center" wrapText="1"/>
    </xf>
    <xf numFmtId="0" fontId="7" fillId="0" borderId="0" xfId="262" applyFont="1"/>
    <xf numFmtId="167" fontId="64" fillId="0" borderId="3" xfId="262" applyNumberFormat="1" applyFont="1" applyBorder="1" applyAlignment="1">
      <alignment wrapText="1"/>
    </xf>
    <xf numFmtId="167" fontId="15" fillId="0" borderId="0" xfId="262" applyNumberFormat="1" applyFont="1" applyAlignment="1">
      <alignment wrapText="1"/>
    </xf>
    <xf numFmtId="0" fontId="60" fillId="0" borderId="0" xfId="1" applyFont="1" applyAlignment="1">
      <alignment horizontal="left" wrapText="1"/>
    </xf>
    <xf numFmtId="0" fontId="64" fillId="0" borderId="0" xfId="1" applyFont="1" applyAlignment="1">
      <alignment horizontal="center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64" fillId="0" borderId="0" xfId="1" applyFont="1" applyAlignment="1">
      <alignment horizontal="left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4" fillId="0" borderId="18" xfId="1" applyFont="1" applyBorder="1" applyAlignment="1">
      <alignment horizontal="left" wrapText="1"/>
    </xf>
    <xf numFmtId="0" fontId="60" fillId="0" borderId="0" xfId="1" applyFont="1" applyAlignment="1">
      <alignment horizontal="center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64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10" fillId="0" borderId="0" xfId="302" applyFont="1" applyAlignment="1">
      <alignment horizontal="left" wrapText="1"/>
    </xf>
    <xf numFmtId="0" fontId="18" fillId="0" borderId="0" xfId="302" applyFont="1" applyAlignment="1">
      <alignment horizontal="left" wrapText="1"/>
    </xf>
    <xf numFmtId="0" fontId="7" fillId="0" borderId="0" xfId="262" applyFont="1" applyAlignment="1">
      <alignment horizontal="left" wrapText="1"/>
    </xf>
    <xf numFmtId="167" fontId="15" fillId="0" borderId="0" xfId="262" applyNumberFormat="1" applyFont="1" applyAlignment="1">
      <alignment wrapText="1"/>
    </xf>
    <xf numFmtId="167" fontId="64" fillId="0" borderId="21" xfId="262" applyNumberFormat="1" applyFont="1" applyBorder="1" applyAlignment="1">
      <alignment wrapText="1"/>
    </xf>
    <xf numFmtId="167" fontId="64" fillId="0" borderId="3" xfId="262" applyNumberFormat="1" applyFont="1" applyBorder="1" applyAlignment="1">
      <alignment wrapText="1"/>
    </xf>
    <xf numFmtId="167" fontId="60" fillId="0" borderId="0" xfId="262" applyNumberFormat="1" applyFont="1" applyAlignment="1">
      <alignment horizontal="left" wrapText="1"/>
    </xf>
    <xf numFmtId="0" fontId="10" fillId="0" borderId="0" xfId="262" applyFont="1" applyAlignment="1">
      <alignment horizontal="left" wrapText="1"/>
    </xf>
    <xf numFmtId="167" fontId="10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wrapText="1"/>
    </xf>
    <xf numFmtId="167" fontId="64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left" vertical="top" wrapText="1"/>
    </xf>
    <xf numFmtId="0" fontId="73" fillId="0" borderId="0" xfId="262" applyFont="1"/>
    <xf numFmtId="0" fontId="72" fillId="0" borderId="3" xfId="262" applyFont="1" applyBorder="1"/>
    <xf numFmtId="167" fontId="14" fillId="0" borderId="0" xfId="262" applyNumberFormat="1" applyFont="1" applyAlignment="1">
      <alignment horizontal="left"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zoomScaleNormal="100" workbookViewId="0">
      <selection sqref="A1:D1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24" customWidth="1"/>
    <col min="6" max="6" width="17.42578125" style="114" customWidth="1"/>
    <col min="7" max="7" width="3.140625" style="115" customWidth="1"/>
    <col min="8" max="8" width="16.85546875" style="114" customWidth="1"/>
    <col min="12" max="12" width="12.140625" customWidth="1"/>
  </cols>
  <sheetData>
    <row r="1" spans="1:14" x14ac:dyDescent="0.25">
      <c r="A1" s="156" t="s">
        <v>0</v>
      </c>
      <c r="B1" s="156"/>
      <c r="C1" s="156"/>
      <c r="D1" s="156"/>
      <c r="E1" s="116"/>
      <c r="F1" s="155"/>
      <c r="G1" s="155"/>
      <c r="H1" s="155"/>
      <c r="I1" s="1"/>
    </row>
    <row r="2" spans="1:14" ht="45" customHeight="1" x14ac:dyDescent="0.25">
      <c r="A2" s="159" t="s">
        <v>128</v>
      </c>
      <c r="B2" s="159"/>
      <c r="C2" s="159"/>
      <c r="D2" s="159"/>
      <c r="E2" s="159"/>
      <c r="F2" s="157" t="s">
        <v>1</v>
      </c>
      <c r="G2" s="157"/>
      <c r="H2" s="157"/>
      <c r="I2" s="1"/>
    </row>
    <row r="3" spans="1:14" x14ac:dyDescent="0.25">
      <c r="A3" s="1"/>
      <c r="B3" s="2"/>
      <c r="C3" s="2"/>
      <c r="D3" s="2"/>
      <c r="E3" s="116"/>
      <c r="F3" s="99"/>
      <c r="G3" s="100"/>
      <c r="H3" s="99"/>
      <c r="I3" s="1"/>
    </row>
    <row r="4" spans="1:14" ht="25.5" x14ac:dyDescent="0.25">
      <c r="A4" s="4"/>
      <c r="B4" s="158"/>
      <c r="C4" s="158"/>
      <c r="D4" s="158"/>
      <c r="E4" s="117"/>
      <c r="F4" s="101" t="s">
        <v>129</v>
      </c>
      <c r="G4" s="102"/>
      <c r="H4" s="101" t="s">
        <v>116</v>
      </c>
      <c r="I4" s="4"/>
    </row>
    <row r="5" spans="1:14" x14ac:dyDescent="0.25">
      <c r="A5" s="3"/>
      <c r="B5" s="154" t="s">
        <v>2</v>
      </c>
      <c r="C5" s="154"/>
      <c r="D5" s="154"/>
      <c r="E5" s="118"/>
      <c r="F5" s="103"/>
      <c r="G5" s="104"/>
      <c r="H5" s="103"/>
      <c r="I5" s="3"/>
    </row>
    <row r="6" spans="1:14" x14ac:dyDescent="0.25">
      <c r="A6" s="3"/>
      <c r="B6" s="148" t="s">
        <v>3</v>
      </c>
      <c r="C6" s="148"/>
      <c r="D6" s="148"/>
      <c r="E6" s="98"/>
      <c r="F6" s="103"/>
      <c r="G6" s="104"/>
      <c r="H6" s="103"/>
      <c r="I6" s="3"/>
    </row>
    <row r="7" spans="1:14" ht="15" customHeight="1" x14ac:dyDescent="0.25">
      <c r="A7" s="3"/>
      <c r="B7" s="148" t="s">
        <v>4</v>
      </c>
      <c r="C7" s="148"/>
      <c r="D7" s="148"/>
      <c r="E7" s="98">
        <v>11</v>
      </c>
      <c r="F7" s="87">
        <v>33612525</v>
      </c>
      <c r="G7" s="104"/>
      <c r="H7" s="89">
        <v>32547072</v>
      </c>
      <c r="I7" s="5"/>
      <c r="J7" s="141"/>
      <c r="K7" s="141"/>
      <c r="L7" s="141"/>
      <c r="N7" s="70"/>
    </row>
    <row r="8" spans="1:14" ht="15" customHeight="1" x14ac:dyDescent="0.25">
      <c r="A8" s="3"/>
      <c r="B8" s="148" t="s">
        <v>5</v>
      </c>
      <c r="C8" s="148"/>
      <c r="D8" s="148"/>
      <c r="E8" s="98"/>
      <c r="F8" s="87">
        <v>1570782</v>
      </c>
      <c r="G8" s="104"/>
      <c r="H8" s="89">
        <v>53037</v>
      </c>
      <c r="I8" s="5"/>
      <c r="J8" s="141"/>
      <c r="K8" s="141"/>
      <c r="L8" s="141"/>
      <c r="N8" s="70"/>
    </row>
    <row r="9" spans="1:14" x14ac:dyDescent="0.25">
      <c r="A9" s="3"/>
      <c r="B9" s="148" t="s">
        <v>6</v>
      </c>
      <c r="C9" s="148"/>
      <c r="D9" s="148"/>
      <c r="E9" s="98">
        <v>14</v>
      </c>
      <c r="F9" s="87">
        <v>3784068</v>
      </c>
      <c r="G9" s="104"/>
      <c r="H9" s="89">
        <v>1559374</v>
      </c>
      <c r="I9" s="5"/>
      <c r="L9" s="70"/>
      <c r="N9" s="70"/>
    </row>
    <row r="10" spans="1:14" ht="15" customHeight="1" x14ac:dyDescent="0.25">
      <c r="A10" s="3"/>
      <c r="B10" s="148" t="s">
        <v>8</v>
      </c>
      <c r="C10" s="148"/>
      <c r="D10" s="148"/>
      <c r="E10" s="98"/>
      <c r="F10" s="87">
        <v>68026</v>
      </c>
      <c r="G10" s="104"/>
      <c r="H10" s="87">
        <v>68026</v>
      </c>
      <c r="I10" s="5"/>
      <c r="L10" s="70"/>
      <c r="N10" s="70"/>
    </row>
    <row r="11" spans="1:14" ht="15" customHeight="1" x14ac:dyDescent="0.25">
      <c r="A11" s="3"/>
      <c r="B11" s="148" t="s">
        <v>108</v>
      </c>
      <c r="C11" s="148"/>
      <c r="D11" s="148"/>
      <c r="E11" s="98"/>
      <c r="F11" s="87">
        <v>735611</v>
      </c>
      <c r="G11" s="104"/>
      <c r="H11" s="87">
        <v>556721</v>
      </c>
      <c r="I11" s="5"/>
      <c r="L11" s="70"/>
      <c r="N11" s="70"/>
    </row>
    <row r="12" spans="1:14" x14ac:dyDescent="0.25">
      <c r="A12" s="3"/>
      <c r="B12" s="148" t="s">
        <v>7</v>
      </c>
      <c r="C12" s="148"/>
      <c r="D12" s="148"/>
      <c r="E12" s="98"/>
      <c r="F12" s="87">
        <v>211193</v>
      </c>
      <c r="G12" s="104"/>
      <c r="H12" s="87">
        <v>240793</v>
      </c>
      <c r="I12" s="3"/>
    </row>
    <row r="13" spans="1:14" x14ac:dyDescent="0.25">
      <c r="A13" s="3"/>
      <c r="B13" s="148" t="s">
        <v>10</v>
      </c>
      <c r="C13" s="148"/>
      <c r="D13" s="148"/>
      <c r="E13" s="98"/>
      <c r="F13" s="86">
        <f>SUM(F7:F12)</f>
        <v>39982205</v>
      </c>
      <c r="G13" s="105"/>
      <c r="H13" s="86">
        <f>SUM(H7:H12)</f>
        <v>35025023</v>
      </c>
      <c r="I13" s="3"/>
    </row>
    <row r="14" spans="1:14" x14ac:dyDescent="0.25">
      <c r="A14" s="3"/>
      <c r="B14" s="149"/>
      <c r="C14" s="149"/>
      <c r="D14" s="149"/>
      <c r="E14" s="97"/>
      <c r="F14" s="106"/>
      <c r="G14" s="105"/>
      <c r="H14" s="106"/>
      <c r="I14" s="7"/>
    </row>
    <row r="15" spans="1:14" x14ac:dyDescent="0.25">
      <c r="B15" s="148" t="s">
        <v>11</v>
      </c>
      <c r="C15" s="148"/>
      <c r="D15" s="148"/>
      <c r="E15" s="98"/>
      <c r="F15" s="106"/>
      <c r="G15" s="105"/>
      <c r="H15" s="106"/>
      <c r="I15" s="3"/>
    </row>
    <row r="16" spans="1:14" x14ac:dyDescent="0.25">
      <c r="B16" s="148" t="s">
        <v>12</v>
      </c>
      <c r="C16" s="148"/>
      <c r="D16" s="148"/>
      <c r="E16" s="98">
        <v>12</v>
      </c>
      <c r="F16" s="88">
        <v>26079316</v>
      </c>
      <c r="G16" s="104"/>
      <c r="H16" s="88">
        <v>32889172</v>
      </c>
      <c r="I16" s="9"/>
    </row>
    <row r="17" spans="2:9" x14ac:dyDescent="0.25">
      <c r="B17" s="148" t="s">
        <v>13</v>
      </c>
      <c r="C17" s="148"/>
      <c r="D17" s="148"/>
      <c r="E17" s="98">
        <v>13</v>
      </c>
      <c r="F17" s="88">
        <v>4118524</v>
      </c>
      <c r="G17" s="104"/>
      <c r="H17" s="88">
        <v>5838426</v>
      </c>
      <c r="I17" s="9"/>
    </row>
    <row r="18" spans="2:9" x14ac:dyDescent="0.25">
      <c r="B18" s="148" t="s">
        <v>6</v>
      </c>
      <c r="C18" s="148"/>
      <c r="D18" s="148"/>
      <c r="E18" s="98">
        <v>14</v>
      </c>
      <c r="F18" s="88">
        <v>5195516</v>
      </c>
      <c r="G18" s="104"/>
      <c r="H18" s="88">
        <v>4247463</v>
      </c>
      <c r="I18" s="9"/>
    </row>
    <row r="19" spans="2:9" x14ac:dyDescent="0.25">
      <c r="B19" s="148" t="s">
        <v>14</v>
      </c>
      <c r="C19" s="148"/>
      <c r="D19" s="148"/>
      <c r="E19" s="98">
        <v>15</v>
      </c>
      <c r="F19" s="88">
        <v>2235251</v>
      </c>
      <c r="G19" s="104"/>
      <c r="H19" s="88">
        <v>9588972</v>
      </c>
      <c r="I19" s="9"/>
    </row>
    <row r="20" spans="2:9" x14ac:dyDescent="0.25">
      <c r="B20" s="148" t="s">
        <v>15</v>
      </c>
      <c r="C20" s="148"/>
      <c r="D20" s="148"/>
      <c r="E20" s="98">
        <v>16</v>
      </c>
      <c r="F20" s="88">
        <v>12101923</v>
      </c>
      <c r="G20" s="104"/>
      <c r="H20" s="88">
        <v>2422898</v>
      </c>
      <c r="I20" s="9"/>
    </row>
    <row r="21" spans="2:9" x14ac:dyDescent="0.25">
      <c r="B21" s="148" t="s">
        <v>9</v>
      </c>
      <c r="C21" s="148"/>
      <c r="D21" s="148"/>
      <c r="E21" s="98"/>
      <c r="F21" s="88">
        <v>1021859</v>
      </c>
      <c r="G21" s="104"/>
      <c r="H21" s="88">
        <v>904675</v>
      </c>
      <c r="I21" s="9"/>
    </row>
    <row r="22" spans="2:9" x14ac:dyDescent="0.25">
      <c r="B22" s="148" t="s">
        <v>16</v>
      </c>
      <c r="C22" s="148"/>
      <c r="D22" s="148"/>
      <c r="E22" s="98">
        <v>17</v>
      </c>
      <c r="F22" s="89">
        <v>2191499</v>
      </c>
      <c r="G22" s="104"/>
      <c r="H22" s="89">
        <v>29358569</v>
      </c>
      <c r="I22" s="9"/>
    </row>
    <row r="23" spans="2:9" x14ac:dyDescent="0.25">
      <c r="B23" s="148" t="s">
        <v>17</v>
      </c>
      <c r="C23" s="148"/>
      <c r="D23" s="148"/>
      <c r="E23" s="98"/>
      <c r="F23" s="86">
        <f>SUM(F16:F22)</f>
        <v>52943888</v>
      </c>
      <c r="G23" s="105"/>
      <c r="H23" s="86">
        <f>SUM(H16:H22)</f>
        <v>85250175</v>
      </c>
      <c r="I23" s="5"/>
    </row>
    <row r="24" spans="2:9" x14ac:dyDescent="0.25">
      <c r="B24" s="160"/>
      <c r="C24" s="160"/>
      <c r="D24" s="160"/>
      <c r="E24" s="98"/>
      <c r="F24" s="106"/>
      <c r="G24" s="105"/>
      <c r="H24" s="106"/>
      <c r="I24" s="5"/>
    </row>
    <row r="25" spans="2:9" ht="15.75" thickBot="1" x14ac:dyDescent="0.3">
      <c r="B25" s="148" t="s">
        <v>18</v>
      </c>
      <c r="C25" s="148"/>
      <c r="D25" s="148"/>
      <c r="E25" s="98"/>
      <c r="F25" s="91">
        <f>F13+F23</f>
        <v>92926093</v>
      </c>
      <c r="G25" s="105"/>
      <c r="H25" s="91">
        <f>H13+H23</f>
        <v>120275198</v>
      </c>
      <c r="I25" s="5"/>
    </row>
    <row r="26" spans="2:9" ht="15.75" thickTop="1" x14ac:dyDescent="0.25">
      <c r="B26" s="160"/>
      <c r="C26" s="160"/>
      <c r="D26" s="160"/>
      <c r="E26" s="98"/>
      <c r="F26" s="106"/>
      <c r="G26" s="105"/>
      <c r="H26" s="106"/>
      <c r="I26" s="7"/>
    </row>
    <row r="27" spans="2:9" x14ac:dyDescent="0.25">
      <c r="B27" s="154" t="s">
        <v>19</v>
      </c>
      <c r="C27" s="154"/>
      <c r="D27" s="154"/>
      <c r="E27" s="97"/>
      <c r="F27" s="106"/>
      <c r="G27" s="105"/>
      <c r="H27" s="106"/>
      <c r="I27" s="5"/>
    </row>
    <row r="28" spans="2:9" x14ac:dyDescent="0.25">
      <c r="B28" s="148" t="s">
        <v>20</v>
      </c>
      <c r="C28" s="148"/>
      <c r="D28" s="148"/>
      <c r="E28" s="98"/>
      <c r="F28" s="106"/>
      <c r="G28" s="105"/>
      <c r="H28" s="106"/>
      <c r="I28" s="5"/>
    </row>
    <row r="29" spans="2:9" x14ac:dyDescent="0.25">
      <c r="B29" s="148" t="s">
        <v>21</v>
      </c>
      <c r="C29" s="148"/>
      <c r="D29" s="148"/>
      <c r="E29" s="98"/>
      <c r="F29" s="88">
        <v>2787696</v>
      </c>
      <c r="G29" s="104"/>
      <c r="H29" s="88">
        <v>2787696</v>
      </c>
      <c r="I29" s="5"/>
    </row>
    <row r="30" spans="2:9" x14ac:dyDescent="0.25">
      <c r="B30" s="148" t="s">
        <v>22</v>
      </c>
      <c r="C30" s="148"/>
      <c r="D30" s="148"/>
      <c r="E30" s="98"/>
      <c r="F30" s="88">
        <v>-947400</v>
      </c>
      <c r="G30" s="104"/>
      <c r="H30" s="88">
        <v>-947400</v>
      </c>
      <c r="I30" s="5"/>
    </row>
    <row r="31" spans="2:9" x14ac:dyDescent="0.25">
      <c r="B31" s="148" t="s">
        <v>23</v>
      </c>
      <c r="C31" s="148"/>
      <c r="D31" s="148"/>
      <c r="E31" s="98"/>
      <c r="F31" s="88">
        <v>2897632</v>
      </c>
      <c r="G31" s="104"/>
      <c r="H31" s="88">
        <v>3504806</v>
      </c>
      <c r="I31" s="9"/>
    </row>
    <row r="32" spans="2:9" x14ac:dyDescent="0.25">
      <c r="B32" s="148" t="s">
        <v>24</v>
      </c>
      <c r="C32" s="148"/>
      <c r="D32" s="148"/>
      <c r="E32" s="98"/>
      <c r="F32" s="90">
        <v>7331117</v>
      </c>
      <c r="G32" s="104"/>
      <c r="H32" s="90">
        <v>2541386</v>
      </c>
      <c r="I32" s="8"/>
    </row>
    <row r="33" spans="2:9" x14ac:dyDescent="0.25">
      <c r="B33" s="160"/>
      <c r="C33" s="160"/>
      <c r="D33" s="160"/>
      <c r="E33" s="98"/>
      <c r="F33" s="106"/>
      <c r="G33" s="105"/>
      <c r="H33" s="106"/>
      <c r="I33" s="8"/>
    </row>
    <row r="34" spans="2:9" x14ac:dyDescent="0.25">
      <c r="B34" s="148" t="s">
        <v>25</v>
      </c>
      <c r="C34" s="148"/>
      <c r="D34" s="148"/>
      <c r="E34" s="98"/>
      <c r="F34" s="106">
        <f>SUM(F29:F33)</f>
        <v>12069045</v>
      </c>
      <c r="G34" s="105"/>
      <c r="H34" s="106">
        <f>SUM(H29:H33)</f>
        <v>7886488</v>
      </c>
      <c r="I34" s="5"/>
    </row>
    <row r="35" spans="2:9" x14ac:dyDescent="0.25">
      <c r="B35" s="148" t="s">
        <v>26</v>
      </c>
      <c r="C35" s="148"/>
      <c r="D35" s="148"/>
      <c r="E35" s="98"/>
      <c r="F35" s="86">
        <f>F34</f>
        <v>12069045</v>
      </c>
      <c r="G35" s="105"/>
      <c r="H35" s="86">
        <f>H34</f>
        <v>7886488</v>
      </c>
      <c r="I35" s="5"/>
    </row>
    <row r="36" spans="2:9" x14ac:dyDescent="0.25">
      <c r="B36" s="149"/>
      <c r="C36" s="149"/>
      <c r="D36" s="149"/>
      <c r="E36" s="97"/>
      <c r="F36" s="106"/>
      <c r="G36" s="105"/>
      <c r="H36" s="106"/>
      <c r="I36" s="9"/>
    </row>
    <row r="37" spans="2:9" x14ac:dyDescent="0.25">
      <c r="B37" s="148" t="s">
        <v>27</v>
      </c>
      <c r="C37" s="148"/>
      <c r="D37" s="148"/>
      <c r="E37" s="98"/>
      <c r="F37" s="106"/>
      <c r="G37" s="105"/>
      <c r="H37" s="106"/>
      <c r="I37" s="5"/>
    </row>
    <row r="38" spans="2:9" x14ac:dyDescent="0.25">
      <c r="B38" s="148" t="s">
        <v>28</v>
      </c>
      <c r="C38" s="148"/>
      <c r="D38" s="148"/>
      <c r="E38" s="98">
        <v>18</v>
      </c>
      <c r="F38" s="89">
        <v>17861734</v>
      </c>
      <c r="G38" s="104"/>
      <c r="H38" s="89">
        <v>30141230</v>
      </c>
      <c r="I38" s="5"/>
    </row>
    <row r="39" spans="2:9" x14ac:dyDescent="0.25">
      <c r="B39" s="148" t="s">
        <v>29</v>
      </c>
      <c r="C39" s="148"/>
      <c r="D39" s="148"/>
      <c r="E39" s="98"/>
      <c r="F39" s="89">
        <v>5030947</v>
      </c>
      <c r="G39" s="104"/>
      <c r="H39" s="89">
        <v>5086033</v>
      </c>
      <c r="I39" s="5"/>
    </row>
    <row r="40" spans="2:9" x14ac:dyDescent="0.25">
      <c r="B40" s="148" t="s">
        <v>117</v>
      </c>
      <c r="C40" s="148"/>
      <c r="D40" s="148"/>
      <c r="E40" s="98"/>
      <c r="F40" s="89">
        <v>434155</v>
      </c>
      <c r="G40" s="104"/>
      <c r="H40" s="89">
        <v>0</v>
      </c>
      <c r="I40" s="5"/>
    </row>
    <row r="41" spans="2:9" x14ac:dyDescent="0.25">
      <c r="B41" s="148" t="s">
        <v>110</v>
      </c>
      <c r="C41" s="148"/>
      <c r="D41" s="148"/>
      <c r="E41" s="98"/>
      <c r="F41" s="89">
        <v>616336</v>
      </c>
      <c r="G41" s="104"/>
      <c r="H41" s="89">
        <v>1620024</v>
      </c>
      <c r="I41" s="5"/>
    </row>
    <row r="42" spans="2:9" x14ac:dyDescent="0.25">
      <c r="B42" s="148" t="s">
        <v>111</v>
      </c>
      <c r="C42" s="148"/>
      <c r="D42" s="148"/>
      <c r="E42" s="98"/>
      <c r="F42" s="89">
        <v>485995</v>
      </c>
      <c r="G42" s="104"/>
      <c r="H42" s="89">
        <v>365166</v>
      </c>
      <c r="I42" s="5"/>
    </row>
    <row r="43" spans="2:9" x14ac:dyDescent="0.25">
      <c r="B43" s="148" t="s">
        <v>30</v>
      </c>
      <c r="C43" s="148"/>
      <c r="D43" s="148"/>
      <c r="E43" s="98">
        <v>19</v>
      </c>
      <c r="F43" s="89">
        <v>0</v>
      </c>
      <c r="G43" s="105"/>
      <c r="H43" s="88">
        <v>998970</v>
      </c>
      <c r="I43" s="5"/>
    </row>
    <row r="44" spans="2:9" x14ac:dyDescent="0.25">
      <c r="B44" s="148" t="s">
        <v>31</v>
      </c>
      <c r="C44" s="148"/>
      <c r="D44" s="148"/>
      <c r="E44" s="98"/>
      <c r="F44" s="86">
        <f>SUM(F38:F43)</f>
        <v>24429167</v>
      </c>
      <c r="G44" s="105"/>
      <c r="H44" s="86">
        <f>SUM(H38:H43)</f>
        <v>38211423</v>
      </c>
      <c r="I44" s="5"/>
    </row>
    <row r="45" spans="2:9" x14ac:dyDescent="0.25">
      <c r="B45" s="149"/>
      <c r="C45" s="149"/>
      <c r="D45" s="149"/>
      <c r="E45" s="97"/>
      <c r="F45" s="106"/>
      <c r="G45" s="105"/>
      <c r="H45" s="106"/>
      <c r="I45" s="5"/>
    </row>
    <row r="46" spans="2:9" x14ac:dyDescent="0.25">
      <c r="B46" s="148" t="s">
        <v>32</v>
      </c>
      <c r="C46" s="148"/>
      <c r="D46" s="148"/>
      <c r="E46" s="98"/>
      <c r="F46" s="106"/>
      <c r="G46" s="105"/>
      <c r="H46" s="106"/>
      <c r="I46" s="5"/>
    </row>
    <row r="47" spans="2:9" x14ac:dyDescent="0.25">
      <c r="B47" s="148" t="s">
        <v>30</v>
      </c>
      <c r="C47" s="148"/>
      <c r="D47" s="148"/>
      <c r="E47" s="98">
        <v>19</v>
      </c>
      <c r="F47" s="88">
        <v>30650635</v>
      </c>
      <c r="G47" s="104"/>
      <c r="H47" s="88">
        <v>25178065</v>
      </c>
      <c r="I47" s="5"/>
    </row>
    <row r="48" spans="2:9" x14ac:dyDescent="0.25">
      <c r="B48" s="148" t="s">
        <v>33</v>
      </c>
      <c r="C48" s="148"/>
      <c r="D48" s="148"/>
      <c r="E48" s="98">
        <v>18</v>
      </c>
      <c r="F48" s="88">
        <v>15319295</v>
      </c>
      <c r="G48" s="104"/>
      <c r="H48" s="88">
        <v>28257149</v>
      </c>
      <c r="I48" s="9"/>
    </row>
    <row r="49" spans="2:9" x14ac:dyDescent="0.25">
      <c r="B49" s="148" t="s">
        <v>112</v>
      </c>
      <c r="C49" s="148"/>
      <c r="D49" s="148"/>
      <c r="E49" s="98"/>
      <c r="F49" s="88">
        <v>405284</v>
      </c>
      <c r="G49" s="104"/>
      <c r="H49" s="88">
        <v>163622</v>
      </c>
      <c r="I49" s="9"/>
    </row>
    <row r="50" spans="2:9" x14ac:dyDescent="0.25">
      <c r="B50" s="148" t="s">
        <v>113</v>
      </c>
      <c r="C50" s="148"/>
      <c r="D50" s="148"/>
      <c r="E50" s="98"/>
      <c r="F50" s="88">
        <v>13478</v>
      </c>
      <c r="G50" s="104"/>
      <c r="H50" s="88">
        <v>1010527</v>
      </c>
      <c r="I50" s="9"/>
    </row>
    <row r="51" spans="2:9" x14ac:dyDescent="0.25">
      <c r="B51" s="148" t="s">
        <v>34</v>
      </c>
      <c r="C51" s="148"/>
      <c r="D51" s="148"/>
      <c r="E51" s="98">
        <v>20</v>
      </c>
      <c r="F51" s="88">
        <v>3314384</v>
      </c>
      <c r="G51" s="104"/>
      <c r="H51" s="88">
        <v>4730733</v>
      </c>
      <c r="I51" s="9"/>
    </row>
    <row r="52" spans="2:9" x14ac:dyDescent="0.25">
      <c r="B52" s="148" t="s">
        <v>114</v>
      </c>
      <c r="C52" s="148"/>
      <c r="D52" s="148"/>
      <c r="E52" s="98"/>
      <c r="F52" s="88">
        <v>1843884</v>
      </c>
      <c r="G52" s="104"/>
      <c r="H52" s="88">
        <v>3066731</v>
      </c>
      <c r="I52" s="9"/>
    </row>
    <row r="53" spans="2:9" ht="28.5" customHeight="1" x14ac:dyDescent="0.25">
      <c r="B53" s="148" t="s">
        <v>35</v>
      </c>
      <c r="C53" s="148"/>
      <c r="D53" s="148"/>
      <c r="E53" s="98">
        <v>21</v>
      </c>
      <c r="F53" s="90">
        <v>4880921</v>
      </c>
      <c r="G53" s="104"/>
      <c r="H53" s="90">
        <v>11770460</v>
      </c>
      <c r="I53" s="9"/>
    </row>
    <row r="54" spans="2:9" x14ac:dyDescent="0.25">
      <c r="B54" s="148" t="s">
        <v>36</v>
      </c>
      <c r="C54" s="148"/>
      <c r="D54" s="148"/>
      <c r="E54" s="98"/>
      <c r="F54" s="86">
        <f>SUM(F47:F53)</f>
        <v>56427881</v>
      </c>
      <c r="G54" s="105"/>
      <c r="H54" s="86">
        <f>SUM(H47:H53)</f>
        <v>74177287</v>
      </c>
      <c r="I54" s="9"/>
    </row>
    <row r="55" spans="2:9" x14ac:dyDescent="0.25">
      <c r="B55" s="148"/>
      <c r="C55" s="148"/>
      <c r="D55" s="148"/>
      <c r="E55" s="98"/>
      <c r="F55" s="106"/>
      <c r="G55" s="105"/>
      <c r="H55" s="106"/>
      <c r="I55" s="9"/>
    </row>
    <row r="56" spans="2:9" ht="15.75" thickBot="1" x14ac:dyDescent="0.3">
      <c r="B56" s="148" t="s">
        <v>37</v>
      </c>
      <c r="C56" s="148"/>
      <c r="D56" s="148"/>
      <c r="E56" s="98"/>
      <c r="F56" s="91">
        <f>F35+F44+F54</f>
        <v>92926093</v>
      </c>
      <c r="G56" s="105"/>
      <c r="H56" s="91">
        <f>H35+H44+H54</f>
        <v>120275198</v>
      </c>
      <c r="I56" s="5"/>
    </row>
    <row r="57" spans="2:9" ht="15.75" thickTop="1" x14ac:dyDescent="0.25">
      <c r="B57" s="153" t="s">
        <v>38</v>
      </c>
      <c r="C57" s="153"/>
      <c r="D57" s="153"/>
      <c r="E57" s="119"/>
      <c r="F57" s="106">
        <f>(F25-F12-F44-F54)/3452.73</f>
        <v>3434.3409418054698</v>
      </c>
      <c r="G57" s="107"/>
      <c r="H57" s="106">
        <v>2214</v>
      </c>
      <c r="I57" s="5"/>
    </row>
    <row r="58" spans="2:9" x14ac:dyDescent="0.25">
      <c r="B58" s="153" t="s">
        <v>39</v>
      </c>
      <c r="C58" s="153"/>
      <c r="D58" s="153"/>
      <c r="E58" s="119"/>
      <c r="F58" s="106">
        <v>1200</v>
      </c>
      <c r="G58" s="107"/>
      <c r="H58" s="106">
        <v>1200</v>
      </c>
      <c r="I58" s="5"/>
    </row>
    <row r="59" spans="2:9" x14ac:dyDescent="0.25">
      <c r="B59" s="12"/>
      <c r="C59" s="12"/>
      <c r="D59" s="12"/>
      <c r="E59" s="120"/>
      <c r="F59" s="88"/>
      <c r="G59" s="108"/>
      <c r="H59" s="88"/>
      <c r="I59" s="1"/>
    </row>
    <row r="60" spans="2:9" x14ac:dyDescent="0.25">
      <c r="B60" s="152" t="s">
        <v>40</v>
      </c>
      <c r="C60" s="152"/>
      <c r="D60" s="152"/>
      <c r="E60" s="121"/>
      <c r="F60" s="109">
        <f>F56-F25</f>
        <v>0</v>
      </c>
      <c r="G60" s="110"/>
      <c r="H60" s="109">
        <f>H56-H25</f>
        <v>0</v>
      </c>
      <c r="I60" s="1"/>
    </row>
    <row r="61" spans="2:9" x14ac:dyDescent="0.25">
      <c r="B61" s="13"/>
      <c r="C61" s="4"/>
      <c r="D61" s="13"/>
      <c r="E61" s="133"/>
      <c r="F61" s="112"/>
      <c r="G61" s="104"/>
      <c r="H61" s="89"/>
      <c r="I61" s="1"/>
    </row>
    <row r="62" spans="2:9" ht="26.25" customHeight="1" x14ac:dyDescent="0.25">
      <c r="B62" s="150" t="s">
        <v>131</v>
      </c>
      <c r="C62" s="150"/>
      <c r="D62" s="94" t="s">
        <v>133</v>
      </c>
      <c r="E62" s="111"/>
      <c r="F62" s="111"/>
      <c r="I62" s="4"/>
    </row>
    <row r="63" spans="2:9" ht="26.25" customHeight="1" x14ac:dyDescent="0.25">
      <c r="B63" s="151" t="s">
        <v>132</v>
      </c>
      <c r="C63" s="151"/>
      <c r="D63" s="3" t="s">
        <v>105</v>
      </c>
      <c r="E63" s="104"/>
      <c r="F63" s="89"/>
      <c r="I63" s="4"/>
    </row>
    <row r="64" spans="2:9" x14ac:dyDescent="0.25">
      <c r="C64" s="6"/>
      <c r="D64" s="3"/>
      <c r="E64" s="122"/>
      <c r="F64" s="110"/>
      <c r="G64" s="113"/>
      <c r="H64" s="109"/>
      <c r="I64" s="1"/>
    </row>
    <row r="65" spans="2:9" x14ac:dyDescent="0.25">
      <c r="B65" s="10"/>
      <c r="C65" s="10" t="s">
        <v>41</v>
      </c>
      <c r="D65" s="11" t="s">
        <v>41</v>
      </c>
      <c r="E65" s="11"/>
      <c r="F65" s="99"/>
      <c r="G65" s="100"/>
      <c r="H65" s="99"/>
      <c r="I65" s="4"/>
    </row>
    <row r="66" spans="2:9" x14ac:dyDescent="0.25">
      <c r="B66" s="1"/>
      <c r="C66" s="1"/>
      <c r="D66" s="1"/>
      <c r="E66" s="123"/>
      <c r="F66" s="99"/>
      <c r="G66" s="100"/>
      <c r="H66" s="99"/>
      <c r="I66" s="1"/>
    </row>
  </sheetData>
  <mergeCells count="62">
    <mergeCell ref="B11:D11"/>
    <mergeCell ref="B46:D46"/>
    <mergeCell ref="B32:D32"/>
    <mergeCell ref="B36:D36"/>
    <mergeCell ref="B37:D37"/>
    <mergeCell ref="B33:D33"/>
    <mergeCell ref="B34:D34"/>
    <mergeCell ref="B31:D31"/>
    <mergeCell ref="B41:D41"/>
    <mergeCell ref="B42:D42"/>
    <mergeCell ref="B25:D25"/>
    <mergeCell ref="B22:D22"/>
    <mergeCell ref="B23:D23"/>
    <mergeCell ref="B38:D38"/>
    <mergeCell ref="B35:D35"/>
    <mergeCell ref="B15:D15"/>
    <mergeCell ref="B29:D29"/>
    <mergeCell ref="B16:D16"/>
    <mergeCell ref="B17:D17"/>
    <mergeCell ref="B18:D18"/>
    <mergeCell ref="B28:D28"/>
    <mergeCell ref="B24:D24"/>
    <mergeCell ref="B26:D26"/>
    <mergeCell ref="F1:H1"/>
    <mergeCell ref="B8:D8"/>
    <mergeCell ref="A1:D1"/>
    <mergeCell ref="B6:D6"/>
    <mergeCell ref="F2:H2"/>
    <mergeCell ref="B5:D5"/>
    <mergeCell ref="B4:D4"/>
    <mergeCell ref="A2:E2"/>
    <mergeCell ref="B62:C62"/>
    <mergeCell ref="B63:C63"/>
    <mergeCell ref="B60:D60"/>
    <mergeCell ref="B58:D58"/>
    <mergeCell ref="B7:D7"/>
    <mergeCell ref="B30:D30"/>
    <mergeCell ref="B19:D19"/>
    <mergeCell ref="B9:D9"/>
    <mergeCell ref="B20:D20"/>
    <mergeCell ref="B10:D10"/>
    <mergeCell ref="B12:D12"/>
    <mergeCell ref="B13:D13"/>
    <mergeCell ref="B14:D14"/>
    <mergeCell ref="B27:D27"/>
    <mergeCell ref="B21:D21"/>
    <mergeCell ref="B57:D57"/>
    <mergeCell ref="B39:D39"/>
    <mergeCell ref="B45:D45"/>
    <mergeCell ref="B43:D43"/>
    <mergeCell ref="B44:D44"/>
    <mergeCell ref="B56:D56"/>
    <mergeCell ref="B53:D53"/>
    <mergeCell ref="B55:D55"/>
    <mergeCell ref="B54:D54"/>
    <mergeCell ref="B49:D49"/>
    <mergeCell ref="B47:D47"/>
    <mergeCell ref="B51:D51"/>
    <mergeCell ref="B48:D48"/>
    <mergeCell ref="B50:D50"/>
    <mergeCell ref="B52:D52"/>
    <mergeCell ref="B40:D40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3"/>
  <sheetViews>
    <sheetView zoomScale="85" zoomScaleNormal="85" workbookViewId="0">
      <selection activeCell="F6" sqref="F6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165" t="s">
        <v>0</v>
      </c>
      <c r="C1" s="165"/>
      <c r="D1" s="165"/>
      <c r="E1" s="165"/>
      <c r="F1" s="165"/>
      <c r="G1" s="14"/>
      <c r="H1" s="14"/>
      <c r="I1" s="14"/>
    </row>
    <row r="2" spans="2:9" ht="42.75" customHeight="1" x14ac:dyDescent="0.25">
      <c r="B2" s="168" t="s">
        <v>130</v>
      </c>
      <c r="C2" s="168"/>
      <c r="D2" s="168"/>
      <c r="E2" s="168"/>
      <c r="F2" s="167" t="s">
        <v>1</v>
      </c>
      <c r="G2" s="167"/>
      <c r="H2" s="167"/>
      <c r="I2" s="25"/>
    </row>
    <row r="3" spans="2:9" ht="15" customHeight="1" x14ac:dyDescent="0.25">
      <c r="B3" s="164"/>
      <c r="C3" s="164"/>
      <c r="D3" s="164"/>
      <c r="E3" s="164"/>
      <c r="F3" s="20"/>
      <c r="G3" s="20"/>
      <c r="H3" s="20"/>
      <c r="I3" s="20"/>
    </row>
    <row r="4" spans="2:9" ht="15.75" x14ac:dyDescent="0.25">
      <c r="B4" s="169"/>
      <c r="C4" s="169"/>
      <c r="D4" s="169"/>
      <c r="E4" s="67"/>
      <c r="F4" s="69">
        <v>2023</v>
      </c>
      <c r="G4" s="69"/>
      <c r="H4" s="69">
        <v>2022</v>
      </c>
      <c r="I4" s="23"/>
    </row>
    <row r="5" spans="2:9" ht="22.5" customHeight="1" x14ac:dyDescent="0.25">
      <c r="B5" s="170"/>
      <c r="C5" s="170"/>
      <c r="D5" s="170"/>
      <c r="E5" s="27"/>
      <c r="F5" s="28"/>
      <c r="G5" s="29"/>
      <c r="H5" s="28"/>
      <c r="I5" s="21"/>
    </row>
    <row r="6" spans="2:9" ht="20.100000000000001" customHeight="1" x14ac:dyDescent="0.25">
      <c r="B6" s="161" t="s">
        <v>42</v>
      </c>
      <c r="C6" s="161"/>
      <c r="D6" s="161"/>
      <c r="E6" s="30">
        <v>4</v>
      </c>
      <c r="F6" s="125">
        <v>171461101</v>
      </c>
      <c r="G6" s="19"/>
      <c r="H6" s="126">
        <v>156388822</v>
      </c>
      <c r="I6" s="19"/>
    </row>
    <row r="7" spans="2:9" ht="20.100000000000001" customHeight="1" x14ac:dyDescent="0.25">
      <c r="B7" s="161" t="s">
        <v>43</v>
      </c>
      <c r="C7" s="161"/>
      <c r="D7" s="161"/>
      <c r="E7" s="30">
        <v>5</v>
      </c>
      <c r="F7" s="127">
        <v>-104162357</v>
      </c>
      <c r="G7" s="128"/>
      <c r="H7" s="129">
        <v>-88043485</v>
      </c>
      <c r="I7" s="19"/>
    </row>
    <row r="8" spans="2:9" ht="20.100000000000001" customHeight="1" x14ac:dyDescent="0.25">
      <c r="B8" s="161" t="s">
        <v>44</v>
      </c>
      <c r="C8" s="161"/>
      <c r="D8" s="161"/>
      <c r="E8" s="31"/>
      <c r="F8" s="40">
        <f>SUM(F6:F7)</f>
        <v>67298744</v>
      </c>
      <c r="G8" s="34"/>
      <c r="H8" s="40">
        <f>SUM(H6:H7)</f>
        <v>68345337</v>
      </c>
      <c r="I8" s="19"/>
    </row>
    <row r="9" spans="2:9" ht="20.100000000000001" customHeight="1" x14ac:dyDescent="0.25">
      <c r="B9" s="161" t="s">
        <v>45</v>
      </c>
      <c r="C9" s="161"/>
      <c r="D9" s="161"/>
      <c r="E9" s="30">
        <v>6</v>
      </c>
      <c r="F9" s="125">
        <v>-40855451</v>
      </c>
      <c r="G9" s="19"/>
      <c r="H9" s="126">
        <v>-37224268</v>
      </c>
      <c r="I9" s="19"/>
    </row>
    <row r="10" spans="2:9" ht="20.100000000000001" customHeight="1" x14ac:dyDescent="0.25">
      <c r="B10" s="161" t="s">
        <v>46</v>
      </c>
      <c r="C10" s="161"/>
      <c r="D10" s="161"/>
      <c r="E10" s="30">
        <v>7</v>
      </c>
      <c r="F10" s="127">
        <v>-11932084</v>
      </c>
      <c r="G10" s="19"/>
      <c r="H10" s="129">
        <v>-9758973</v>
      </c>
      <c r="I10" s="19"/>
    </row>
    <row r="11" spans="2:9" ht="20.100000000000001" customHeight="1" x14ac:dyDescent="0.25">
      <c r="B11" s="162" t="s">
        <v>47</v>
      </c>
      <c r="C11" s="162"/>
      <c r="D11" s="162"/>
      <c r="E11" s="30"/>
      <c r="F11" s="33">
        <f>SUM(F8:F10)</f>
        <v>14511209</v>
      </c>
      <c r="G11" s="34"/>
      <c r="H11" s="33">
        <f>SUM(H8:H10)</f>
        <v>21362096</v>
      </c>
      <c r="I11" s="24"/>
    </row>
    <row r="12" spans="2:9" ht="20.100000000000001" customHeight="1" x14ac:dyDescent="0.25">
      <c r="B12" s="161" t="s">
        <v>48</v>
      </c>
      <c r="C12" s="161"/>
      <c r="D12" s="161"/>
      <c r="E12" s="30">
        <v>8</v>
      </c>
      <c r="F12" s="125">
        <v>-13206393</v>
      </c>
      <c r="G12" s="19"/>
      <c r="H12" s="126">
        <v>-4915792</v>
      </c>
      <c r="I12" s="19"/>
    </row>
    <row r="13" spans="2:9" ht="20.100000000000001" customHeight="1" x14ac:dyDescent="0.25">
      <c r="B13" s="161" t="s">
        <v>136</v>
      </c>
      <c r="C13" s="161"/>
      <c r="D13" s="161"/>
      <c r="E13" s="30"/>
      <c r="F13" s="125">
        <v>1942182</v>
      </c>
      <c r="G13" s="19"/>
      <c r="H13" s="126">
        <v>514546</v>
      </c>
      <c r="I13" s="19"/>
    </row>
    <row r="14" spans="2:9" ht="20.100000000000001" customHeight="1" x14ac:dyDescent="0.25">
      <c r="B14" s="161" t="s">
        <v>49</v>
      </c>
      <c r="C14" s="161"/>
      <c r="D14" s="161"/>
      <c r="E14" s="30"/>
      <c r="F14" s="125">
        <v>1349283</v>
      </c>
      <c r="G14" s="19"/>
      <c r="H14" s="126">
        <v>173522</v>
      </c>
      <c r="I14" s="19"/>
    </row>
    <row r="15" spans="2:9" ht="20.100000000000001" customHeight="1" x14ac:dyDescent="0.25">
      <c r="B15" s="161" t="s">
        <v>50</v>
      </c>
      <c r="C15" s="161"/>
      <c r="D15" s="161"/>
      <c r="E15" s="30"/>
      <c r="F15" s="127">
        <v>1538151</v>
      </c>
      <c r="G15" s="19"/>
      <c r="H15" s="129">
        <v>368832</v>
      </c>
      <c r="I15" s="19"/>
    </row>
    <row r="16" spans="2:9" ht="32.25" customHeight="1" x14ac:dyDescent="0.25">
      <c r="B16" s="161" t="s">
        <v>51</v>
      </c>
      <c r="C16" s="161"/>
      <c r="D16" s="161"/>
      <c r="E16" s="30"/>
      <c r="F16" s="130">
        <f>SUM(F11:F15)</f>
        <v>6134432</v>
      </c>
      <c r="G16" s="34"/>
      <c r="H16" s="130">
        <f>SUM(H11:H15)</f>
        <v>17503204</v>
      </c>
      <c r="I16" s="19"/>
    </row>
    <row r="17" spans="2:9" ht="20.100000000000001" customHeight="1" x14ac:dyDescent="0.25">
      <c r="B17" s="161" t="s">
        <v>52</v>
      </c>
      <c r="C17" s="161"/>
      <c r="D17" s="161"/>
      <c r="E17" s="30">
        <v>9</v>
      </c>
      <c r="F17" s="125">
        <v>-2465506</v>
      </c>
      <c r="G17" s="19"/>
      <c r="H17" s="126">
        <v>-3494589</v>
      </c>
      <c r="I17" s="19"/>
    </row>
    <row r="18" spans="2:9" ht="20.100000000000001" customHeight="1" x14ac:dyDescent="0.25">
      <c r="B18" s="161" t="s">
        <v>125</v>
      </c>
      <c r="C18" s="161"/>
      <c r="D18" s="161"/>
      <c r="E18" s="30"/>
      <c r="F18" s="40">
        <f>F16+F17</f>
        <v>3668926</v>
      </c>
      <c r="G18" s="34"/>
      <c r="H18" s="40">
        <f>H16+H17</f>
        <v>14008615</v>
      </c>
      <c r="I18" s="19"/>
    </row>
    <row r="19" spans="2:9" ht="20.100000000000001" customHeight="1" x14ac:dyDescent="0.25">
      <c r="B19" s="161" t="s">
        <v>53</v>
      </c>
      <c r="C19" s="161"/>
      <c r="D19" s="161"/>
      <c r="E19" s="30"/>
      <c r="F19" s="32"/>
      <c r="G19" s="29"/>
      <c r="H19" s="85"/>
      <c r="I19" s="19"/>
    </row>
    <row r="20" spans="2:9" ht="20.100000000000001" customHeight="1" x14ac:dyDescent="0.25">
      <c r="B20" s="161" t="s">
        <v>54</v>
      </c>
      <c r="C20" s="161"/>
      <c r="D20" s="161"/>
      <c r="E20" s="30"/>
      <c r="F20" s="125">
        <v>22048</v>
      </c>
      <c r="G20" s="19"/>
      <c r="H20" s="126">
        <v>179132</v>
      </c>
      <c r="I20" s="19"/>
    </row>
    <row r="21" spans="2:9" ht="38.25" customHeight="1" x14ac:dyDescent="0.25">
      <c r="B21" s="161" t="s">
        <v>134</v>
      </c>
      <c r="C21" s="161"/>
      <c r="D21" s="161"/>
      <c r="E21" s="30"/>
      <c r="F21" s="125">
        <v>262218</v>
      </c>
      <c r="G21" s="19"/>
      <c r="H21" s="126">
        <v>551637</v>
      </c>
      <c r="I21" s="19"/>
    </row>
    <row r="22" spans="2:9" ht="20.100000000000001" customHeight="1" thickBot="1" x14ac:dyDescent="0.3">
      <c r="B22" s="161" t="s">
        <v>94</v>
      </c>
      <c r="C22" s="161"/>
      <c r="D22" s="161"/>
      <c r="E22" s="30"/>
      <c r="F22" s="41">
        <f>SUM(F20:F21)</f>
        <v>284266</v>
      </c>
      <c r="G22" s="29"/>
      <c r="H22" s="41">
        <f>SUM(H20:H21)</f>
        <v>730769</v>
      </c>
      <c r="I22" s="19"/>
    </row>
    <row r="23" spans="2:9" ht="20.100000000000001" customHeight="1" thickTop="1" x14ac:dyDescent="0.25">
      <c r="B23" s="161" t="s">
        <v>55</v>
      </c>
      <c r="C23" s="161"/>
      <c r="D23" s="161"/>
      <c r="E23" s="30"/>
      <c r="F23" s="32">
        <f>F18+F22</f>
        <v>3953192</v>
      </c>
      <c r="G23" s="29"/>
      <c r="H23" s="29">
        <f>H18+H22</f>
        <v>14739384</v>
      </c>
      <c r="I23" s="19"/>
    </row>
    <row r="24" spans="2:9" ht="20.100000000000001" customHeight="1" x14ac:dyDescent="0.25">
      <c r="B24" s="161"/>
      <c r="C24" s="161"/>
      <c r="D24" s="161"/>
      <c r="E24" s="30"/>
      <c r="F24" s="32"/>
      <c r="G24" s="29"/>
      <c r="H24" s="32"/>
      <c r="I24" s="19"/>
    </row>
    <row r="25" spans="2:9" ht="20.100000000000001" customHeight="1" x14ac:dyDescent="0.25">
      <c r="B25" s="166"/>
      <c r="C25" s="166"/>
      <c r="D25" s="166"/>
      <c r="E25" s="30"/>
      <c r="F25" s="35"/>
      <c r="G25" s="29"/>
      <c r="H25" s="36"/>
      <c r="I25" s="19"/>
    </row>
    <row r="26" spans="2:9" ht="20.100000000000001" customHeight="1" x14ac:dyDescent="0.25">
      <c r="B26" s="166" t="s">
        <v>56</v>
      </c>
      <c r="C26" s="166"/>
      <c r="D26" s="166"/>
      <c r="E26" s="30"/>
      <c r="F26" s="32">
        <v>1063</v>
      </c>
      <c r="G26" s="29"/>
      <c r="H26" s="28">
        <v>4266</v>
      </c>
      <c r="I26" s="19"/>
    </row>
    <row r="27" spans="2:9" x14ac:dyDescent="0.25">
      <c r="B27" s="15"/>
      <c r="C27" s="15"/>
      <c r="D27" s="15"/>
      <c r="E27" s="17"/>
      <c r="F27" s="21"/>
      <c r="G27" s="19"/>
      <c r="H27" s="19"/>
      <c r="I27" s="19"/>
    </row>
    <row r="28" spans="2:9" ht="15.75" x14ac:dyDescent="0.25">
      <c r="B28" s="163" t="s">
        <v>40</v>
      </c>
      <c r="C28" s="163"/>
      <c r="D28" s="163"/>
      <c r="E28" s="22"/>
      <c r="F28" s="18"/>
      <c r="G28" s="14"/>
      <c r="H28" s="14"/>
      <c r="I28" s="26"/>
    </row>
    <row r="29" spans="2:9" x14ac:dyDescent="0.25">
      <c r="B29" s="15"/>
      <c r="C29" s="15"/>
      <c r="D29" s="15"/>
      <c r="E29" s="22"/>
      <c r="F29" s="18"/>
      <c r="G29" s="14"/>
      <c r="H29" s="14"/>
      <c r="I29" s="14"/>
    </row>
    <row r="30" spans="2:9" ht="15.75" x14ac:dyDescent="0.25">
      <c r="B30" s="37"/>
      <c r="C30" s="15"/>
      <c r="D30" s="38"/>
      <c r="E30" s="16"/>
      <c r="F30" s="16"/>
      <c r="I30" s="26"/>
    </row>
    <row r="31" spans="2:9" x14ac:dyDescent="0.25">
      <c r="B31" s="150" t="s">
        <v>131</v>
      </c>
      <c r="C31" s="150"/>
      <c r="D31" s="94" t="s">
        <v>133</v>
      </c>
      <c r="E31" s="95"/>
      <c r="F31" s="95"/>
      <c r="I31" s="16"/>
    </row>
    <row r="32" spans="2:9" ht="36.75" customHeight="1" x14ac:dyDescent="0.25">
      <c r="B32" s="151" t="s">
        <v>132</v>
      </c>
      <c r="C32" s="151"/>
      <c r="D32" s="3" t="s">
        <v>105</v>
      </c>
      <c r="E32" s="3"/>
      <c r="F32" s="3"/>
      <c r="I32" s="26"/>
    </row>
    <row r="33" spans="2:9" x14ac:dyDescent="0.25">
      <c r="B33" s="39"/>
      <c r="C33" s="14"/>
      <c r="D33" s="16"/>
      <c r="E33" s="14"/>
      <c r="F33" s="18"/>
      <c r="G33" s="14"/>
      <c r="H33" s="14"/>
      <c r="I33" s="14"/>
    </row>
  </sheetData>
  <mergeCells count="30">
    <mergeCell ref="B3:E3"/>
    <mergeCell ref="B1:F1"/>
    <mergeCell ref="B26:D26"/>
    <mergeCell ref="B25:D25"/>
    <mergeCell ref="B23:D23"/>
    <mergeCell ref="B24:D24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  <mergeCell ref="B32:C32"/>
    <mergeCell ref="B19:D19"/>
    <mergeCell ref="B15:D15"/>
    <mergeCell ref="B10:D10"/>
    <mergeCell ref="B18:D18"/>
    <mergeCell ref="B11:D11"/>
    <mergeCell ref="B16:D16"/>
    <mergeCell ref="B12:D12"/>
    <mergeCell ref="B31:C31"/>
    <mergeCell ref="B28:D28"/>
    <mergeCell ref="B14:D14"/>
    <mergeCell ref="B17:D17"/>
    <mergeCell ref="B22:D22"/>
    <mergeCell ref="B21:D2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zoomScale="80" zoomScaleNormal="80" workbookViewId="0">
      <selection sqref="A1:H1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2.140625" customWidth="1"/>
    <col min="5" max="5" width="1.5703125" customWidth="1"/>
    <col min="6" max="6" width="22.5703125" customWidth="1"/>
    <col min="7" max="7" width="1.5703125" customWidth="1"/>
    <col min="8" max="8" width="12.5703125" customWidth="1"/>
    <col min="9" max="9" width="1.57031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4" ht="28.5" customHeight="1" x14ac:dyDescent="0.25">
      <c r="A1" s="171" t="s">
        <v>0</v>
      </c>
      <c r="B1" s="171"/>
      <c r="C1" s="171"/>
      <c r="D1" s="171"/>
      <c r="E1" s="171"/>
      <c r="F1" s="171"/>
      <c r="G1" s="171"/>
      <c r="H1" s="171"/>
      <c r="I1" s="64"/>
      <c r="J1" s="63"/>
      <c r="K1" s="64"/>
      <c r="L1" s="64"/>
      <c r="M1" s="63"/>
    </row>
    <row r="2" spans="1:14" ht="28.5" customHeight="1" x14ac:dyDescent="0.25">
      <c r="A2" s="172" t="s">
        <v>146</v>
      </c>
      <c r="B2" s="172"/>
      <c r="C2" s="172"/>
      <c r="D2" s="172"/>
      <c r="E2" s="172"/>
      <c r="F2" s="172"/>
      <c r="G2" s="172"/>
      <c r="H2" s="172"/>
      <c r="I2" s="172"/>
      <c r="J2" s="172"/>
      <c r="K2" s="66"/>
      <c r="L2" s="65" t="s">
        <v>1</v>
      </c>
      <c r="M2" s="63"/>
    </row>
    <row r="3" spans="1:14" ht="48.75" customHeight="1" thickBot="1" x14ac:dyDescent="0.3">
      <c r="A3" s="72"/>
      <c r="B3" s="96" t="s">
        <v>96</v>
      </c>
      <c r="C3" s="96"/>
      <c r="D3" s="96" t="s">
        <v>97</v>
      </c>
      <c r="E3" s="96"/>
      <c r="F3" s="96" t="s">
        <v>103</v>
      </c>
      <c r="G3" s="96"/>
      <c r="H3" s="96" t="s">
        <v>98</v>
      </c>
      <c r="I3" s="96"/>
      <c r="J3" s="96" t="s">
        <v>99</v>
      </c>
      <c r="K3" s="96"/>
      <c r="L3" s="96" t="s">
        <v>100</v>
      </c>
      <c r="M3" s="96" t="s">
        <v>101</v>
      </c>
    </row>
    <row r="4" spans="1:14" ht="16.5" thickTop="1" thickBot="1" x14ac:dyDescent="0.3">
      <c r="A4" s="71" t="s">
        <v>115</v>
      </c>
      <c r="B4" s="60">
        <v>2787696</v>
      </c>
      <c r="C4" s="60"/>
      <c r="D4" s="60">
        <v>-820488</v>
      </c>
      <c r="E4" s="60"/>
      <c r="F4" s="60">
        <v>-947400</v>
      </c>
      <c r="G4" s="60"/>
      <c r="H4" s="60">
        <v>4150912</v>
      </c>
      <c r="I4" s="60"/>
      <c r="J4" s="60">
        <v>-741096</v>
      </c>
      <c r="K4" s="60"/>
      <c r="L4" s="60">
        <v>20917682</v>
      </c>
      <c r="M4" s="60">
        <f>SUM(B4:L4)</f>
        <v>25347306</v>
      </c>
      <c r="N4" s="68"/>
    </row>
    <row r="5" spans="1:14" ht="15.75" thickTop="1" x14ac:dyDescent="0.25">
      <c r="A5" s="71" t="s">
        <v>92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>
        <v>14008615</v>
      </c>
      <c r="M5" s="58">
        <f t="shared" ref="M5:M11" si="0">SUM(B5:L5)</f>
        <v>14008615</v>
      </c>
      <c r="N5" s="68"/>
    </row>
    <row r="6" spans="1:14" x14ac:dyDescent="0.25">
      <c r="A6" s="71" t="s">
        <v>94</v>
      </c>
      <c r="B6" s="58"/>
      <c r="C6" s="58"/>
      <c r="D6" s="58"/>
      <c r="E6" s="58"/>
      <c r="F6" s="58"/>
      <c r="G6" s="58"/>
      <c r="H6" s="58"/>
      <c r="I6" s="58"/>
      <c r="J6" s="58">
        <v>730769</v>
      </c>
      <c r="K6" s="58"/>
      <c r="L6" s="58"/>
      <c r="M6" s="58">
        <f t="shared" si="0"/>
        <v>730769</v>
      </c>
      <c r="N6" s="68"/>
    </row>
    <row r="7" spans="1:14" x14ac:dyDescent="0.25">
      <c r="A7" s="71" t="s">
        <v>118</v>
      </c>
      <c r="B7" s="58"/>
      <c r="C7" s="58"/>
      <c r="D7" s="58"/>
      <c r="E7" s="58"/>
      <c r="F7" s="58"/>
      <c r="G7" s="58"/>
      <c r="H7" s="58"/>
      <c r="I7" s="58"/>
      <c r="J7" s="58">
        <f>J5+J6</f>
        <v>730769</v>
      </c>
      <c r="K7" s="58"/>
      <c r="L7" s="58">
        <f>L5+L6</f>
        <v>14008615</v>
      </c>
      <c r="M7" s="58">
        <f t="shared" si="0"/>
        <v>14739384</v>
      </c>
      <c r="N7" s="68"/>
    </row>
    <row r="8" spans="1:14" x14ac:dyDescent="0.25">
      <c r="A8" s="71" t="s">
        <v>119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>
        <v>-17329873</v>
      </c>
      <c r="M8" s="58">
        <f t="shared" si="0"/>
        <v>-17329873</v>
      </c>
      <c r="N8" s="68"/>
    </row>
    <row r="9" spans="1:14" x14ac:dyDescent="0.25">
      <c r="A9" s="71" t="s">
        <v>120</v>
      </c>
      <c r="B9" s="58"/>
      <c r="C9" s="58"/>
      <c r="D9" s="58">
        <v>820488</v>
      </c>
      <c r="E9" s="58"/>
      <c r="F9" s="58"/>
      <c r="G9" s="58"/>
      <c r="H9" s="58"/>
      <c r="I9" s="58"/>
      <c r="J9" s="58"/>
      <c r="K9" s="58"/>
      <c r="L9" s="58">
        <v>112245</v>
      </c>
      <c r="M9" s="58">
        <f t="shared" si="0"/>
        <v>932733</v>
      </c>
      <c r="N9" s="68"/>
    </row>
    <row r="10" spans="1:14" ht="30" x14ac:dyDescent="0.25">
      <c r="A10" s="71" t="s">
        <v>148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>
        <v>-15803062</v>
      </c>
      <c r="M10" s="58">
        <f t="shared" si="0"/>
        <v>-15803062</v>
      </c>
      <c r="N10" s="68"/>
    </row>
    <row r="11" spans="1:14" ht="30" x14ac:dyDescent="0.25">
      <c r="A11" s="71" t="s">
        <v>93</v>
      </c>
      <c r="B11" s="58"/>
      <c r="C11" s="58"/>
      <c r="D11" s="58"/>
      <c r="E11" s="58"/>
      <c r="F11" s="58"/>
      <c r="G11" s="58"/>
      <c r="H11" s="58">
        <v>-635779</v>
      </c>
      <c r="I11" s="58"/>
      <c r="J11" s="58"/>
      <c r="K11" s="58"/>
      <c r="L11" s="58">
        <f>-H11</f>
        <v>635779</v>
      </c>
      <c r="M11" s="58">
        <f t="shared" si="0"/>
        <v>0</v>
      </c>
      <c r="N11" s="68"/>
    </row>
    <row r="12" spans="1:14" x14ac:dyDescent="0.25">
      <c r="A12" s="71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68"/>
    </row>
    <row r="13" spans="1:14" ht="15.75" thickBot="1" x14ac:dyDescent="0.3">
      <c r="A13" s="71" t="s">
        <v>121</v>
      </c>
      <c r="B13" s="60">
        <f>SUM(B4:B12)</f>
        <v>2787696</v>
      </c>
      <c r="C13" s="60"/>
      <c r="D13" s="60">
        <f>SUM(D4:D12)</f>
        <v>0</v>
      </c>
      <c r="E13" s="60"/>
      <c r="F13" s="60">
        <f>SUM(F4:F12)</f>
        <v>-947400</v>
      </c>
      <c r="G13" s="60"/>
      <c r="H13" s="60">
        <f>SUM(H4:H12)</f>
        <v>3515133</v>
      </c>
      <c r="I13" s="60"/>
      <c r="J13" s="60">
        <f>SUM(J4:J12)-J7</f>
        <v>-10327</v>
      </c>
      <c r="K13" s="60"/>
      <c r="L13" s="60">
        <f>SUM(L4:L12)-L7</f>
        <v>2541386</v>
      </c>
      <c r="M13" s="60">
        <f>SUM(M4:M12)-M7</f>
        <v>7886488</v>
      </c>
      <c r="N13" s="68"/>
    </row>
    <row r="14" spans="1:14" ht="15.75" thickTop="1" x14ac:dyDescent="0.25">
      <c r="A14" s="71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68"/>
    </row>
    <row r="15" spans="1:14" x14ac:dyDescent="0.25">
      <c r="A15" s="71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68"/>
    </row>
    <row r="16" spans="1:14" x14ac:dyDescent="0.25">
      <c r="A16" s="71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68"/>
    </row>
    <row r="17" spans="1:14" x14ac:dyDescent="0.25">
      <c r="A17" s="71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8"/>
    </row>
    <row r="18" spans="1:14" ht="15.75" thickBot="1" x14ac:dyDescent="0.3">
      <c r="A18" s="71" t="s">
        <v>121</v>
      </c>
      <c r="B18" s="60">
        <v>2787696</v>
      </c>
      <c r="C18" s="60"/>
      <c r="D18" s="60">
        <v>0</v>
      </c>
      <c r="E18" s="60"/>
      <c r="F18" s="60">
        <v>-947400</v>
      </c>
      <c r="G18" s="60"/>
      <c r="H18" s="60">
        <v>3515133</v>
      </c>
      <c r="I18" s="60"/>
      <c r="J18" s="60">
        <v>-10327</v>
      </c>
      <c r="K18" s="60"/>
      <c r="L18" s="60">
        <v>2541386</v>
      </c>
      <c r="M18" s="60">
        <f>SUM(B18:L18)</f>
        <v>7886488</v>
      </c>
      <c r="N18" s="68"/>
    </row>
    <row r="19" spans="1:14" ht="15.75" thickTop="1" x14ac:dyDescent="0.25">
      <c r="A19" s="71" t="s">
        <v>92</v>
      </c>
      <c r="B19" s="73"/>
      <c r="C19" s="73"/>
      <c r="D19" s="73"/>
      <c r="E19" s="73"/>
      <c r="F19" s="73"/>
      <c r="G19" s="73"/>
      <c r="H19" s="138"/>
      <c r="I19" s="138"/>
      <c r="J19" s="138"/>
      <c r="K19" s="138"/>
      <c r="L19" s="132">
        <v>3668926</v>
      </c>
      <c r="M19" s="58">
        <f>SUM(B19:L19)</f>
        <v>3668926</v>
      </c>
      <c r="N19" s="68"/>
    </row>
    <row r="20" spans="1:14" x14ac:dyDescent="0.25">
      <c r="A20" s="71" t="s">
        <v>94</v>
      </c>
      <c r="B20" s="74" t="s">
        <v>102</v>
      </c>
      <c r="C20" s="73"/>
      <c r="D20" s="74" t="s">
        <v>102</v>
      </c>
      <c r="E20" s="73"/>
      <c r="F20" s="74" t="s">
        <v>102</v>
      </c>
      <c r="G20" s="73"/>
      <c r="H20" s="139" t="s">
        <v>102</v>
      </c>
      <c r="I20" s="138"/>
      <c r="J20" s="139">
        <v>22048</v>
      </c>
      <c r="K20" s="138"/>
      <c r="L20" s="132">
        <v>0</v>
      </c>
      <c r="M20" s="58">
        <f>SUM(B20:L20)</f>
        <v>22048</v>
      </c>
      <c r="N20" s="68"/>
    </row>
    <row r="21" spans="1:14" x14ac:dyDescent="0.25">
      <c r="A21" s="71" t="s">
        <v>118</v>
      </c>
      <c r="B21" s="74" t="s">
        <v>102</v>
      </c>
      <c r="C21" s="73"/>
      <c r="D21" s="74" t="s">
        <v>102</v>
      </c>
      <c r="E21" s="73"/>
      <c r="F21" s="74" t="s">
        <v>102</v>
      </c>
      <c r="G21" s="73"/>
      <c r="H21" s="139"/>
      <c r="I21" s="138"/>
      <c r="J21" s="139">
        <f>J20+J19</f>
        <v>22048</v>
      </c>
      <c r="K21" s="138"/>
      <c r="L21" s="139">
        <f>L20+L19</f>
        <v>3668926</v>
      </c>
      <c r="M21" s="74">
        <f t="shared" ref="M21:M24" si="1">SUM(B21:L21)</f>
        <v>3690974</v>
      </c>
      <c r="N21" s="68"/>
    </row>
    <row r="22" spans="1:14" ht="30" x14ac:dyDescent="0.25">
      <c r="A22" s="71" t="s">
        <v>126</v>
      </c>
      <c r="B22" s="74" t="s">
        <v>102</v>
      </c>
      <c r="C22" s="73"/>
      <c r="D22" s="74" t="s">
        <v>102</v>
      </c>
      <c r="E22" s="73"/>
      <c r="F22" s="74" t="s">
        <v>102</v>
      </c>
      <c r="G22" s="73"/>
      <c r="H22" s="139" t="s">
        <v>102</v>
      </c>
      <c r="I22" s="138"/>
      <c r="J22" s="139" t="s">
        <v>102</v>
      </c>
      <c r="K22" s="138"/>
      <c r="L22" s="139">
        <v>2150921</v>
      </c>
      <c r="M22" s="74">
        <f t="shared" si="1"/>
        <v>2150921</v>
      </c>
      <c r="N22" s="68"/>
    </row>
    <row r="23" spans="1:14" x14ac:dyDescent="0.25">
      <c r="A23" s="71" t="s">
        <v>150</v>
      </c>
      <c r="B23" s="74" t="s">
        <v>102</v>
      </c>
      <c r="C23" s="73"/>
      <c r="D23" s="74" t="s">
        <v>102</v>
      </c>
      <c r="E23" s="73"/>
      <c r="F23" s="74" t="s">
        <v>102</v>
      </c>
      <c r="G23" s="73"/>
      <c r="H23" s="139" t="s">
        <v>102</v>
      </c>
      <c r="I23" s="138"/>
      <c r="J23" s="139" t="s">
        <v>102</v>
      </c>
      <c r="K23" s="138"/>
      <c r="L23" s="139">
        <v>-136787</v>
      </c>
      <c r="M23" s="74">
        <f t="shared" si="1"/>
        <v>-136787</v>
      </c>
      <c r="N23" s="68"/>
    </row>
    <row r="24" spans="1:14" ht="30" x14ac:dyDescent="0.25">
      <c r="A24" s="71" t="s">
        <v>149</v>
      </c>
      <c r="B24" s="74" t="s">
        <v>102</v>
      </c>
      <c r="C24" s="73"/>
      <c r="D24" s="74" t="s">
        <v>102</v>
      </c>
      <c r="E24" s="73"/>
      <c r="F24" s="74" t="s">
        <v>102</v>
      </c>
      <c r="G24" s="73"/>
      <c r="H24" s="139" t="s">
        <v>102</v>
      </c>
      <c r="I24" s="138"/>
      <c r="J24" s="139" t="s">
        <v>102</v>
      </c>
      <c r="K24" s="138"/>
      <c r="L24" s="139">
        <v>-1522551</v>
      </c>
      <c r="M24" s="74">
        <f t="shared" si="1"/>
        <v>-1522551</v>
      </c>
      <c r="N24" s="68"/>
    </row>
    <row r="25" spans="1:14" ht="30.75" thickBot="1" x14ac:dyDescent="0.3">
      <c r="A25" s="71" t="s">
        <v>93</v>
      </c>
      <c r="B25" s="75" t="s">
        <v>102</v>
      </c>
      <c r="C25" s="76"/>
      <c r="D25" s="75" t="s">
        <v>102</v>
      </c>
      <c r="E25" s="76"/>
      <c r="F25" s="75" t="s">
        <v>102</v>
      </c>
      <c r="G25" s="76"/>
      <c r="H25" s="140">
        <v>-629222</v>
      </c>
      <c r="I25" s="140"/>
      <c r="J25" s="140"/>
      <c r="K25" s="140"/>
      <c r="L25" s="140">
        <f>-H25</f>
        <v>629222</v>
      </c>
      <c r="M25" s="60"/>
      <c r="N25" s="68"/>
    </row>
    <row r="26" spans="1:14" ht="16.5" thickTop="1" thickBot="1" x14ac:dyDescent="0.3">
      <c r="A26" s="71" t="s">
        <v>147</v>
      </c>
      <c r="B26" s="60">
        <f>SUM(B18:B25)</f>
        <v>2787696</v>
      </c>
      <c r="C26" s="60"/>
      <c r="D26" s="60">
        <f>SUM(D18:D25)</f>
        <v>0</v>
      </c>
      <c r="E26" s="60"/>
      <c r="F26" s="60">
        <f>SUM(F18:F25)</f>
        <v>-947400</v>
      </c>
      <c r="G26" s="60"/>
      <c r="H26" s="60">
        <f>SUM(H18:H25)</f>
        <v>2885911</v>
      </c>
      <c r="I26" s="60"/>
      <c r="J26" s="60">
        <f>SUM(J18:J25)-J21</f>
        <v>11721</v>
      </c>
      <c r="K26" s="60"/>
      <c r="L26" s="60">
        <f>SUM(L18:L25)-L21</f>
        <v>7331117</v>
      </c>
      <c r="M26" s="60">
        <f>SUM(M18:M25)-M21</f>
        <v>12069045</v>
      </c>
      <c r="N26" s="68"/>
    </row>
    <row r="27" spans="1:14" ht="15.75" thickTop="1" x14ac:dyDescent="0.25"/>
    <row r="28" spans="1:14" x14ac:dyDescent="0.25">
      <c r="A28" s="51"/>
      <c r="B28" s="173" t="s">
        <v>40</v>
      </c>
      <c r="C28" s="173"/>
      <c r="D28" s="173"/>
      <c r="E28" s="173"/>
      <c r="F28" s="173"/>
      <c r="G28" s="173"/>
      <c r="H28" s="46"/>
      <c r="I28" s="54"/>
    </row>
    <row r="29" spans="1:14" x14ac:dyDescent="0.25">
      <c r="A29" s="50"/>
      <c r="B29" s="43"/>
      <c r="C29" s="43"/>
      <c r="D29" s="43"/>
      <c r="E29" s="44"/>
      <c r="F29" s="44"/>
      <c r="G29" s="61"/>
      <c r="H29" s="46"/>
      <c r="I29" s="54"/>
    </row>
    <row r="30" spans="1:14" x14ac:dyDescent="0.25">
      <c r="A30" s="42"/>
      <c r="B30" s="52"/>
      <c r="C30" s="52"/>
      <c r="D30" s="52"/>
      <c r="E30" s="43"/>
      <c r="F30" s="56"/>
      <c r="G30" s="62"/>
      <c r="H30" s="43"/>
      <c r="I30" s="53"/>
    </row>
    <row r="31" spans="1:14" ht="15" customHeight="1" x14ac:dyDescent="0.25">
      <c r="A31" s="42"/>
      <c r="B31" s="150" t="s">
        <v>131</v>
      </c>
      <c r="C31" s="150"/>
      <c r="E31" s="55"/>
      <c r="F31" s="94" t="s">
        <v>133</v>
      </c>
      <c r="G31" s="95"/>
    </row>
    <row r="32" spans="1:14" ht="32.25" customHeight="1" x14ac:dyDescent="0.25">
      <c r="A32" s="42"/>
      <c r="B32" s="151" t="s">
        <v>132</v>
      </c>
      <c r="C32" s="151"/>
      <c r="E32" s="54"/>
      <c r="F32" s="3" t="s">
        <v>105</v>
      </c>
      <c r="G32" s="3"/>
    </row>
    <row r="33" spans="1:9" x14ac:dyDescent="0.25">
      <c r="A33" s="42"/>
      <c r="B33" s="45"/>
      <c r="C33" s="45"/>
      <c r="D33" s="54"/>
      <c r="E33" s="54"/>
      <c r="F33" s="53"/>
      <c r="G33" s="53"/>
      <c r="H33" s="44"/>
      <c r="I33" s="46"/>
    </row>
  </sheetData>
  <mergeCells count="5">
    <mergeCell ref="A1:H1"/>
    <mergeCell ref="A2:J2"/>
    <mergeCell ref="B28:G28"/>
    <mergeCell ref="B31:C31"/>
    <mergeCell ref="B32:C3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10C4-542C-471A-A808-EF7CDF661C8A}">
  <dimension ref="A1:K71"/>
  <sheetViews>
    <sheetView zoomScaleNormal="100" workbookViewId="0">
      <selection activeCell="D60" sqref="D60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6" x14ac:dyDescent="0.25">
      <c r="A1" s="178" t="s">
        <v>0</v>
      </c>
      <c r="B1" s="178"/>
      <c r="C1" s="178"/>
      <c r="D1" s="42"/>
      <c r="E1" s="42"/>
      <c r="F1" s="42"/>
    </row>
    <row r="2" spans="1:6" ht="38.25" customHeight="1" x14ac:dyDescent="0.25">
      <c r="A2" s="179" t="s">
        <v>135</v>
      </c>
      <c r="B2" s="179"/>
      <c r="C2" s="179"/>
      <c r="D2" s="179"/>
      <c r="E2" s="142"/>
      <c r="F2" s="142" t="s">
        <v>1</v>
      </c>
    </row>
    <row r="3" spans="1:6" ht="34.5" customHeight="1" x14ac:dyDescent="0.25">
      <c r="A3" s="180" t="s">
        <v>57</v>
      </c>
      <c r="B3" s="180"/>
      <c r="C3" s="180"/>
      <c r="D3" s="144">
        <f>ОПУ!F4</f>
        <v>2023</v>
      </c>
      <c r="E3" s="145"/>
      <c r="F3" s="144">
        <f>ОПУ!H4</f>
        <v>2022</v>
      </c>
    </row>
    <row r="4" spans="1:6" ht="27.75" customHeight="1" x14ac:dyDescent="0.25">
      <c r="A4" s="57"/>
      <c r="B4" s="177" t="s">
        <v>58</v>
      </c>
      <c r="C4" s="177"/>
      <c r="D4" s="131">
        <f>ОПУ!F16</f>
        <v>6134432</v>
      </c>
      <c r="E4" s="132"/>
      <c r="F4" s="131">
        <f>ОПУ!H16</f>
        <v>17503204</v>
      </c>
    </row>
    <row r="5" spans="1:6" x14ac:dyDescent="0.25">
      <c r="A5" s="177" t="s">
        <v>59</v>
      </c>
      <c r="B5" s="177"/>
      <c r="C5" s="177"/>
      <c r="D5" s="131"/>
      <c r="E5" s="132"/>
      <c r="F5" s="132"/>
    </row>
    <row r="6" spans="1:6" ht="15" customHeight="1" x14ac:dyDescent="0.25">
      <c r="A6" s="57"/>
      <c r="B6" s="57"/>
      <c r="C6" s="71" t="s">
        <v>60</v>
      </c>
      <c r="D6" s="131">
        <v>3232872</v>
      </c>
      <c r="E6" s="132"/>
      <c r="F6" s="84">
        <v>3121488</v>
      </c>
    </row>
    <row r="7" spans="1:6" ht="15" customHeight="1" x14ac:dyDescent="0.25">
      <c r="A7" s="57"/>
      <c r="B7" s="57"/>
      <c r="C7" s="71" t="s">
        <v>61</v>
      </c>
      <c r="D7" s="131">
        <v>13206393</v>
      </c>
      <c r="E7" s="132"/>
      <c r="F7" s="84">
        <v>4915792</v>
      </c>
    </row>
    <row r="8" spans="1:6" ht="15" customHeight="1" x14ac:dyDescent="0.25">
      <c r="A8" s="57"/>
      <c r="B8" s="57"/>
      <c r="C8" s="71" t="s">
        <v>62</v>
      </c>
      <c r="D8" s="84">
        <v>-1942181</v>
      </c>
      <c r="E8" s="132"/>
      <c r="F8" s="84">
        <v>-514546</v>
      </c>
    </row>
    <row r="9" spans="1:6" ht="15" customHeight="1" x14ac:dyDescent="0.25">
      <c r="A9" s="57"/>
      <c r="B9" s="57"/>
      <c r="C9" s="71" t="s">
        <v>122</v>
      </c>
      <c r="D9" s="84">
        <v>13816</v>
      </c>
      <c r="E9" s="132"/>
      <c r="F9" s="132">
        <v>-4186</v>
      </c>
    </row>
    <row r="10" spans="1:6" ht="15" customHeight="1" x14ac:dyDescent="0.25">
      <c r="A10" s="57"/>
      <c r="B10" s="57"/>
      <c r="C10" s="71" t="s">
        <v>137</v>
      </c>
      <c r="D10" s="84">
        <v>1160483</v>
      </c>
      <c r="E10" s="132"/>
      <c r="F10" s="84">
        <v>558524</v>
      </c>
    </row>
    <row r="11" spans="1:6" ht="15" hidden="1" customHeight="1" x14ac:dyDescent="0.25">
      <c r="A11" s="57"/>
      <c r="B11" s="57"/>
      <c r="C11" s="71" t="s">
        <v>95</v>
      </c>
      <c r="D11" s="84"/>
      <c r="E11" s="132"/>
      <c r="F11" s="132"/>
    </row>
    <row r="12" spans="1:6" ht="15" customHeight="1" x14ac:dyDescent="0.25">
      <c r="A12" s="57"/>
      <c r="B12" s="57"/>
      <c r="C12" s="71" t="s">
        <v>63</v>
      </c>
      <c r="D12" s="84">
        <v>-911811</v>
      </c>
      <c r="E12" s="132"/>
      <c r="F12" s="84">
        <v>-368640</v>
      </c>
    </row>
    <row r="13" spans="1:6" ht="15.75" customHeight="1" x14ac:dyDescent="0.25">
      <c r="A13" s="57"/>
      <c r="B13" s="57"/>
      <c r="C13" s="71" t="s">
        <v>64</v>
      </c>
      <c r="D13" s="84">
        <v>-1349283</v>
      </c>
      <c r="E13" s="132"/>
      <c r="F13" s="84">
        <v>-173522</v>
      </c>
    </row>
    <row r="14" spans="1:6" ht="30" customHeight="1" x14ac:dyDescent="0.25">
      <c r="A14" s="57"/>
      <c r="B14" s="57"/>
      <c r="C14" s="71" t="s">
        <v>138</v>
      </c>
      <c r="D14" s="84">
        <v>104973</v>
      </c>
      <c r="E14" s="132"/>
      <c r="F14" s="84">
        <v>12164</v>
      </c>
    </row>
    <row r="15" spans="1:6" ht="32.25" customHeight="1" x14ac:dyDescent="0.25">
      <c r="A15" s="57"/>
      <c r="B15" s="57"/>
      <c r="C15" s="71" t="s">
        <v>139</v>
      </c>
      <c r="D15" s="84">
        <v>143023</v>
      </c>
      <c r="E15" s="132"/>
      <c r="F15" s="84">
        <v>158728</v>
      </c>
    </row>
    <row r="16" spans="1:6" ht="29.25" customHeight="1" thickBot="1" x14ac:dyDescent="0.3">
      <c r="A16" s="57"/>
      <c r="B16" s="57"/>
      <c r="C16" s="71" t="s">
        <v>140</v>
      </c>
      <c r="D16" s="84">
        <v>21531</v>
      </c>
      <c r="E16" s="132"/>
      <c r="F16" s="84">
        <v>78737</v>
      </c>
    </row>
    <row r="17" spans="1:7" ht="30.75" customHeight="1" thickBot="1" x14ac:dyDescent="0.3">
      <c r="A17" s="57"/>
      <c r="B17" s="177" t="s">
        <v>65</v>
      </c>
      <c r="C17" s="177"/>
      <c r="D17" s="92">
        <f>SUM(D4:D16)</f>
        <v>19814248</v>
      </c>
      <c r="E17" s="48"/>
      <c r="F17" s="59">
        <f>SUM(F4:F16)</f>
        <v>25287743</v>
      </c>
    </row>
    <row r="18" spans="1:7" x14ac:dyDescent="0.25">
      <c r="A18" s="57"/>
      <c r="B18" s="57"/>
      <c r="C18" s="78"/>
      <c r="D18" s="58"/>
      <c r="E18" s="48"/>
      <c r="F18" s="81"/>
    </row>
    <row r="19" spans="1:7" ht="15" customHeight="1" x14ac:dyDescent="0.25">
      <c r="A19" s="57"/>
      <c r="B19" s="57"/>
      <c r="C19" s="71" t="s">
        <v>66</v>
      </c>
      <c r="D19" s="132">
        <v>5045831</v>
      </c>
      <c r="E19" s="58"/>
      <c r="F19" s="132">
        <v>-15472237</v>
      </c>
    </row>
    <row r="20" spans="1:7" ht="27" customHeight="1" x14ac:dyDescent="0.25">
      <c r="A20" s="57"/>
      <c r="B20" s="57"/>
      <c r="C20" s="71" t="s">
        <v>67</v>
      </c>
      <c r="D20" s="132">
        <v>2198873</v>
      </c>
      <c r="E20" s="58"/>
      <c r="F20" s="132">
        <v>-3486075</v>
      </c>
    </row>
    <row r="21" spans="1:7" ht="15" customHeight="1" x14ac:dyDescent="0.25">
      <c r="A21" s="57"/>
      <c r="B21" s="57"/>
      <c r="C21" s="71" t="s">
        <v>68</v>
      </c>
      <c r="D21" s="132">
        <v>-1052983</v>
      </c>
      <c r="E21" s="58"/>
      <c r="F21" s="132">
        <v>-12282262</v>
      </c>
    </row>
    <row r="22" spans="1:7" ht="15" customHeight="1" x14ac:dyDescent="0.25">
      <c r="A22" s="57"/>
      <c r="B22" s="57"/>
      <c r="C22" s="71" t="s">
        <v>69</v>
      </c>
      <c r="D22" s="132">
        <v>-6815335</v>
      </c>
      <c r="E22" s="58"/>
      <c r="F22" s="132">
        <v>-3740809</v>
      </c>
    </row>
    <row r="23" spans="1:7" ht="34.5" customHeight="1" x14ac:dyDescent="0.25">
      <c r="A23" s="57"/>
      <c r="B23" s="57"/>
      <c r="C23" s="71" t="s">
        <v>70</v>
      </c>
      <c r="D23" s="132">
        <v>7962889</v>
      </c>
      <c r="E23" s="58"/>
      <c r="F23" s="132">
        <v>9525248</v>
      </c>
    </row>
    <row r="24" spans="1:7" ht="15" customHeight="1" x14ac:dyDescent="0.25">
      <c r="A24" s="57"/>
      <c r="B24" s="57"/>
      <c r="C24" s="71" t="s">
        <v>71</v>
      </c>
      <c r="D24" s="132">
        <v>-1304317</v>
      </c>
      <c r="E24" s="58"/>
      <c r="F24" s="132">
        <v>3041414</v>
      </c>
    </row>
    <row r="25" spans="1:7" ht="29.25" customHeight="1" x14ac:dyDescent="0.25">
      <c r="A25" s="57"/>
      <c r="B25" s="57"/>
      <c r="C25" s="71" t="s">
        <v>72</v>
      </c>
      <c r="D25" s="132">
        <v>-20687128</v>
      </c>
      <c r="E25" s="58"/>
      <c r="F25" s="132">
        <v>11120656</v>
      </c>
    </row>
    <row r="26" spans="1:7" ht="15.75" customHeight="1" thickBot="1" x14ac:dyDescent="0.3">
      <c r="A26" s="57"/>
      <c r="D26" s="146">
        <f>SUM(D17:D25)</f>
        <v>5162078</v>
      </c>
      <c r="E26" s="147"/>
      <c r="F26" s="146">
        <f>SUM(F17:F25)</f>
        <v>13993678</v>
      </c>
    </row>
    <row r="27" spans="1:7" ht="15.75" customHeight="1" x14ac:dyDescent="0.25">
      <c r="A27" s="57"/>
      <c r="B27" s="71"/>
      <c r="C27" s="71" t="s">
        <v>141</v>
      </c>
      <c r="D27" s="58">
        <v>-3265971</v>
      </c>
      <c r="E27" s="48"/>
      <c r="F27" s="58">
        <v>1062541</v>
      </c>
    </row>
    <row r="28" spans="1:7" ht="15.75" customHeight="1" thickBot="1" x14ac:dyDescent="0.3">
      <c r="A28" s="57"/>
      <c r="B28" s="177" t="s">
        <v>73</v>
      </c>
      <c r="C28" s="177"/>
      <c r="D28" s="146">
        <f>SUM(D26:D27)</f>
        <v>1896107</v>
      </c>
      <c r="E28" s="48"/>
      <c r="F28" s="146">
        <f>SUM(F26:F27)</f>
        <v>15056219</v>
      </c>
    </row>
    <row r="29" spans="1:7" ht="15" customHeight="1" x14ac:dyDescent="0.25">
      <c r="A29" s="57"/>
      <c r="B29" s="57"/>
      <c r="C29" s="71" t="s">
        <v>74</v>
      </c>
      <c r="D29" s="132">
        <v>-6037019</v>
      </c>
      <c r="E29" s="48"/>
      <c r="F29" s="136">
        <v>-5496876</v>
      </c>
    </row>
    <row r="30" spans="1:7" ht="15.75" customHeight="1" thickBot="1" x14ac:dyDescent="0.3">
      <c r="A30" s="57"/>
      <c r="B30" s="57"/>
      <c r="C30" s="71" t="s">
        <v>75</v>
      </c>
      <c r="D30" s="135">
        <v>-3879045</v>
      </c>
      <c r="E30" s="48"/>
      <c r="F30" s="137">
        <v>-1751730</v>
      </c>
    </row>
    <row r="31" spans="1:7" ht="32.25" customHeight="1" thickBot="1" x14ac:dyDescent="0.3">
      <c r="A31" s="58"/>
      <c r="B31" s="181" t="s">
        <v>104</v>
      </c>
      <c r="C31" s="181"/>
      <c r="D31" s="146">
        <f>SUM(D28:D30)</f>
        <v>-8019957</v>
      </c>
      <c r="E31" s="48"/>
      <c r="F31" s="146">
        <f>SUM(F28:F30)</f>
        <v>7807613</v>
      </c>
      <c r="G31" s="49"/>
    </row>
    <row r="32" spans="1:7" x14ac:dyDescent="0.25">
      <c r="A32" s="182" t="s">
        <v>76</v>
      </c>
      <c r="B32" s="182"/>
      <c r="C32" s="182"/>
      <c r="D32" s="82"/>
      <c r="E32" s="83"/>
      <c r="F32" s="42"/>
      <c r="G32" s="42"/>
    </row>
    <row r="33" spans="1:8" ht="15" customHeight="1" x14ac:dyDescent="0.25">
      <c r="A33" s="57"/>
      <c r="B33" s="57"/>
      <c r="C33" s="58" t="s">
        <v>142</v>
      </c>
      <c r="D33" s="132">
        <v>-78934014</v>
      </c>
      <c r="E33" s="48"/>
      <c r="F33" s="132">
        <v>-127310114</v>
      </c>
      <c r="G33" s="42"/>
    </row>
    <row r="34" spans="1:8" ht="30" customHeight="1" x14ac:dyDescent="0.25">
      <c r="A34" s="57"/>
      <c r="B34" s="57"/>
      <c r="C34" s="58" t="s">
        <v>77</v>
      </c>
      <c r="D34" s="132">
        <v>46477</v>
      </c>
      <c r="E34" s="48"/>
      <c r="F34" s="132">
        <v>372387</v>
      </c>
      <c r="G34" s="42"/>
    </row>
    <row r="35" spans="1:8" ht="15" hidden="1" customHeight="1" x14ac:dyDescent="0.25">
      <c r="A35" s="57"/>
      <c r="B35" s="57"/>
      <c r="C35" s="58" t="s">
        <v>78</v>
      </c>
      <c r="D35" s="132"/>
      <c r="E35" s="48"/>
      <c r="F35" s="132"/>
      <c r="G35" s="42"/>
    </row>
    <row r="36" spans="1:8" ht="29.25" hidden="1" customHeight="1" x14ac:dyDescent="0.25">
      <c r="A36" s="57"/>
      <c r="B36" s="57"/>
      <c r="C36" s="80" t="s">
        <v>79</v>
      </c>
      <c r="D36" s="132"/>
      <c r="E36" s="48"/>
      <c r="F36" s="132"/>
      <c r="G36" s="42"/>
    </row>
    <row r="37" spans="1:8" ht="20.25" customHeight="1" x14ac:dyDescent="0.25">
      <c r="A37" s="57"/>
      <c r="B37" s="57"/>
      <c r="C37" s="80" t="s">
        <v>143</v>
      </c>
      <c r="D37" s="132">
        <v>84418134</v>
      </c>
      <c r="E37" s="48"/>
      <c r="F37" s="132">
        <v>148916577</v>
      </c>
      <c r="G37" s="42"/>
    </row>
    <row r="38" spans="1:8" ht="32.25" customHeight="1" x14ac:dyDescent="0.25">
      <c r="A38" s="57"/>
      <c r="B38" s="57"/>
      <c r="C38" s="80" t="s">
        <v>144</v>
      </c>
      <c r="D38" s="132">
        <v>0</v>
      </c>
      <c r="E38" s="48"/>
      <c r="F38" s="132">
        <v>-161955</v>
      </c>
      <c r="G38" s="47"/>
    </row>
    <row r="39" spans="1:8" ht="15" customHeight="1" x14ac:dyDescent="0.25">
      <c r="A39" s="57"/>
      <c r="B39" s="57"/>
      <c r="C39" s="58" t="s">
        <v>80</v>
      </c>
      <c r="D39" s="132">
        <v>-39722441</v>
      </c>
      <c r="E39" s="48"/>
      <c r="F39" s="132">
        <v>0</v>
      </c>
      <c r="G39" s="42"/>
    </row>
    <row r="40" spans="1:8" ht="15" customHeight="1" x14ac:dyDescent="0.25">
      <c r="A40" s="57"/>
      <c r="B40" s="57"/>
      <c r="C40" s="58" t="s">
        <v>81</v>
      </c>
      <c r="D40" s="84">
        <v>39592901</v>
      </c>
      <c r="E40" s="48"/>
      <c r="F40" s="132">
        <v>541340</v>
      </c>
      <c r="G40" s="42"/>
    </row>
    <row r="41" spans="1:8" ht="15" customHeight="1" x14ac:dyDescent="0.25">
      <c r="A41" s="57"/>
      <c r="B41" s="57"/>
      <c r="C41" s="58" t="s">
        <v>82</v>
      </c>
      <c r="D41" s="132">
        <v>61995</v>
      </c>
      <c r="E41" s="48"/>
      <c r="F41" s="132">
        <v>28383</v>
      </c>
      <c r="G41" s="42"/>
    </row>
    <row r="42" spans="1:8" ht="28.5" customHeight="1" thickBot="1" x14ac:dyDescent="0.3">
      <c r="A42" s="57"/>
      <c r="B42" s="57"/>
      <c r="C42" s="58" t="s">
        <v>83</v>
      </c>
      <c r="D42" s="84">
        <v>-4905352</v>
      </c>
      <c r="E42" s="48"/>
      <c r="F42" s="136">
        <v>-9343709</v>
      </c>
      <c r="G42" s="42"/>
    </row>
    <row r="43" spans="1:8" x14ac:dyDescent="0.25">
      <c r="A43" s="57"/>
      <c r="B43" s="57"/>
      <c r="C43" s="71"/>
      <c r="D43" s="175">
        <f>SUM(D33:D42)</f>
        <v>557700</v>
      </c>
      <c r="E43" s="174"/>
      <c r="F43" s="175">
        <f>SUM(F33:F42)</f>
        <v>13042909</v>
      </c>
      <c r="G43" s="47"/>
    </row>
    <row r="44" spans="1:8" ht="34.5" customHeight="1" thickBot="1" x14ac:dyDescent="0.3">
      <c r="A44" s="57"/>
      <c r="B44" s="177" t="s">
        <v>107</v>
      </c>
      <c r="C44" s="177"/>
      <c r="D44" s="176"/>
      <c r="E44" s="174"/>
      <c r="F44" s="176"/>
      <c r="G44" s="47"/>
      <c r="H44" s="68"/>
    </row>
    <row r="45" spans="1:8" x14ac:dyDescent="0.25">
      <c r="A45" s="183" t="s">
        <v>84</v>
      </c>
      <c r="B45" s="183"/>
      <c r="C45" s="183"/>
      <c r="D45" s="58"/>
      <c r="E45" s="48"/>
      <c r="F45" s="42"/>
      <c r="G45" s="47"/>
    </row>
    <row r="46" spans="1:8" ht="15.75" customHeight="1" x14ac:dyDescent="0.25">
      <c r="A46" s="57"/>
      <c r="B46" s="57"/>
      <c r="C46" s="71" t="s">
        <v>85</v>
      </c>
      <c r="D46" s="58">
        <v>-32882840</v>
      </c>
      <c r="E46" s="48"/>
      <c r="F46" s="58">
        <v>-11918948</v>
      </c>
      <c r="G46" s="47"/>
    </row>
    <row r="47" spans="1:8" ht="15" customHeight="1" x14ac:dyDescent="0.25">
      <c r="A47" s="57"/>
      <c r="B47" s="57"/>
      <c r="C47" s="71" t="s">
        <v>86</v>
      </c>
      <c r="D47" s="58">
        <v>0</v>
      </c>
      <c r="E47" s="48"/>
      <c r="F47" s="58">
        <v>-17329873</v>
      </c>
      <c r="G47" s="47"/>
    </row>
    <row r="48" spans="1:8" x14ac:dyDescent="0.25">
      <c r="A48" s="57"/>
      <c r="B48" s="57"/>
      <c r="C48" s="71" t="s">
        <v>87</v>
      </c>
      <c r="D48" s="58">
        <v>0</v>
      </c>
      <c r="E48" s="48"/>
      <c r="F48" s="58">
        <v>932733</v>
      </c>
      <c r="G48" s="47"/>
    </row>
    <row r="49" spans="1:11" x14ac:dyDescent="0.25">
      <c r="A49" s="57"/>
      <c r="B49" s="57"/>
      <c r="C49" s="71" t="s">
        <v>123</v>
      </c>
      <c r="D49" s="58">
        <v>27128008</v>
      </c>
      <c r="E49" s="48"/>
      <c r="F49" s="58">
        <v>0</v>
      </c>
      <c r="G49" s="47"/>
    </row>
    <row r="50" spans="1:11" x14ac:dyDescent="0.25">
      <c r="A50" s="57"/>
      <c r="B50" s="57"/>
      <c r="C50" s="71" t="s">
        <v>127</v>
      </c>
      <c r="D50" s="58">
        <v>-850000</v>
      </c>
      <c r="E50" s="48"/>
      <c r="F50" s="58">
        <v>0</v>
      </c>
      <c r="G50" s="47"/>
    </row>
    <row r="51" spans="1:11" x14ac:dyDescent="0.25">
      <c r="A51" s="57"/>
      <c r="B51" s="57"/>
      <c r="C51" s="71" t="s">
        <v>124</v>
      </c>
      <c r="D51" s="58">
        <v>-19760821</v>
      </c>
      <c r="E51" s="48"/>
      <c r="F51" s="58">
        <v>0</v>
      </c>
      <c r="G51" s="47"/>
    </row>
    <row r="52" spans="1:11" x14ac:dyDescent="0.25">
      <c r="A52" s="57"/>
      <c r="B52" s="57"/>
      <c r="C52" s="71" t="s">
        <v>145</v>
      </c>
      <c r="D52" s="58">
        <v>-5142</v>
      </c>
      <c r="E52" s="48"/>
      <c r="F52" s="58">
        <v>-32437</v>
      </c>
      <c r="G52" s="47"/>
    </row>
    <row r="53" spans="1:11" ht="15.75" customHeight="1" thickBot="1" x14ac:dyDescent="0.3">
      <c r="A53" s="57"/>
      <c r="B53" s="57"/>
      <c r="C53" s="71" t="s">
        <v>88</v>
      </c>
      <c r="D53" s="58">
        <v>7253240</v>
      </c>
      <c r="E53" s="48"/>
      <c r="F53" s="58">
        <v>30465621</v>
      </c>
      <c r="G53" s="47"/>
    </row>
    <row r="54" spans="1:11" x14ac:dyDescent="0.25">
      <c r="A54" s="57"/>
      <c r="B54" s="57"/>
      <c r="C54" s="71"/>
      <c r="D54" s="175">
        <f>SUM(D46:D53)</f>
        <v>-19117555</v>
      </c>
      <c r="E54" s="174"/>
      <c r="F54" s="175">
        <f>SUM(F46:F53)</f>
        <v>2117096</v>
      </c>
      <c r="G54" s="47"/>
    </row>
    <row r="55" spans="1:11" ht="33.75" customHeight="1" thickBot="1" x14ac:dyDescent="0.3">
      <c r="A55" s="57"/>
      <c r="B55" s="177" t="s">
        <v>106</v>
      </c>
      <c r="C55" s="177"/>
      <c r="D55" s="185"/>
      <c r="E55" s="184"/>
      <c r="F55" s="185"/>
      <c r="G55" s="47"/>
    </row>
    <row r="56" spans="1:11" ht="15.75" thickBot="1" x14ac:dyDescent="0.3">
      <c r="A56" s="57"/>
      <c r="B56" s="57"/>
      <c r="G56" s="47"/>
      <c r="K56" s="68"/>
    </row>
    <row r="57" spans="1:11" ht="15.75" thickBot="1" x14ac:dyDescent="0.3">
      <c r="A57" s="186" t="s">
        <v>90</v>
      </c>
      <c r="B57" s="186"/>
      <c r="C57" s="186"/>
      <c r="D57" s="59">
        <f>D54+D43+D31</f>
        <v>-26579812</v>
      </c>
      <c r="E57" s="48"/>
      <c r="F57" s="59">
        <f>F54+F43+F31</f>
        <v>22967618</v>
      </c>
      <c r="G57" s="42"/>
      <c r="H57" s="42"/>
    </row>
    <row r="58" spans="1:11" ht="15.75" thickBot="1" x14ac:dyDescent="0.3">
      <c r="A58" s="186" t="s">
        <v>91</v>
      </c>
      <c r="B58" s="186"/>
      <c r="C58" s="186"/>
      <c r="D58" s="79">
        <v>29358569</v>
      </c>
      <c r="E58" s="48"/>
      <c r="F58" s="59">
        <v>6092477</v>
      </c>
      <c r="G58" s="42"/>
      <c r="H58" s="42"/>
    </row>
    <row r="59" spans="1:11" ht="15.75" customHeight="1" thickBot="1" x14ac:dyDescent="0.3">
      <c r="A59" s="51"/>
      <c r="B59" s="51"/>
      <c r="C59" s="77" t="s">
        <v>89</v>
      </c>
      <c r="D59" s="79">
        <v>-587258</v>
      </c>
      <c r="E59" s="48"/>
      <c r="F59" s="79">
        <v>298474</v>
      </c>
      <c r="G59" s="42"/>
      <c r="H59" s="42"/>
    </row>
    <row r="60" spans="1:11" ht="15.75" thickBot="1" x14ac:dyDescent="0.3">
      <c r="A60" s="186" t="s">
        <v>109</v>
      </c>
      <c r="B60" s="186"/>
      <c r="C60" s="186"/>
      <c r="D60" s="60">
        <f>D58+D57+D59</f>
        <v>2191499</v>
      </c>
      <c r="E60" s="48"/>
      <c r="F60" s="60">
        <f>F58+F57+F59</f>
        <v>29358569</v>
      </c>
      <c r="G60" s="42"/>
      <c r="H60" s="42"/>
    </row>
    <row r="61" spans="1:11" ht="15.75" thickTop="1" x14ac:dyDescent="0.25">
      <c r="A61" s="51"/>
      <c r="B61" s="51"/>
      <c r="C61" s="51"/>
      <c r="D61" s="58"/>
      <c r="E61" s="48"/>
      <c r="F61" s="58"/>
      <c r="G61" s="42"/>
      <c r="H61" s="42"/>
    </row>
    <row r="62" spans="1:11" x14ac:dyDescent="0.25">
      <c r="A62" s="51"/>
      <c r="B62" s="173" t="s">
        <v>40</v>
      </c>
      <c r="C62" s="173"/>
      <c r="D62" s="173"/>
      <c r="E62" s="46"/>
      <c r="F62" s="61"/>
      <c r="G62" s="54"/>
      <c r="H62" s="54"/>
    </row>
    <row r="63" spans="1:11" x14ac:dyDescent="0.25">
      <c r="A63" s="50"/>
      <c r="B63" s="43"/>
      <c r="C63" s="43"/>
      <c r="D63" s="143">
        <f>D60-Баланс!F22</f>
        <v>0</v>
      </c>
      <c r="E63" s="46"/>
      <c r="F63" s="93"/>
      <c r="G63" s="54"/>
      <c r="H63" s="54"/>
    </row>
    <row r="64" spans="1:11" ht="15.75" x14ac:dyDescent="0.25">
      <c r="B64" s="37"/>
      <c r="C64" s="15"/>
      <c r="D64" s="38"/>
      <c r="E64" s="15"/>
      <c r="G64" s="16"/>
      <c r="H64" s="16"/>
      <c r="I64" s="26"/>
    </row>
    <row r="65" spans="1:9" ht="15" customHeight="1" x14ac:dyDescent="0.25">
      <c r="B65" s="150" t="s">
        <v>131</v>
      </c>
      <c r="C65" s="150"/>
      <c r="D65" s="94" t="s">
        <v>133</v>
      </c>
      <c r="E65" s="134"/>
      <c r="G65" s="95"/>
      <c r="H65" s="95"/>
      <c r="I65" s="16"/>
    </row>
    <row r="66" spans="1:9" ht="15.75" customHeight="1" x14ac:dyDescent="0.25">
      <c r="B66" s="151" t="s">
        <v>132</v>
      </c>
      <c r="C66" s="151"/>
      <c r="D66" s="3" t="s">
        <v>105</v>
      </c>
      <c r="E66" s="15"/>
      <c r="G66" s="3"/>
      <c r="H66" s="3"/>
      <c r="I66" s="26"/>
    </row>
    <row r="67" spans="1:9" x14ac:dyDescent="0.25">
      <c r="B67" s="39"/>
      <c r="C67" s="14"/>
      <c r="D67" s="16"/>
      <c r="E67" s="14"/>
      <c r="F67" s="18"/>
      <c r="G67" s="14"/>
      <c r="H67" s="14"/>
      <c r="I67" s="14"/>
    </row>
    <row r="68" spans="1:9" x14ac:dyDescent="0.25">
      <c r="A68" s="42"/>
      <c r="B68" s="42"/>
      <c r="C68" s="42"/>
      <c r="D68" s="42"/>
      <c r="E68" s="42"/>
      <c r="F68" s="42"/>
      <c r="G68" s="42"/>
      <c r="H68" s="42"/>
    </row>
    <row r="69" spans="1:9" x14ac:dyDescent="0.25">
      <c r="A69" s="42"/>
      <c r="B69" s="42"/>
      <c r="C69" s="42"/>
      <c r="D69" s="42"/>
      <c r="E69" s="42"/>
      <c r="F69" s="42"/>
      <c r="G69" s="42"/>
      <c r="H69" s="42"/>
    </row>
    <row r="70" spans="1:9" x14ac:dyDescent="0.25">
      <c r="A70" s="42"/>
      <c r="B70" s="42"/>
      <c r="C70" s="42"/>
      <c r="D70" s="42"/>
      <c r="E70" s="42"/>
      <c r="F70" s="42"/>
      <c r="G70" s="42"/>
      <c r="H70" s="42"/>
    </row>
    <row r="71" spans="1:9" x14ac:dyDescent="0.25">
      <c r="A71" s="42"/>
      <c r="B71" s="42"/>
      <c r="C71" s="42"/>
      <c r="D71" s="42"/>
      <c r="E71" s="42"/>
      <c r="F71" s="42"/>
      <c r="G71" s="42"/>
      <c r="H71" s="42"/>
    </row>
  </sheetData>
  <mergeCells count="24">
    <mergeCell ref="F54:F55"/>
    <mergeCell ref="B55:C55"/>
    <mergeCell ref="A58:C58"/>
    <mergeCell ref="A60:C60"/>
    <mergeCell ref="A57:C57"/>
    <mergeCell ref="D54:D55"/>
    <mergeCell ref="A45:C45"/>
    <mergeCell ref="B62:D62"/>
    <mergeCell ref="B65:C65"/>
    <mergeCell ref="B66:C66"/>
    <mergeCell ref="E54:E55"/>
    <mergeCell ref="E43:E44"/>
    <mergeCell ref="F43:F44"/>
    <mergeCell ref="B44:C44"/>
    <mergeCell ref="A1:C1"/>
    <mergeCell ref="A2:D2"/>
    <mergeCell ref="A3:C3"/>
    <mergeCell ref="B4:C4"/>
    <mergeCell ref="A5:C5"/>
    <mergeCell ref="B17:C17"/>
    <mergeCell ref="B28:C28"/>
    <mergeCell ref="B31:C31"/>
    <mergeCell ref="A32:C32"/>
    <mergeCell ref="D43:D44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СК</vt:lpstr>
      <vt:lpstr>ОДДС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2024-06-27T12:44:14Z</dcterms:modified>
</cp:coreProperties>
</file>