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2-2023\"/>
    </mc:Choice>
  </mc:AlternateContent>
  <xr:revisionPtr revIDLastSave="0" documentId="13_ncr:1_{92F420E1-5A43-4363-8F00-B434C6E65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СК" sheetId="4" r:id="rId3"/>
    <sheet name="ОДДС" sheetId="5" r:id="rId4"/>
  </sheets>
  <definedNames>
    <definedName name="_xlnm.Print_Area" localSheetId="3">ОДДС!$A$1:$G$59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4" l="1"/>
  <c r="J20" i="4"/>
  <c r="J23" i="4" s="1"/>
  <c r="M8" i="4"/>
  <c r="M9" i="4"/>
  <c r="L7" i="4"/>
  <c r="L12" i="4" s="1"/>
  <c r="J7" i="4"/>
  <c r="J12" i="4" l="1"/>
  <c r="M7" i="4"/>
  <c r="F48" i="5"/>
  <c r="D48" i="5"/>
  <c r="F39" i="5"/>
  <c r="D39" i="5"/>
  <c r="F3" i="5"/>
  <c r="D3" i="5"/>
  <c r="H12" i="4"/>
  <c r="F12" i="4"/>
  <c r="D12" i="4"/>
  <c r="B12" i="4"/>
  <c r="M10" i="4"/>
  <c r="M6" i="4"/>
  <c r="M5" i="4"/>
  <c r="B23" i="4"/>
  <c r="D23" i="4"/>
  <c r="F23" i="4"/>
  <c r="H23" i="4"/>
  <c r="M17" i="4"/>
  <c r="F13" i="1"/>
  <c r="M21" i="4" l="1"/>
  <c r="L22" i="4" l="1"/>
  <c r="L23" i="4" s="1"/>
  <c r="F23" i="1" l="1"/>
  <c r="H55" i="1" l="1"/>
  <c r="F55" i="1"/>
  <c r="H45" i="1"/>
  <c r="F45" i="1"/>
  <c r="H35" i="1"/>
  <c r="F35" i="1"/>
  <c r="H23" i="1"/>
  <c r="H13" i="1"/>
  <c r="F25" i="1"/>
  <c r="F58" i="1" l="1"/>
  <c r="H25" i="1"/>
  <c r="F36" i="1"/>
  <c r="F57" i="1" s="1"/>
  <c r="F21" i="2" l="1"/>
  <c r="M4" i="4" l="1"/>
  <c r="M12" i="4" s="1"/>
  <c r="M20" i="4"/>
  <c r="M19" i="4"/>
  <c r="H21" i="2" l="1"/>
  <c r="H8" i="2" l="1"/>
  <c r="H11" i="2" s="1"/>
  <c r="H16" i="2" s="1"/>
  <c r="F8" i="2"/>
  <c r="H36" i="1"/>
  <c r="H57" i="1" s="1"/>
  <c r="H61" i="1" s="1"/>
  <c r="F4" i="5" l="1"/>
  <c r="F14" i="5" s="1"/>
  <c r="F23" i="5" s="1"/>
  <c r="F26" i="5" s="1"/>
  <c r="F51" i="5" s="1"/>
  <c r="H18" i="2"/>
  <c r="H22" i="2" s="1"/>
  <c r="F11" i="2"/>
  <c r="F16" i="2" s="1"/>
  <c r="F61" i="1"/>
  <c r="F54" i="5" l="1"/>
  <c r="D4" i="5"/>
  <c r="D14" i="5" s="1"/>
  <c r="D23" i="5" s="1"/>
  <c r="D26" i="5" s="1"/>
  <c r="D51" i="5" s="1"/>
  <c r="D54" i="5" s="1"/>
  <c r="D57" i="5" s="1"/>
  <c r="F18" i="2"/>
  <c r="F22" i="2" l="1"/>
  <c r="M18" i="4"/>
  <c r="M23" i="4" s="1"/>
</calcChain>
</file>

<file path=xl/sharedStrings.xml><?xml version="1.0" encoding="utf-8"?>
<sst xmlns="http://schemas.openxmlformats.org/spreadsheetml/2006/main" count="186" uniqueCount="147">
  <si>
    <t>АО "RG BRANDS" И ЕГО ДОЧЕРНИЕ КОМПАНИИ</t>
  </si>
  <si>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</si>
  <si>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</si>
  <si>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</si>
  <si>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</si>
  <si>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</si>
  <si>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</si>
  <si>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</si>
  <si>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</si>
  <si>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</si>
  <si>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</si>
  <si>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</si>
  <si>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</si>
  <si>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</si>
  <si>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</si>
  <si>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</si>
  <si>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</si>
  <si>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</si>
  <si>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</si>
  <si>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</si>
  <si>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</si>
  <si>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</si>
  <si>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</si>
  <si>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>Выкупленные  акции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</si>
  <si>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</si>
  <si>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</si>
  <si>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</si>
  <si>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</si>
  <si>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</si>
  <si>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</si>
  <si>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</si>
  <si>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</si>
  <si>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</si>
  <si>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</si>
  <si>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</si>
  <si>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</si>
  <si>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</si>
  <si>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</si>
  <si>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</si>
  <si>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</si>
  <si>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</si>
  <si>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</si>
  <si>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</si>
  <si>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</si>
  <si>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</si>
  <si>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</si>
  <si>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</si>
  <si>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</si>
  <si>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</si>
  <si>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</si>
  <si>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</si>
  <si>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</si>
  <si>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</si>
  <si>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</si>
  <si>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</si>
  <si>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</si>
  <si>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</si>
  <si>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</si>
  <si>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</si>
  <si>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</si>
  <si>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</si>
  <si>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</si>
  <si>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</si>
  <si>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</si>
  <si>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</si>
  <si>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</si>
  <si>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</si>
  <si>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</si>
  <si>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</si>
  <si>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</si>
  <si>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</si>
  <si>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</si>
  <si>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</si>
  <si>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</si>
  <si>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</si>
  <si>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</si>
  <si>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</si>
  <si>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</si>
  <si>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</si>
  <si>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</si>
  <si>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</si>
  <si>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</si>
  <si>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</si>
  <si>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</si>
  <si>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</si>
  <si>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</si>
  <si>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</si>
  <si>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</si>
  <si>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</si>
  <si>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</si>
  <si>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</si>
  <si>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</si>
  <si>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</si>
  <si>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>Поступление от выпуска  акций(выкуп)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</si>
  <si>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</si>
  <si>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</si>
  <si>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</si>
  <si>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</si>
  <si>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</si>
  <si>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</si>
  <si>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</si>
  <si>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</si>
  <si>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>Акционер-
ный
капитал</t>
  </si>
  <si>
    <t>Выкуп-ленные собствен-ные акции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</si>
  <si>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</si>
  <si>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</si>
  <si>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</si>
  <si>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</si>
  <si>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</si>
  <si>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</si>
  <si>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Чистые денежные средства, полученные от операционной деятельности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</si>
  <si>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</si>
  <si>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</si>
  <si>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</si>
  <si>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>Чистые денежные средства, использованные в инвестиционной деятельности</t>
  </si>
  <si>
    <t>Иванова Наталья</t>
  </si>
  <si>
    <t>Активы в форме права пользования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</si>
  <si>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</si>
  <si>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</si>
  <si>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</si>
  <si>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</si>
  <si>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</si>
  <si>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</si>
  <si>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На 31 декабря 2021г. </t>
  </si>
  <si>
    <t>На 31 декабря 2022 года</t>
  </si>
  <si>
    <t xml:space="preserve">Задолженность по облигациям </t>
  </si>
  <si>
    <t>Итого совокупный доход</t>
  </si>
  <si>
    <t>Дивиденты выплаченные</t>
  </si>
  <si>
    <t xml:space="preserve">Выкуп собственных акций </t>
  </si>
  <si>
    <t xml:space="preserve">На 31 декабря 2022г. </t>
  </si>
  <si>
    <t xml:space="preserve">Доход от выбытия основных средств </t>
  </si>
  <si>
    <t>Поступления от продажи облигаций</t>
  </si>
  <si>
    <t xml:space="preserve">Обратный выкуп облигаций </t>
  </si>
  <si>
    <t>(УБЫТОК)/ПРИБЫЛЬ ЗА ПЕРИОД</t>
  </si>
  <si>
    <t>Убыток/ (доход)от неосновной деятельности</t>
  </si>
  <si>
    <t xml:space="preserve">Доход от выбытия дочерней организации </t>
  </si>
  <si>
    <t>Консолидированный отчет о финансовом положении по состоянию на 30 июня 2023 года</t>
  </si>
  <si>
    <t>На 30 июня 2023 года</t>
  </si>
  <si>
    <r>
      <t xml:space="preserve">Консолидированный отчет о прибылях и убытках и прочем совокупном доходе за период, закончившийся 30 июня 2023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</si>
  <si>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6 месяцев 2023</t>
  </si>
  <si>
    <t>6 месяцев 2022</t>
  </si>
  <si>
    <t xml:space="preserve">Консолидированный отчет об изменениях  в собственном капитале за период, закончившийся 30 июня 2023 г.                </t>
  </si>
  <si>
    <t xml:space="preserve">На 30 июня 2022г. </t>
  </si>
  <si>
    <t xml:space="preserve">На 30 июня 2023г. </t>
  </si>
  <si>
    <t>Консолидированный отчет о движении денежных средств за период, закончившийся на 30 июня 2023 года (косвенный метод)</t>
  </si>
  <si>
    <t>Аскат Агыбаев</t>
  </si>
  <si>
    <t>Главный управляющий по финансовым вопросам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</si>
</sst>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1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1" fillId="0" borderId="0" xfId="262" applyNumberFormat="1" applyFont="1"/>
    <xf numFmtId="167" fontId="71" fillId="0" borderId="3" xfId="262" applyNumberFormat="1" applyFont="1" applyBorder="1"/>
    <xf numFmtId="167" fontId="71" fillId="0" borderId="0" xfId="0" applyNumberFormat="1" applyFont="1" applyAlignment="1">
      <alignment wrapText="1"/>
    </xf>
    <xf numFmtId="167" fontId="71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6" fillId="0" borderId="0" xfId="262" applyNumberFormat="1" applyFont="1"/>
    <xf numFmtId="174" fontId="11" fillId="0" borderId="0" xfId="1164" applyNumberFormat="1" applyFont="1" applyFill="1" applyAlignment="1"/>
    <xf numFmtId="167" fontId="68" fillId="0" borderId="0" xfId="0" applyNumberFormat="1" applyFont="1" applyAlignment="1">
      <alignment wrapText="1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4" fillId="0" borderId="18" xfId="1" applyFont="1" applyBorder="1" applyAlignment="1">
      <alignment horizontal="left" wrapText="1"/>
    </xf>
    <xf numFmtId="0" fontId="60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10" fillId="0" borderId="0" xfId="302" applyFont="1" applyAlignment="1">
      <alignment horizontal="left" wrapText="1"/>
    </xf>
    <xf numFmtId="0" fontId="18" fillId="0" borderId="0" xfId="302" applyFont="1" applyAlignment="1">
      <alignment horizontal="left" wrapText="1"/>
    </xf>
    <xf numFmtId="0" fontId="7" fillId="0" borderId="0" xfId="262" applyFont="1" applyAlignment="1">
      <alignment horizontal="left" wrapText="1"/>
    </xf>
    <xf numFmtId="0" fontId="7" fillId="0" borderId="17" xfId="262" applyFont="1" applyBorder="1" applyAlignment="1">
      <alignment horizontal="center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167" fontId="60" fillId="0" borderId="0" xfId="262" applyNumberFormat="1" applyFont="1" applyAlignment="1">
      <alignment horizontal="left"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0" fontId="2" fillId="0" borderId="0" xfId="262"/>
    <xf numFmtId="0" fontId="54" fillId="0" borderId="3" xfId="262" applyFont="1" applyBorder="1"/>
    <xf numFmtId="167" fontId="14" fillId="0" borderId="0" xfId="262" applyNumberFormat="1" applyFont="1" applyAlignment="1">
      <alignment horizontal="left" wrapText="1"/>
    </xf>
    <xf numFmtId="0" fontId="5" fillId="0" borderId="0" xfId="26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8" customWidth="1"/>
    <col min="6" max="6" width="17.42578125" style="118" customWidth="1"/>
    <col min="7" max="7" width="3.140625" style="119" customWidth="1"/>
    <col min="8" max="8" width="16.85546875" style="118" customWidth="1"/>
    <col min="12" max="12" width="12.140625" customWidth="1"/>
  </cols>
  <sheetData>
    <row r="1" spans="1:14" x14ac:dyDescent="0.25">
      <c r="A1" s="157" t="s">
        <v>0</v>
      </c>
      <c r="B1" s="157"/>
      <c r="C1" s="157"/>
      <c r="D1" s="157"/>
      <c r="E1" s="120"/>
      <c r="F1" s="156"/>
      <c r="G1" s="156"/>
      <c r="H1" s="156"/>
      <c r="I1" s="1"/>
    </row>
    <row r="2" spans="1:14" ht="45" customHeight="1" x14ac:dyDescent="0.25">
      <c r="A2" s="160" t="s">
        <v>136</v>
      </c>
      <c r="B2" s="160"/>
      <c r="C2" s="160"/>
      <c r="D2" s="160"/>
      <c r="E2" s="160"/>
      <c r="F2" s="158" t="s">
        <v>1</v>
      </c>
      <c r="G2" s="158"/>
      <c r="H2" s="158"/>
      <c r="I2" s="1"/>
    </row>
    <row r="3" spans="1:14" x14ac:dyDescent="0.25">
      <c r="A3" s="1"/>
      <c r="B3" s="2"/>
      <c r="C3" s="2"/>
      <c r="D3" s="2"/>
      <c r="E3" s="120"/>
      <c r="F3" s="102"/>
      <c r="G3" s="103"/>
      <c r="H3" s="102"/>
      <c r="I3" s="1"/>
    </row>
    <row r="4" spans="1:14" ht="25.5" x14ac:dyDescent="0.25">
      <c r="A4" s="4"/>
      <c r="B4" s="159"/>
      <c r="C4" s="159"/>
      <c r="D4" s="159"/>
      <c r="E4" s="121"/>
      <c r="F4" s="104" t="s">
        <v>137</v>
      </c>
      <c r="G4" s="105"/>
      <c r="H4" s="104" t="s">
        <v>124</v>
      </c>
      <c r="I4" s="4"/>
    </row>
    <row r="5" spans="1:14" x14ac:dyDescent="0.25">
      <c r="A5" s="3"/>
      <c r="B5" s="155" t="s">
        <v>2</v>
      </c>
      <c r="C5" s="155"/>
      <c r="D5" s="155"/>
      <c r="E5" s="122"/>
      <c r="F5" s="106"/>
      <c r="G5" s="107"/>
      <c r="H5" s="106"/>
      <c r="I5" s="3"/>
    </row>
    <row r="6" spans="1:14" x14ac:dyDescent="0.25">
      <c r="A6" s="3"/>
      <c r="B6" s="149" t="s">
        <v>3</v>
      </c>
      <c r="C6" s="149"/>
      <c r="D6" s="149"/>
      <c r="E6" s="101"/>
      <c r="F6" s="106"/>
      <c r="G6" s="107"/>
      <c r="H6" s="106"/>
      <c r="I6" s="3"/>
    </row>
    <row r="7" spans="1:14" ht="15" customHeight="1" x14ac:dyDescent="0.25">
      <c r="A7" s="3"/>
      <c r="B7" s="149" t="s">
        <v>5</v>
      </c>
      <c r="C7" s="149"/>
      <c r="D7" s="149"/>
      <c r="E7" s="101"/>
      <c r="F7" s="90">
        <v>53037</v>
      </c>
      <c r="G7" s="107"/>
      <c r="H7" s="92">
        <v>53037</v>
      </c>
      <c r="I7" s="5"/>
      <c r="J7" s="145"/>
      <c r="K7" s="145"/>
      <c r="L7" s="145"/>
      <c r="N7" s="71"/>
    </row>
    <row r="8" spans="1:14" ht="15" customHeight="1" x14ac:dyDescent="0.25">
      <c r="A8" s="3"/>
      <c r="B8" s="149" t="s">
        <v>4</v>
      </c>
      <c r="C8" s="149"/>
      <c r="D8" s="149"/>
      <c r="E8" s="101">
        <v>12</v>
      </c>
      <c r="F8" s="90">
        <v>32426792</v>
      </c>
      <c r="G8" s="107"/>
      <c r="H8" s="92">
        <v>32547072</v>
      </c>
      <c r="I8" s="5"/>
      <c r="L8" s="71"/>
      <c r="N8" s="71"/>
    </row>
    <row r="9" spans="1:14" x14ac:dyDescent="0.25">
      <c r="A9" s="3"/>
      <c r="B9" s="149" t="s">
        <v>6</v>
      </c>
      <c r="C9" s="149"/>
      <c r="D9" s="149"/>
      <c r="E9" s="101">
        <v>15</v>
      </c>
      <c r="F9" s="90">
        <v>1761263</v>
      </c>
      <c r="G9" s="107"/>
      <c r="H9" s="92">
        <v>1559374</v>
      </c>
      <c r="I9" s="5"/>
      <c r="L9" s="71"/>
      <c r="N9" s="71"/>
    </row>
    <row r="10" spans="1:14" ht="15" customHeight="1" x14ac:dyDescent="0.25">
      <c r="A10" s="3"/>
      <c r="B10" s="149" t="s">
        <v>8</v>
      </c>
      <c r="C10" s="149"/>
      <c r="D10" s="149"/>
      <c r="E10" s="101"/>
      <c r="F10" s="90">
        <v>68026</v>
      </c>
      <c r="G10" s="107"/>
      <c r="H10" s="90">
        <v>68026</v>
      </c>
      <c r="I10" s="5"/>
      <c r="L10" s="71"/>
      <c r="N10" s="71"/>
    </row>
    <row r="11" spans="1:14" ht="15" customHeight="1" x14ac:dyDescent="0.25">
      <c r="A11" s="3"/>
      <c r="B11" s="149" t="s">
        <v>116</v>
      </c>
      <c r="C11" s="149"/>
      <c r="D11" s="149"/>
      <c r="E11" s="101"/>
      <c r="F11" s="90">
        <v>556721</v>
      </c>
      <c r="G11" s="107"/>
      <c r="H11" s="90">
        <v>556721</v>
      </c>
      <c r="I11" s="5"/>
      <c r="L11" s="71"/>
      <c r="N11" s="71"/>
    </row>
    <row r="12" spans="1:14" x14ac:dyDescent="0.25">
      <c r="A12" s="3"/>
      <c r="B12" s="149" t="s">
        <v>7</v>
      </c>
      <c r="C12" s="149"/>
      <c r="D12" s="149"/>
      <c r="E12" s="101"/>
      <c r="F12" s="90">
        <v>229477</v>
      </c>
      <c r="G12" s="107"/>
      <c r="H12" s="90">
        <v>240793</v>
      </c>
      <c r="I12" s="3"/>
    </row>
    <row r="13" spans="1:14" x14ac:dyDescent="0.25">
      <c r="A13" s="3"/>
      <c r="B13" s="149" t="s">
        <v>10</v>
      </c>
      <c r="C13" s="149"/>
      <c r="D13" s="149"/>
      <c r="E13" s="101"/>
      <c r="F13" s="89">
        <f>SUM(F7:F12)</f>
        <v>35095316</v>
      </c>
      <c r="G13" s="108"/>
      <c r="H13" s="89">
        <f>SUM(H7:H12)</f>
        <v>35025023</v>
      </c>
      <c r="I13" s="3"/>
    </row>
    <row r="14" spans="1:14" x14ac:dyDescent="0.25">
      <c r="A14" s="3"/>
      <c r="B14" s="150"/>
      <c r="C14" s="150"/>
      <c r="D14" s="150"/>
      <c r="E14" s="100"/>
      <c r="F14" s="109"/>
      <c r="G14" s="108"/>
      <c r="H14" s="109"/>
      <c r="I14" s="7"/>
    </row>
    <row r="15" spans="1:14" x14ac:dyDescent="0.25">
      <c r="B15" s="149" t="s">
        <v>11</v>
      </c>
      <c r="C15" s="149"/>
      <c r="D15" s="149"/>
      <c r="E15" s="101"/>
      <c r="F15" s="109"/>
      <c r="G15" s="108"/>
      <c r="H15" s="109"/>
      <c r="I15" s="3"/>
    </row>
    <row r="16" spans="1:14" x14ac:dyDescent="0.25">
      <c r="B16" s="149" t="s">
        <v>12</v>
      </c>
      <c r="C16" s="149"/>
      <c r="D16" s="149"/>
      <c r="E16" s="101">
        <v>13</v>
      </c>
      <c r="F16" s="91">
        <v>40526336</v>
      </c>
      <c r="G16" s="107"/>
      <c r="H16" s="91">
        <v>32889172</v>
      </c>
      <c r="I16" s="9"/>
    </row>
    <row r="17" spans="2:9" x14ac:dyDescent="0.25">
      <c r="B17" s="149" t="s">
        <v>13</v>
      </c>
      <c r="C17" s="149"/>
      <c r="D17" s="149"/>
      <c r="E17" s="101">
        <v>14</v>
      </c>
      <c r="F17" s="91">
        <v>10192067</v>
      </c>
      <c r="G17" s="107"/>
      <c r="H17" s="91">
        <v>5838426</v>
      </c>
      <c r="I17" s="9"/>
    </row>
    <row r="18" spans="2:9" x14ac:dyDescent="0.25">
      <c r="B18" s="149" t="s">
        <v>6</v>
      </c>
      <c r="C18" s="149"/>
      <c r="D18" s="149"/>
      <c r="E18" s="101">
        <v>15</v>
      </c>
      <c r="F18" s="91">
        <v>7134721</v>
      </c>
      <c r="G18" s="107"/>
      <c r="H18" s="91">
        <v>4247463</v>
      </c>
      <c r="I18" s="9"/>
    </row>
    <row r="19" spans="2:9" x14ac:dyDescent="0.25">
      <c r="B19" s="149" t="s">
        <v>14</v>
      </c>
      <c r="C19" s="149"/>
      <c r="D19" s="149"/>
      <c r="E19" s="101"/>
      <c r="F19" s="91">
        <v>11897934</v>
      </c>
      <c r="G19" s="107"/>
      <c r="H19" s="91">
        <v>9588972</v>
      </c>
      <c r="I19" s="9"/>
    </row>
    <row r="20" spans="2:9" x14ac:dyDescent="0.25">
      <c r="B20" s="149" t="s">
        <v>15</v>
      </c>
      <c r="C20" s="149"/>
      <c r="D20" s="149"/>
      <c r="E20" s="101">
        <v>16</v>
      </c>
      <c r="F20" s="91">
        <v>6397230</v>
      </c>
      <c r="G20" s="107"/>
      <c r="H20" s="91">
        <v>2422898</v>
      </c>
      <c r="I20" s="9"/>
    </row>
    <row r="21" spans="2:9" x14ac:dyDescent="0.25">
      <c r="B21" s="149" t="s">
        <v>9</v>
      </c>
      <c r="C21" s="149"/>
      <c r="D21" s="149"/>
      <c r="E21" s="101"/>
      <c r="F21" s="91">
        <v>203106</v>
      </c>
      <c r="G21" s="107"/>
      <c r="H21" s="91">
        <v>904675</v>
      </c>
      <c r="I21" s="9"/>
    </row>
    <row r="22" spans="2:9" x14ac:dyDescent="0.25">
      <c r="B22" s="149" t="s">
        <v>16</v>
      </c>
      <c r="C22" s="149"/>
      <c r="D22" s="149"/>
      <c r="E22" s="101">
        <v>17</v>
      </c>
      <c r="F22" s="92">
        <v>13399709</v>
      </c>
      <c r="G22" s="107"/>
      <c r="H22" s="92">
        <v>29358569</v>
      </c>
      <c r="I22" s="9"/>
    </row>
    <row r="23" spans="2:9" x14ac:dyDescent="0.25">
      <c r="B23" s="149" t="s">
        <v>17</v>
      </c>
      <c r="C23" s="149"/>
      <c r="D23" s="149"/>
      <c r="E23" s="101"/>
      <c r="F23" s="89">
        <f>SUM(F16:F22)</f>
        <v>89751103</v>
      </c>
      <c r="G23" s="108"/>
      <c r="H23" s="89">
        <f>SUM(H16:H22)</f>
        <v>85250175</v>
      </c>
      <c r="I23" s="5"/>
    </row>
    <row r="24" spans="2:9" x14ac:dyDescent="0.25">
      <c r="B24" s="161"/>
      <c r="C24" s="161"/>
      <c r="D24" s="161"/>
      <c r="E24" s="101"/>
      <c r="F24" s="109"/>
      <c r="G24" s="108"/>
      <c r="H24" s="109"/>
      <c r="I24" s="5"/>
    </row>
    <row r="25" spans="2:9" ht="15.75" thickBot="1" x14ac:dyDescent="0.3">
      <c r="B25" s="149" t="s">
        <v>18</v>
      </c>
      <c r="C25" s="149"/>
      <c r="D25" s="149"/>
      <c r="E25" s="101"/>
      <c r="F25" s="94">
        <f>F13+F23</f>
        <v>124846419</v>
      </c>
      <c r="G25" s="108"/>
      <c r="H25" s="94">
        <f>H13+H23</f>
        <v>120275198</v>
      </c>
      <c r="I25" s="5"/>
    </row>
    <row r="26" spans="2:9" ht="15.75" thickTop="1" x14ac:dyDescent="0.25">
      <c r="B26" s="161"/>
      <c r="C26" s="161"/>
      <c r="D26" s="161"/>
      <c r="E26" s="101"/>
      <c r="F26" s="109"/>
      <c r="G26" s="108"/>
      <c r="H26" s="109"/>
      <c r="I26" s="7"/>
    </row>
    <row r="27" spans="2:9" x14ac:dyDescent="0.25">
      <c r="B27" s="155" t="s">
        <v>19</v>
      </c>
      <c r="C27" s="155"/>
      <c r="D27" s="155"/>
      <c r="E27" s="100"/>
      <c r="F27" s="109"/>
      <c r="G27" s="108"/>
      <c r="H27" s="109"/>
      <c r="I27" s="5"/>
    </row>
    <row r="28" spans="2:9" x14ac:dyDescent="0.25">
      <c r="B28" s="149" t="s">
        <v>20</v>
      </c>
      <c r="C28" s="149"/>
      <c r="D28" s="149"/>
      <c r="E28" s="101"/>
      <c r="F28" s="109"/>
      <c r="G28" s="108"/>
      <c r="H28" s="109"/>
      <c r="I28" s="5"/>
    </row>
    <row r="29" spans="2:9" x14ac:dyDescent="0.25">
      <c r="B29" s="149" t="s">
        <v>21</v>
      </c>
      <c r="C29" s="149"/>
      <c r="D29" s="149"/>
      <c r="E29" s="101"/>
      <c r="F29" s="91">
        <v>2787696</v>
      </c>
      <c r="G29" s="107"/>
      <c r="H29" s="91">
        <v>2787696</v>
      </c>
      <c r="I29" s="5"/>
    </row>
    <row r="30" spans="2:9" x14ac:dyDescent="0.25">
      <c r="B30" s="149" t="s">
        <v>22</v>
      </c>
      <c r="C30" s="149"/>
      <c r="D30" s="149"/>
      <c r="E30" s="101"/>
      <c r="F30" s="91">
        <v>-947400</v>
      </c>
      <c r="G30" s="107"/>
      <c r="H30" s="91">
        <v>-947400</v>
      </c>
      <c r="I30" s="5"/>
    </row>
    <row r="31" spans="2:9" x14ac:dyDescent="0.25">
      <c r="B31" s="149" t="s">
        <v>23</v>
      </c>
      <c r="C31" s="149"/>
      <c r="D31" s="149"/>
      <c r="E31" s="101"/>
      <c r="F31" s="91"/>
      <c r="G31" s="107"/>
      <c r="H31" s="91"/>
      <c r="I31" s="5"/>
    </row>
    <row r="32" spans="2:9" x14ac:dyDescent="0.25">
      <c r="B32" s="149" t="s">
        <v>24</v>
      </c>
      <c r="C32" s="149"/>
      <c r="D32" s="149"/>
      <c r="E32" s="101"/>
      <c r="F32" s="91">
        <v>3190208</v>
      </c>
      <c r="G32" s="107"/>
      <c r="H32" s="91">
        <v>3504806</v>
      </c>
      <c r="I32" s="9"/>
    </row>
    <row r="33" spans="2:9" x14ac:dyDescent="0.25">
      <c r="B33" s="149" t="s">
        <v>25</v>
      </c>
      <c r="C33" s="149"/>
      <c r="D33" s="149"/>
      <c r="E33" s="101"/>
      <c r="F33" s="93">
        <v>10742452</v>
      </c>
      <c r="G33" s="107"/>
      <c r="H33" s="93">
        <v>2541386</v>
      </c>
      <c r="I33" s="8"/>
    </row>
    <row r="34" spans="2:9" x14ac:dyDescent="0.25">
      <c r="B34" s="161"/>
      <c r="C34" s="161"/>
      <c r="D34" s="161"/>
      <c r="E34" s="101"/>
      <c r="F34" s="109"/>
      <c r="G34" s="108"/>
      <c r="H34" s="109"/>
      <c r="I34" s="8"/>
    </row>
    <row r="35" spans="2:9" x14ac:dyDescent="0.25">
      <c r="B35" s="149" t="s">
        <v>26</v>
      </c>
      <c r="C35" s="149"/>
      <c r="D35" s="149"/>
      <c r="E35" s="101"/>
      <c r="F35" s="109">
        <f>SUM(F29:F34)</f>
        <v>15772956</v>
      </c>
      <c r="G35" s="108"/>
      <c r="H35" s="109">
        <f>SUM(H29:H34)</f>
        <v>7886488</v>
      </c>
      <c r="I35" s="5"/>
    </row>
    <row r="36" spans="2:9" x14ac:dyDescent="0.25">
      <c r="B36" s="149" t="s">
        <v>27</v>
      </c>
      <c r="C36" s="149"/>
      <c r="D36" s="149"/>
      <c r="E36" s="101"/>
      <c r="F36" s="89">
        <f>F35</f>
        <v>15772956</v>
      </c>
      <c r="G36" s="108"/>
      <c r="H36" s="89">
        <f>H35</f>
        <v>7886488</v>
      </c>
      <c r="I36" s="5"/>
    </row>
    <row r="37" spans="2:9" x14ac:dyDescent="0.25">
      <c r="B37" s="150"/>
      <c r="C37" s="150"/>
      <c r="D37" s="150"/>
      <c r="E37" s="100"/>
      <c r="F37" s="109"/>
      <c r="G37" s="108"/>
      <c r="H37" s="109"/>
      <c r="I37" s="9"/>
    </row>
    <row r="38" spans="2:9" x14ac:dyDescent="0.25">
      <c r="B38" s="149" t="s">
        <v>28</v>
      </c>
      <c r="C38" s="149"/>
      <c r="D38" s="149"/>
      <c r="E38" s="101"/>
      <c r="F38" s="109"/>
      <c r="G38" s="108"/>
      <c r="H38" s="109"/>
      <c r="I38" s="5"/>
    </row>
    <row r="39" spans="2:9" x14ac:dyDescent="0.25">
      <c r="B39" s="149" t="s">
        <v>29</v>
      </c>
      <c r="C39" s="149"/>
      <c r="D39" s="149"/>
      <c r="E39" s="101">
        <v>18</v>
      </c>
      <c r="F39" s="92">
        <v>31017804</v>
      </c>
      <c r="G39" s="107"/>
      <c r="H39" s="92">
        <v>30141230</v>
      </c>
      <c r="I39" s="5"/>
    </row>
    <row r="40" spans="2:9" x14ac:dyDescent="0.25">
      <c r="B40" s="149" t="s">
        <v>30</v>
      </c>
      <c r="C40" s="149"/>
      <c r="D40" s="149"/>
      <c r="E40" s="101"/>
      <c r="F40" s="92">
        <v>4778940</v>
      </c>
      <c r="G40" s="107"/>
      <c r="H40" s="92">
        <v>5086033</v>
      </c>
      <c r="I40" s="5"/>
    </row>
    <row r="41" spans="2:9" x14ac:dyDescent="0.25">
      <c r="B41" s="149" t="s">
        <v>125</v>
      </c>
      <c r="C41" s="149"/>
      <c r="D41" s="149"/>
      <c r="E41" s="101"/>
      <c r="F41" s="92">
        <v>875685</v>
      </c>
      <c r="G41" s="107"/>
      <c r="H41" s="92"/>
      <c r="I41" s="5"/>
    </row>
    <row r="42" spans="2:9" x14ac:dyDescent="0.25">
      <c r="B42" s="149" t="s">
        <v>118</v>
      </c>
      <c r="C42" s="149"/>
      <c r="D42" s="149"/>
      <c r="E42" s="101"/>
      <c r="F42" s="92">
        <v>1941490</v>
      </c>
      <c r="G42" s="107"/>
      <c r="H42" s="92">
        <v>1620024</v>
      </c>
      <c r="I42" s="5"/>
    </row>
    <row r="43" spans="2:9" x14ac:dyDescent="0.25">
      <c r="B43" s="149" t="s">
        <v>119</v>
      </c>
      <c r="C43" s="149"/>
      <c r="D43" s="149"/>
      <c r="E43" s="101"/>
      <c r="F43" s="92">
        <v>365166</v>
      </c>
      <c r="G43" s="107"/>
      <c r="H43" s="92">
        <v>365166</v>
      </c>
      <c r="I43" s="5"/>
    </row>
    <row r="44" spans="2:9" x14ac:dyDescent="0.25">
      <c r="B44" s="149" t="s">
        <v>31</v>
      </c>
      <c r="C44" s="149"/>
      <c r="D44" s="149"/>
      <c r="E44" s="101">
        <v>19</v>
      </c>
      <c r="F44" s="92">
        <v>972676</v>
      </c>
      <c r="G44" s="108"/>
      <c r="H44" s="109">
        <v>998970</v>
      </c>
      <c r="I44" s="5"/>
    </row>
    <row r="45" spans="2:9" x14ac:dyDescent="0.25">
      <c r="B45" s="149" t="s">
        <v>32</v>
      </c>
      <c r="C45" s="149"/>
      <c r="D45" s="149"/>
      <c r="E45" s="101"/>
      <c r="F45" s="89">
        <f>SUM(F39:F44)</f>
        <v>39951761</v>
      </c>
      <c r="G45" s="108"/>
      <c r="H45" s="89">
        <f>SUM(H39:H44)</f>
        <v>38211423</v>
      </c>
      <c r="I45" s="5"/>
    </row>
    <row r="46" spans="2:9" x14ac:dyDescent="0.25">
      <c r="B46" s="150"/>
      <c r="C46" s="150"/>
      <c r="D46" s="150"/>
      <c r="E46" s="100"/>
      <c r="F46" s="109"/>
      <c r="G46" s="108"/>
      <c r="H46" s="109"/>
      <c r="I46" s="5"/>
    </row>
    <row r="47" spans="2:9" x14ac:dyDescent="0.25">
      <c r="B47" s="149" t="s">
        <v>33</v>
      </c>
      <c r="C47" s="149"/>
      <c r="D47" s="149"/>
      <c r="E47" s="101"/>
      <c r="F47" s="109"/>
      <c r="G47" s="108"/>
      <c r="H47" s="109"/>
      <c r="I47" s="5"/>
    </row>
    <row r="48" spans="2:9" x14ac:dyDescent="0.25">
      <c r="B48" s="149" t="s">
        <v>31</v>
      </c>
      <c r="C48" s="149"/>
      <c r="D48" s="149"/>
      <c r="E48" s="101">
        <v>19</v>
      </c>
      <c r="F48" s="91">
        <v>30971147</v>
      </c>
      <c r="G48" s="107"/>
      <c r="H48" s="91">
        <v>25178065</v>
      </c>
      <c r="I48" s="5"/>
    </row>
    <row r="49" spans="2:9" x14ac:dyDescent="0.25">
      <c r="B49" s="149" t="s">
        <v>34</v>
      </c>
      <c r="C49" s="149"/>
      <c r="D49" s="149"/>
      <c r="E49" s="101">
        <v>18</v>
      </c>
      <c r="F49" s="91">
        <v>19952892</v>
      </c>
      <c r="G49" s="107"/>
      <c r="H49" s="91">
        <v>28257149</v>
      </c>
      <c r="I49" s="9"/>
    </row>
    <row r="50" spans="2:9" x14ac:dyDescent="0.25">
      <c r="B50" s="149" t="s">
        <v>120</v>
      </c>
      <c r="C50" s="149"/>
      <c r="D50" s="149"/>
      <c r="E50" s="101"/>
      <c r="F50" s="91">
        <v>163622</v>
      </c>
      <c r="G50" s="107"/>
      <c r="H50" s="91">
        <v>163622</v>
      </c>
      <c r="I50" s="9"/>
    </row>
    <row r="51" spans="2:9" x14ac:dyDescent="0.25">
      <c r="B51" s="149" t="s">
        <v>121</v>
      </c>
      <c r="C51" s="149"/>
      <c r="D51" s="149"/>
      <c r="E51" s="101"/>
      <c r="F51" s="91">
        <v>14868</v>
      </c>
      <c r="G51" s="107"/>
      <c r="H51" s="91">
        <v>1010527</v>
      </c>
      <c r="I51" s="9"/>
    </row>
    <row r="52" spans="2:9" x14ac:dyDescent="0.25">
      <c r="B52" s="149" t="s">
        <v>35</v>
      </c>
      <c r="C52" s="149"/>
      <c r="D52" s="149"/>
      <c r="E52" s="101">
        <v>20</v>
      </c>
      <c r="F52" s="91">
        <v>2310086</v>
      </c>
      <c r="G52" s="107"/>
      <c r="H52" s="91">
        <v>4730733</v>
      </c>
      <c r="I52" s="9"/>
    </row>
    <row r="53" spans="2:9" x14ac:dyDescent="0.25">
      <c r="B53" s="149" t="s">
        <v>122</v>
      </c>
      <c r="C53" s="149"/>
      <c r="D53" s="149"/>
      <c r="E53" s="101"/>
      <c r="F53" s="91">
        <v>1572738</v>
      </c>
      <c r="G53" s="107"/>
      <c r="H53" s="91">
        <v>3066731</v>
      </c>
      <c r="I53" s="9"/>
    </row>
    <row r="54" spans="2:9" ht="28.5" customHeight="1" x14ac:dyDescent="0.25">
      <c r="B54" s="149" t="s">
        <v>36</v>
      </c>
      <c r="C54" s="149"/>
      <c r="D54" s="149"/>
      <c r="E54" s="101">
        <v>21</v>
      </c>
      <c r="F54" s="93">
        <v>14136349</v>
      </c>
      <c r="G54" s="107"/>
      <c r="H54" s="93">
        <v>11770460</v>
      </c>
      <c r="I54" s="9"/>
    </row>
    <row r="55" spans="2:9" x14ac:dyDescent="0.25">
      <c r="B55" s="149" t="s">
        <v>37</v>
      </c>
      <c r="C55" s="149"/>
      <c r="D55" s="149"/>
      <c r="E55" s="101"/>
      <c r="F55" s="89">
        <f>SUM(F48:F54)</f>
        <v>69121702</v>
      </c>
      <c r="G55" s="108"/>
      <c r="H55" s="89">
        <f>SUM(H48:H54)</f>
        <v>74177287</v>
      </c>
      <c r="I55" s="9"/>
    </row>
    <row r="56" spans="2:9" x14ac:dyDescent="0.25">
      <c r="B56" s="149"/>
      <c r="C56" s="149"/>
      <c r="D56" s="149"/>
      <c r="E56" s="101"/>
      <c r="F56" s="109"/>
      <c r="G56" s="108"/>
      <c r="H56" s="109"/>
      <c r="I56" s="9"/>
    </row>
    <row r="57" spans="2:9" ht="15.75" thickBot="1" x14ac:dyDescent="0.3">
      <c r="B57" s="149" t="s">
        <v>38</v>
      </c>
      <c r="C57" s="149"/>
      <c r="D57" s="149"/>
      <c r="E57" s="101"/>
      <c r="F57" s="94">
        <f>F36+F45+F55</f>
        <v>124846419</v>
      </c>
      <c r="G57" s="108"/>
      <c r="H57" s="94">
        <f>H36+H45+H55</f>
        <v>120275198</v>
      </c>
      <c r="I57" s="5"/>
    </row>
    <row r="58" spans="2:9" ht="15.75" thickTop="1" x14ac:dyDescent="0.25">
      <c r="B58" s="154" t="s">
        <v>39</v>
      </c>
      <c r="C58" s="154"/>
      <c r="D58" s="154"/>
      <c r="E58" s="123"/>
      <c r="F58" s="109">
        <f>(F25-F12-F45-F55)/3452.73</f>
        <v>4501.7939427641313</v>
      </c>
      <c r="G58" s="110"/>
      <c r="H58" s="109">
        <v>2214</v>
      </c>
      <c r="I58" s="5"/>
    </row>
    <row r="59" spans="2:9" x14ac:dyDescent="0.25">
      <c r="B59" s="154" t="s">
        <v>40</v>
      </c>
      <c r="C59" s="154"/>
      <c r="D59" s="154"/>
      <c r="E59" s="123"/>
      <c r="F59" s="109">
        <v>1200</v>
      </c>
      <c r="G59" s="110"/>
      <c r="H59" s="109">
        <v>1200</v>
      </c>
      <c r="I59" s="5"/>
    </row>
    <row r="60" spans="2:9" x14ac:dyDescent="0.25">
      <c r="B60" s="12"/>
      <c r="C60" s="12"/>
      <c r="D60" s="12"/>
      <c r="E60" s="124"/>
      <c r="F60" s="91"/>
      <c r="G60" s="111"/>
      <c r="H60" s="91"/>
      <c r="I60" s="1"/>
    </row>
    <row r="61" spans="2:9" x14ac:dyDescent="0.25">
      <c r="B61" s="153" t="s">
        <v>41</v>
      </c>
      <c r="C61" s="153"/>
      <c r="D61" s="153"/>
      <c r="E61" s="125"/>
      <c r="F61" s="112">
        <f>F57-F25</f>
        <v>0</v>
      </c>
      <c r="G61" s="113"/>
      <c r="H61" s="112">
        <f>H57-H25</f>
        <v>0</v>
      </c>
      <c r="I61" s="1"/>
    </row>
    <row r="62" spans="2:9" x14ac:dyDescent="0.25">
      <c r="B62" s="13"/>
      <c r="C62" s="4"/>
      <c r="D62" s="13"/>
      <c r="E62" s="137"/>
      <c r="F62" s="116"/>
      <c r="G62" s="107"/>
      <c r="H62" s="92"/>
      <c r="I62" s="1"/>
    </row>
    <row r="63" spans="2:9" ht="26.25" customHeight="1" x14ac:dyDescent="0.25">
      <c r="B63" s="151" t="s">
        <v>145</v>
      </c>
      <c r="C63" s="151"/>
      <c r="D63" s="114" t="s">
        <v>115</v>
      </c>
      <c r="E63" s="115"/>
      <c r="F63" s="115"/>
      <c r="I63" s="4"/>
    </row>
    <row r="64" spans="2:9" ht="26.25" customHeight="1" x14ac:dyDescent="0.25">
      <c r="B64" s="152" t="s">
        <v>146</v>
      </c>
      <c r="C64" s="152"/>
      <c r="D64" s="116" t="s">
        <v>111</v>
      </c>
      <c r="E64" s="107"/>
      <c r="F64" s="92"/>
      <c r="I64" s="4"/>
    </row>
    <row r="65" spans="2:9" x14ac:dyDescent="0.25">
      <c r="C65" s="6"/>
      <c r="D65" s="3"/>
      <c r="E65" s="126"/>
      <c r="F65" s="113"/>
      <c r="G65" s="117"/>
      <c r="H65" s="112"/>
      <c r="I65" s="1"/>
    </row>
    <row r="66" spans="2:9" x14ac:dyDescent="0.25">
      <c r="B66" s="10"/>
      <c r="C66" s="10" t="s">
        <v>42</v>
      </c>
      <c r="D66" s="11" t="s">
        <v>42</v>
      </c>
      <c r="E66" s="11"/>
      <c r="F66" s="102"/>
      <c r="G66" s="103"/>
      <c r="H66" s="102"/>
      <c r="I66" s="4"/>
    </row>
    <row r="67" spans="2:9" x14ac:dyDescent="0.25">
      <c r="B67" s="1"/>
      <c r="C67" s="1"/>
      <c r="D67" s="1"/>
      <c r="E67" s="127"/>
      <c r="F67" s="102"/>
      <c r="G67" s="103"/>
      <c r="H67" s="102"/>
      <c r="I67" s="1"/>
    </row>
  </sheetData>
  <mergeCells count="63">
    <mergeCell ref="B11:D11"/>
    <mergeCell ref="B47:D47"/>
    <mergeCell ref="B31:D31"/>
    <mergeCell ref="B33:D33"/>
    <mergeCell ref="B37:D37"/>
    <mergeCell ref="B38:D38"/>
    <mergeCell ref="B34:D34"/>
    <mergeCell ref="B35:D35"/>
    <mergeCell ref="B32:D32"/>
    <mergeCell ref="B42:D42"/>
    <mergeCell ref="B43:D43"/>
    <mergeCell ref="B25:D25"/>
    <mergeCell ref="B22:D22"/>
    <mergeCell ref="B23:D23"/>
    <mergeCell ref="B39:D39"/>
    <mergeCell ref="B36:D36"/>
    <mergeCell ref="B15:D15"/>
    <mergeCell ref="B29:D29"/>
    <mergeCell ref="B16:D16"/>
    <mergeCell ref="B17:D17"/>
    <mergeCell ref="B18:D18"/>
    <mergeCell ref="B28:D28"/>
    <mergeCell ref="B24:D24"/>
    <mergeCell ref="B26:D26"/>
    <mergeCell ref="F1:H1"/>
    <mergeCell ref="B7:D7"/>
    <mergeCell ref="A1:D1"/>
    <mergeCell ref="B6:D6"/>
    <mergeCell ref="F2:H2"/>
    <mergeCell ref="B5:D5"/>
    <mergeCell ref="B4:D4"/>
    <mergeCell ref="A2:E2"/>
    <mergeCell ref="B63:C63"/>
    <mergeCell ref="B64:C64"/>
    <mergeCell ref="B61:D61"/>
    <mergeCell ref="B59:D59"/>
    <mergeCell ref="B8:D8"/>
    <mergeCell ref="B30:D30"/>
    <mergeCell ref="B19:D19"/>
    <mergeCell ref="B9:D9"/>
    <mergeCell ref="B20:D20"/>
    <mergeCell ref="B10:D10"/>
    <mergeCell ref="B12:D12"/>
    <mergeCell ref="B13:D13"/>
    <mergeCell ref="B14:D14"/>
    <mergeCell ref="B27:D27"/>
    <mergeCell ref="B21:D21"/>
    <mergeCell ref="B58:D58"/>
    <mergeCell ref="B40:D40"/>
    <mergeCell ref="B46:D46"/>
    <mergeCell ref="B44:D44"/>
    <mergeCell ref="B45:D45"/>
    <mergeCell ref="B57:D57"/>
    <mergeCell ref="B54:D54"/>
    <mergeCell ref="B56:D56"/>
    <mergeCell ref="B55:D55"/>
    <mergeCell ref="B50:D50"/>
    <mergeCell ref="B48:D48"/>
    <mergeCell ref="B52:D52"/>
    <mergeCell ref="B49:D49"/>
    <mergeCell ref="B51:D51"/>
    <mergeCell ref="B53:D53"/>
    <mergeCell ref="B41:D41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2"/>
  <sheetViews>
    <sheetView zoomScale="85" zoomScaleNormal="85" workbookViewId="0">
      <selection activeCell="B2" sqref="B2:E2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6" t="s">
        <v>0</v>
      </c>
      <c r="C1" s="166"/>
      <c r="D1" s="166"/>
      <c r="E1" s="166"/>
      <c r="F1" s="166"/>
      <c r="G1" s="14"/>
      <c r="H1" s="14"/>
      <c r="I1" s="14"/>
    </row>
    <row r="2" spans="2:9" ht="42.75" customHeight="1" x14ac:dyDescent="0.25">
      <c r="B2" s="169" t="s">
        <v>138</v>
      </c>
      <c r="C2" s="169"/>
      <c r="D2" s="169"/>
      <c r="E2" s="169"/>
      <c r="F2" s="168" t="s">
        <v>1</v>
      </c>
      <c r="G2" s="168"/>
      <c r="H2" s="168"/>
      <c r="I2" s="25"/>
    </row>
    <row r="3" spans="2:9" ht="15" customHeight="1" x14ac:dyDescent="0.25">
      <c r="B3" s="165"/>
      <c r="C3" s="165"/>
      <c r="D3" s="165"/>
      <c r="E3" s="165"/>
      <c r="F3" s="20"/>
      <c r="G3" s="20"/>
      <c r="H3" s="20"/>
      <c r="I3" s="20"/>
    </row>
    <row r="4" spans="2:9" ht="15.75" x14ac:dyDescent="0.25">
      <c r="B4" s="170"/>
      <c r="C4" s="170"/>
      <c r="D4" s="170"/>
      <c r="E4" s="68"/>
      <c r="F4" s="70" t="s">
        <v>139</v>
      </c>
      <c r="G4" s="70"/>
      <c r="H4" s="70" t="s">
        <v>140</v>
      </c>
      <c r="I4" s="23"/>
    </row>
    <row r="5" spans="2:9" ht="22.5" customHeight="1" x14ac:dyDescent="0.25">
      <c r="B5" s="171"/>
      <c r="C5" s="171"/>
      <c r="D5" s="171"/>
      <c r="E5" s="27"/>
      <c r="F5" s="28"/>
      <c r="G5" s="29"/>
      <c r="H5" s="28"/>
      <c r="I5" s="21"/>
    </row>
    <row r="6" spans="2:9" ht="20.100000000000001" customHeight="1" x14ac:dyDescent="0.25">
      <c r="B6" s="162" t="s">
        <v>43</v>
      </c>
      <c r="C6" s="162"/>
      <c r="D6" s="162"/>
      <c r="E6" s="30">
        <v>4</v>
      </c>
      <c r="F6" s="129">
        <v>82931712</v>
      </c>
      <c r="G6" s="19"/>
      <c r="H6" s="130">
        <v>63896716</v>
      </c>
      <c r="I6" s="19"/>
    </row>
    <row r="7" spans="2:9" ht="20.100000000000001" customHeight="1" x14ac:dyDescent="0.25">
      <c r="B7" s="162" t="s">
        <v>44</v>
      </c>
      <c r="C7" s="162"/>
      <c r="D7" s="162"/>
      <c r="E7" s="30">
        <v>5</v>
      </c>
      <c r="F7" s="131">
        <v>-50682273</v>
      </c>
      <c r="G7" s="132"/>
      <c r="H7" s="133">
        <v>-35475418</v>
      </c>
      <c r="I7" s="19"/>
    </row>
    <row r="8" spans="2:9" ht="20.100000000000001" customHeight="1" x14ac:dyDescent="0.25">
      <c r="B8" s="162" t="s">
        <v>45</v>
      </c>
      <c r="C8" s="162"/>
      <c r="D8" s="162"/>
      <c r="E8" s="31"/>
      <c r="F8" s="40">
        <f>SUM(F6:F7)</f>
        <v>32249439</v>
      </c>
      <c r="G8" s="34"/>
      <c r="H8" s="40">
        <f>SUM(H6:H7)</f>
        <v>28421298</v>
      </c>
      <c r="I8" s="19"/>
    </row>
    <row r="9" spans="2:9" ht="20.100000000000001" customHeight="1" x14ac:dyDescent="0.25">
      <c r="B9" s="162" t="s">
        <v>46</v>
      </c>
      <c r="C9" s="162"/>
      <c r="D9" s="162"/>
      <c r="E9" s="30">
        <v>6</v>
      </c>
      <c r="F9" s="129">
        <v>-19359736</v>
      </c>
      <c r="G9" s="19"/>
      <c r="H9" s="130">
        <v>-14032504</v>
      </c>
      <c r="I9" s="19"/>
    </row>
    <row r="10" spans="2:9" ht="20.100000000000001" customHeight="1" x14ac:dyDescent="0.25">
      <c r="B10" s="162" t="s">
        <v>47</v>
      </c>
      <c r="C10" s="162"/>
      <c r="D10" s="162"/>
      <c r="E10" s="30">
        <v>7</v>
      </c>
      <c r="F10" s="131">
        <v>-4952500</v>
      </c>
      <c r="G10" s="19"/>
      <c r="H10" s="133">
        <v>-4109431</v>
      </c>
      <c r="I10" s="19"/>
    </row>
    <row r="11" spans="2:9" ht="20.100000000000001" customHeight="1" x14ac:dyDescent="0.25">
      <c r="B11" s="163" t="s">
        <v>48</v>
      </c>
      <c r="C11" s="163"/>
      <c r="D11" s="163"/>
      <c r="E11" s="30"/>
      <c r="F11" s="33">
        <f>SUM(F8:F10)</f>
        <v>7937203</v>
      </c>
      <c r="G11" s="34"/>
      <c r="H11" s="33">
        <f>SUM(H8:H10)</f>
        <v>10279363</v>
      </c>
      <c r="I11" s="24"/>
    </row>
    <row r="12" spans="2:9" ht="20.100000000000001" customHeight="1" x14ac:dyDescent="0.25">
      <c r="B12" s="162" t="s">
        <v>49</v>
      </c>
      <c r="C12" s="162"/>
      <c r="D12" s="162"/>
      <c r="E12" s="30">
        <v>8</v>
      </c>
      <c r="F12" s="129">
        <v>-3482916</v>
      </c>
      <c r="G12" s="19"/>
      <c r="H12" s="130">
        <v>-2258599</v>
      </c>
      <c r="I12" s="19"/>
    </row>
    <row r="13" spans="2:9" ht="20.100000000000001" customHeight="1" x14ac:dyDescent="0.25">
      <c r="B13" s="162" t="s">
        <v>50</v>
      </c>
      <c r="C13" s="162"/>
      <c r="D13" s="162"/>
      <c r="E13" s="30"/>
      <c r="F13" s="129">
        <v>822732</v>
      </c>
      <c r="G13" s="19"/>
      <c r="H13" s="130">
        <v>-4972811</v>
      </c>
      <c r="I13" s="19"/>
    </row>
    <row r="14" spans="2:9" ht="20.100000000000001" customHeight="1" x14ac:dyDescent="0.25">
      <c r="B14" s="162" t="s">
        <v>51</v>
      </c>
      <c r="C14" s="162"/>
      <c r="D14" s="162"/>
      <c r="E14" s="30"/>
      <c r="F14" s="129">
        <v>388989</v>
      </c>
      <c r="G14" s="19"/>
      <c r="H14" s="130">
        <v>14981</v>
      </c>
      <c r="I14" s="19"/>
    </row>
    <row r="15" spans="2:9" ht="20.100000000000001" customHeight="1" x14ac:dyDescent="0.25">
      <c r="B15" s="162" t="s">
        <v>52</v>
      </c>
      <c r="C15" s="162"/>
      <c r="D15" s="162"/>
      <c r="E15" s="30">
        <v>9</v>
      </c>
      <c r="F15" s="131">
        <v>393321</v>
      </c>
      <c r="G15" s="19"/>
      <c r="H15" s="133">
        <v>12737</v>
      </c>
      <c r="I15" s="19"/>
    </row>
    <row r="16" spans="2:9" ht="32.25" customHeight="1" x14ac:dyDescent="0.25">
      <c r="B16" s="162" t="s">
        <v>53</v>
      </c>
      <c r="C16" s="162"/>
      <c r="D16" s="162"/>
      <c r="E16" s="30"/>
      <c r="F16" s="134">
        <f>SUM(F11:F15)</f>
        <v>6059329</v>
      </c>
      <c r="G16" s="34"/>
      <c r="H16" s="134">
        <f>SUM(H11:H15)</f>
        <v>3075671</v>
      </c>
      <c r="I16" s="19"/>
    </row>
    <row r="17" spans="2:9" ht="20.100000000000001" customHeight="1" x14ac:dyDescent="0.25">
      <c r="B17" s="162" t="s">
        <v>54</v>
      </c>
      <c r="C17" s="162"/>
      <c r="D17" s="162"/>
      <c r="E17" s="30">
        <v>10</v>
      </c>
      <c r="F17" s="129">
        <v>-344439</v>
      </c>
      <c r="G17" s="19"/>
      <c r="H17" s="130">
        <v>-1883755</v>
      </c>
      <c r="I17" s="19"/>
    </row>
    <row r="18" spans="2:9" ht="20.100000000000001" customHeight="1" x14ac:dyDescent="0.25">
      <c r="B18" s="162" t="s">
        <v>133</v>
      </c>
      <c r="C18" s="162"/>
      <c r="D18" s="162"/>
      <c r="E18" s="30"/>
      <c r="F18" s="40">
        <f>F16+F17</f>
        <v>5714890</v>
      </c>
      <c r="G18" s="34"/>
      <c r="H18" s="40">
        <f>H16+H17</f>
        <v>1191916</v>
      </c>
      <c r="I18" s="19"/>
    </row>
    <row r="19" spans="2:9" ht="20.100000000000001" customHeight="1" x14ac:dyDescent="0.25">
      <c r="B19" s="162" t="s">
        <v>55</v>
      </c>
      <c r="C19" s="162"/>
      <c r="D19" s="162"/>
      <c r="E19" s="30"/>
      <c r="F19" s="32"/>
      <c r="G19" s="29"/>
      <c r="H19" s="88"/>
      <c r="I19" s="19"/>
    </row>
    <row r="20" spans="2:9" ht="20.100000000000001" customHeight="1" x14ac:dyDescent="0.25">
      <c r="B20" s="162" t="s">
        <v>56</v>
      </c>
      <c r="C20" s="162"/>
      <c r="D20" s="162"/>
      <c r="E20" s="30"/>
      <c r="F20" s="129">
        <v>20657</v>
      </c>
      <c r="G20" s="19"/>
      <c r="H20" s="130">
        <v>-388546</v>
      </c>
      <c r="I20" s="19"/>
    </row>
    <row r="21" spans="2:9" ht="20.100000000000001" customHeight="1" thickBot="1" x14ac:dyDescent="0.3">
      <c r="B21" s="162" t="s">
        <v>100</v>
      </c>
      <c r="C21" s="162"/>
      <c r="D21" s="162"/>
      <c r="E21" s="30"/>
      <c r="F21" s="41">
        <f>SUM(F20)</f>
        <v>20657</v>
      </c>
      <c r="G21" s="29"/>
      <c r="H21" s="41">
        <f>SUM(H20+H19)</f>
        <v>-388546</v>
      </c>
      <c r="I21" s="19"/>
    </row>
    <row r="22" spans="2:9" ht="20.100000000000001" customHeight="1" thickTop="1" x14ac:dyDescent="0.25">
      <c r="B22" s="162" t="s">
        <v>57</v>
      </c>
      <c r="C22" s="162"/>
      <c r="D22" s="162"/>
      <c r="E22" s="30"/>
      <c r="F22" s="32">
        <f>F18+F21</f>
        <v>5735547</v>
      </c>
      <c r="G22" s="29"/>
      <c r="H22" s="29">
        <f>H18+H21</f>
        <v>803370</v>
      </c>
      <c r="I22" s="19"/>
    </row>
    <row r="23" spans="2:9" ht="20.100000000000001" customHeight="1" x14ac:dyDescent="0.25">
      <c r="B23" s="162"/>
      <c r="C23" s="162"/>
      <c r="D23" s="162"/>
      <c r="E23" s="30"/>
      <c r="F23" s="32"/>
      <c r="G23" s="29"/>
      <c r="H23" s="32"/>
      <c r="I23" s="19"/>
    </row>
    <row r="24" spans="2:9" ht="20.100000000000001" customHeight="1" x14ac:dyDescent="0.25">
      <c r="B24" s="167"/>
      <c r="C24" s="167"/>
      <c r="D24" s="167"/>
      <c r="E24" s="30"/>
      <c r="F24" s="35"/>
      <c r="G24" s="29"/>
      <c r="H24" s="36"/>
      <c r="I24" s="19"/>
    </row>
    <row r="25" spans="2:9" ht="20.100000000000001" customHeight="1" x14ac:dyDescent="0.25">
      <c r="B25" s="167" t="s">
        <v>58</v>
      </c>
      <c r="C25" s="167"/>
      <c r="D25" s="167"/>
      <c r="E25" s="30"/>
      <c r="F25" s="32">
        <v>1655</v>
      </c>
      <c r="G25" s="29"/>
      <c r="H25" s="28">
        <v>345</v>
      </c>
      <c r="I25" s="19"/>
    </row>
    <row r="26" spans="2:9" x14ac:dyDescent="0.25">
      <c r="B26" s="15"/>
      <c r="C26" s="15"/>
      <c r="D26" s="15"/>
      <c r="E26" s="17"/>
      <c r="F26" s="21"/>
      <c r="G26" s="19"/>
      <c r="H26" s="19"/>
      <c r="I26" s="19"/>
    </row>
    <row r="27" spans="2:9" ht="15.75" x14ac:dyDescent="0.25">
      <c r="B27" s="164" t="s">
        <v>41</v>
      </c>
      <c r="C27" s="164"/>
      <c r="D27" s="164"/>
      <c r="E27" s="22"/>
      <c r="F27" s="18"/>
      <c r="G27" s="14"/>
      <c r="H27" s="14"/>
      <c r="I27" s="26"/>
    </row>
    <row r="28" spans="2:9" x14ac:dyDescent="0.25">
      <c r="B28" s="15"/>
      <c r="C28" s="15"/>
      <c r="D28" s="15"/>
      <c r="E28" s="22"/>
      <c r="F28" s="18"/>
      <c r="G28" s="14"/>
      <c r="H28" s="14"/>
      <c r="I28" s="14"/>
    </row>
    <row r="29" spans="2:9" ht="15.75" x14ac:dyDescent="0.25">
      <c r="B29" s="37"/>
      <c r="C29" s="15"/>
      <c r="D29" s="38"/>
      <c r="E29" s="16"/>
      <c r="F29" s="16"/>
      <c r="I29" s="26"/>
    </row>
    <row r="30" spans="2:9" x14ac:dyDescent="0.25">
      <c r="B30" s="151" t="s">
        <v>145</v>
      </c>
      <c r="C30" s="151"/>
      <c r="D30" s="97" t="s">
        <v>115</v>
      </c>
      <c r="E30" s="98"/>
      <c r="F30" s="98"/>
      <c r="I30" s="16"/>
    </row>
    <row r="31" spans="2:9" ht="36.75" customHeight="1" x14ac:dyDescent="0.25">
      <c r="B31" s="152" t="s">
        <v>146</v>
      </c>
      <c r="C31" s="152"/>
      <c r="D31" s="3" t="s">
        <v>112</v>
      </c>
      <c r="E31" s="3"/>
      <c r="F31" s="3"/>
      <c r="I31" s="26"/>
    </row>
    <row r="32" spans="2:9" x14ac:dyDescent="0.25">
      <c r="B32" s="39"/>
      <c r="C32" s="14"/>
      <c r="D32" s="16"/>
      <c r="E32" s="14"/>
      <c r="F32" s="18"/>
      <c r="G32" s="14"/>
      <c r="H32" s="14"/>
      <c r="I32" s="14"/>
    </row>
  </sheetData>
  <mergeCells count="29"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21:D2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zoomScaleNormal="10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65"/>
      <c r="J1" s="64"/>
      <c r="K1" s="65"/>
      <c r="L1" s="65"/>
      <c r="M1" s="64"/>
    </row>
    <row r="2" spans="1:14" ht="28.5" customHeight="1" x14ac:dyDescent="0.25">
      <c r="A2" s="173" t="s">
        <v>141</v>
      </c>
      <c r="B2" s="173"/>
      <c r="C2" s="173"/>
      <c r="D2" s="173"/>
      <c r="E2" s="173"/>
      <c r="F2" s="173"/>
      <c r="G2" s="173"/>
      <c r="H2" s="173"/>
      <c r="I2" s="173"/>
      <c r="J2" s="173"/>
      <c r="K2" s="67"/>
      <c r="L2" s="66" t="s">
        <v>1</v>
      </c>
      <c r="M2" s="64"/>
    </row>
    <row r="3" spans="1:14" ht="48.75" customHeight="1" thickBot="1" x14ac:dyDescent="0.3">
      <c r="A3" s="73"/>
      <c r="B3" s="99" t="s">
        <v>102</v>
      </c>
      <c r="C3" s="99"/>
      <c r="D3" s="99" t="s">
        <v>103</v>
      </c>
      <c r="E3" s="99"/>
      <c r="F3" s="99" t="s">
        <v>109</v>
      </c>
      <c r="G3" s="99"/>
      <c r="H3" s="99" t="s">
        <v>104</v>
      </c>
      <c r="I3" s="99"/>
      <c r="J3" s="99" t="s">
        <v>105</v>
      </c>
      <c r="K3" s="99"/>
      <c r="L3" s="99" t="s">
        <v>106</v>
      </c>
      <c r="M3" s="99" t="s">
        <v>107</v>
      </c>
    </row>
    <row r="4" spans="1:14" ht="16.5" thickTop="1" thickBot="1" x14ac:dyDescent="0.3">
      <c r="A4" s="72" t="s">
        <v>123</v>
      </c>
      <c r="B4" s="61">
        <v>2787696</v>
      </c>
      <c r="C4" s="61"/>
      <c r="D4" s="61">
        <v>-820488</v>
      </c>
      <c r="E4" s="61"/>
      <c r="F4" s="61">
        <v>-947400</v>
      </c>
      <c r="G4" s="61"/>
      <c r="H4" s="61">
        <v>4150912</v>
      </c>
      <c r="I4" s="61"/>
      <c r="J4" s="61">
        <v>-741096</v>
      </c>
      <c r="K4" s="61"/>
      <c r="L4" s="61">
        <v>20917682</v>
      </c>
      <c r="M4" s="61">
        <f>SUM(B4:L4)</f>
        <v>25347306</v>
      </c>
      <c r="N4" s="69"/>
    </row>
    <row r="5" spans="1:14" ht="15.75" thickTop="1" x14ac:dyDescent="0.25">
      <c r="A5" s="72" t="s">
        <v>98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>
        <v>1191916</v>
      </c>
      <c r="M5" s="59">
        <f t="shared" ref="M5:M10" si="0">SUM(B5:L5)</f>
        <v>1191916</v>
      </c>
      <c r="N5" s="69"/>
    </row>
    <row r="6" spans="1:14" x14ac:dyDescent="0.25">
      <c r="A6" s="72" t="s">
        <v>100</v>
      </c>
      <c r="B6" s="59"/>
      <c r="C6" s="59"/>
      <c r="D6" s="59"/>
      <c r="E6" s="59"/>
      <c r="F6" s="59"/>
      <c r="G6" s="59"/>
      <c r="H6" s="59"/>
      <c r="I6" s="59"/>
      <c r="J6" s="59">
        <v>-388546</v>
      </c>
      <c r="K6" s="59"/>
      <c r="L6" s="59"/>
      <c r="M6" s="59">
        <f t="shared" si="0"/>
        <v>-388546</v>
      </c>
      <c r="N6" s="69"/>
    </row>
    <row r="7" spans="1:14" x14ac:dyDescent="0.25">
      <c r="A7" s="72" t="s">
        <v>126</v>
      </c>
      <c r="B7" s="59"/>
      <c r="C7" s="59"/>
      <c r="D7" s="59"/>
      <c r="E7" s="59"/>
      <c r="F7" s="59"/>
      <c r="G7" s="59"/>
      <c r="H7" s="59"/>
      <c r="I7" s="59"/>
      <c r="J7" s="59">
        <f>J5+J6</f>
        <v>-388546</v>
      </c>
      <c r="K7" s="59"/>
      <c r="L7" s="59">
        <f>L5+L6</f>
        <v>1191916</v>
      </c>
      <c r="M7" s="59">
        <f t="shared" si="0"/>
        <v>803370</v>
      </c>
      <c r="N7" s="69"/>
    </row>
    <row r="8" spans="1:14" x14ac:dyDescent="0.25">
      <c r="A8" s="72" t="s">
        <v>127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>
        <v>-17329873</v>
      </c>
      <c r="M8" s="59">
        <f t="shared" si="0"/>
        <v>-17329873</v>
      </c>
      <c r="N8" s="69"/>
    </row>
    <row r="9" spans="1:14" x14ac:dyDescent="0.25">
      <c r="A9" s="72" t="s">
        <v>128</v>
      </c>
      <c r="B9" s="59"/>
      <c r="C9" s="59"/>
      <c r="D9" s="59">
        <v>820488</v>
      </c>
      <c r="E9" s="59"/>
      <c r="F9" s="59"/>
      <c r="G9" s="59"/>
      <c r="H9" s="59"/>
      <c r="I9" s="59"/>
      <c r="J9" s="59"/>
      <c r="K9" s="59"/>
      <c r="L9" s="59">
        <v>112245</v>
      </c>
      <c r="M9" s="59">
        <f t="shared" si="0"/>
        <v>932733</v>
      </c>
      <c r="N9" s="69"/>
    </row>
    <row r="10" spans="1:14" ht="30" x14ac:dyDescent="0.25">
      <c r="A10" s="72" t="s">
        <v>99</v>
      </c>
      <c r="B10" s="59"/>
      <c r="C10" s="59"/>
      <c r="D10" s="59"/>
      <c r="E10" s="59"/>
      <c r="F10" s="59"/>
      <c r="G10" s="59"/>
      <c r="H10" s="59">
        <v>-309896</v>
      </c>
      <c r="I10" s="59"/>
      <c r="J10" s="59"/>
      <c r="K10" s="59"/>
      <c r="L10" s="59">
        <v>309896</v>
      </c>
      <c r="M10" s="59">
        <f t="shared" si="0"/>
        <v>0</v>
      </c>
      <c r="N10" s="69"/>
    </row>
    <row r="11" spans="1:14" x14ac:dyDescent="0.25">
      <c r="A11" s="7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9"/>
    </row>
    <row r="12" spans="1:14" ht="15.75" thickBot="1" x14ac:dyDescent="0.3">
      <c r="A12" s="72" t="s">
        <v>142</v>
      </c>
      <c r="B12" s="61">
        <f>SUM(B4:B11)</f>
        <v>2787696</v>
      </c>
      <c r="C12" s="61"/>
      <c r="D12" s="61">
        <f>SUM(D4:D11)</f>
        <v>0</v>
      </c>
      <c r="E12" s="61"/>
      <c r="F12" s="61">
        <f>SUM(F4:F11)</f>
        <v>-947400</v>
      </c>
      <c r="G12" s="61"/>
      <c r="H12" s="61">
        <f>SUM(H4:H11)</f>
        <v>3841016</v>
      </c>
      <c r="I12" s="61"/>
      <c r="J12" s="61">
        <f>SUM(J4:J11)-J7</f>
        <v>-1129642</v>
      </c>
      <c r="K12" s="61"/>
      <c r="L12" s="61">
        <f>SUM(L4:L11)-L7</f>
        <v>5201866</v>
      </c>
      <c r="M12" s="61">
        <f>SUM(M4:M11)-M7</f>
        <v>9753536</v>
      </c>
      <c r="N12" s="69"/>
    </row>
    <row r="13" spans="1:14" ht="15.75" thickTop="1" x14ac:dyDescent="0.25">
      <c r="A13" s="72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9"/>
    </row>
    <row r="14" spans="1:14" x14ac:dyDescent="0.25">
      <c r="A14" s="72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9"/>
    </row>
    <row r="15" spans="1:14" x14ac:dyDescent="0.25">
      <c r="A15" s="7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9"/>
    </row>
    <row r="16" spans="1:14" x14ac:dyDescent="0.25">
      <c r="A16" s="72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9"/>
    </row>
    <row r="17" spans="1:14" ht="15.75" thickBot="1" x14ac:dyDescent="0.3">
      <c r="A17" s="72" t="s">
        <v>129</v>
      </c>
      <c r="B17" s="61">
        <v>2787696</v>
      </c>
      <c r="C17" s="61"/>
      <c r="D17" s="61">
        <v>0</v>
      </c>
      <c r="E17" s="61"/>
      <c r="F17" s="61">
        <v>-947400</v>
      </c>
      <c r="G17" s="61"/>
      <c r="H17" s="61">
        <v>3515133</v>
      </c>
      <c r="I17" s="61"/>
      <c r="J17" s="61">
        <v>-10327</v>
      </c>
      <c r="K17" s="61"/>
      <c r="L17" s="61">
        <v>2541386</v>
      </c>
      <c r="M17" s="61">
        <f>SUM(B17:L17)</f>
        <v>7886488</v>
      </c>
      <c r="N17" s="69"/>
    </row>
    <row r="18" spans="1:14" ht="15.75" thickTop="1" x14ac:dyDescent="0.25">
      <c r="A18" s="72" t="s">
        <v>98</v>
      </c>
      <c r="B18" s="74"/>
      <c r="C18" s="74"/>
      <c r="D18" s="74"/>
      <c r="E18" s="74"/>
      <c r="F18" s="74"/>
      <c r="G18" s="74"/>
      <c r="H18" s="142"/>
      <c r="I18" s="142"/>
      <c r="J18" s="142"/>
      <c r="K18" s="142"/>
      <c r="L18" s="136">
        <v>5714890</v>
      </c>
      <c r="M18" s="59">
        <f>SUM(B18:L18)</f>
        <v>5714890</v>
      </c>
      <c r="N18" s="69"/>
    </row>
    <row r="19" spans="1:14" x14ac:dyDescent="0.25">
      <c r="A19" s="72" t="s">
        <v>100</v>
      </c>
      <c r="B19" s="75" t="s">
        <v>108</v>
      </c>
      <c r="C19" s="74"/>
      <c r="D19" s="75" t="s">
        <v>108</v>
      </c>
      <c r="E19" s="74"/>
      <c r="F19" s="75" t="s">
        <v>108</v>
      </c>
      <c r="G19" s="74"/>
      <c r="H19" s="143" t="s">
        <v>108</v>
      </c>
      <c r="I19" s="142"/>
      <c r="J19" s="143">
        <v>20657</v>
      </c>
      <c r="K19" s="142"/>
      <c r="L19" s="136">
        <v>0</v>
      </c>
      <c r="M19" s="59">
        <f>SUM(B19:L19)</f>
        <v>20657</v>
      </c>
      <c r="N19" s="69"/>
    </row>
    <row r="20" spans="1:14" x14ac:dyDescent="0.25">
      <c r="A20" s="72" t="s">
        <v>126</v>
      </c>
      <c r="B20" s="75" t="s">
        <v>108</v>
      </c>
      <c r="C20" s="74"/>
      <c r="D20" s="75" t="s">
        <v>108</v>
      </c>
      <c r="E20" s="74"/>
      <c r="F20" s="75" t="s">
        <v>108</v>
      </c>
      <c r="G20" s="74"/>
      <c r="H20" s="143"/>
      <c r="I20" s="142"/>
      <c r="J20" s="143">
        <f>J19+J18</f>
        <v>20657</v>
      </c>
      <c r="K20" s="142"/>
      <c r="L20" s="143">
        <f>L19+L18</f>
        <v>5714890</v>
      </c>
      <c r="M20" s="75">
        <f t="shared" ref="M20:M21" si="1">SUM(B20:L20)</f>
        <v>5735547</v>
      </c>
      <c r="N20" s="69"/>
    </row>
    <row r="21" spans="1:14" ht="30" x14ac:dyDescent="0.25">
      <c r="A21" s="72" t="s">
        <v>135</v>
      </c>
      <c r="B21" s="148"/>
      <c r="C21" s="74"/>
      <c r="D21" s="148"/>
      <c r="E21" s="74"/>
      <c r="F21" s="148"/>
      <c r="G21" s="74"/>
      <c r="H21" s="143" t="s">
        <v>108</v>
      </c>
      <c r="I21" s="142"/>
      <c r="J21" s="143" t="s">
        <v>108</v>
      </c>
      <c r="K21" s="142"/>
      <c r="L21" s="143">
        <v>2150921</v>
      </c>
      <c r="M21" s="75">
        <f t="shared" si="1"/>
        <v>2150921</v>
      </c>
      <c r="N21" s="69"/>
    </row>
    <row r="22" spans="1:14" ht="30.75" thickBot="1" x14ac:dyDescent="0.3">
      <c r="A22" s="72" t="s">
        <v>99</v>
      </c>
      <c r="B22" s="76" t="s">
        <v>108</v>
      </c>
      <c r="C22" s="77"/>
      <c r="D22" s="76" t="s">
        <v>108</v>
      </c>
      <c r="E22" s="77"/>
      <c r="F22" s="76" t="s">
        <v>108</v>
      </c>
      <c r="G22" s="77"/>
      <c r="H22" s="144">
        <v>-335255</v>
      </c>
      <c r="I22" s="144"/>
      <c r="J22" s="144"/>
      <c r="K22" s="144"/>
      <c r="L22" s="144">
        <f>-H22</f>
        <v>335255</v>
      </c>
      <c r="M22" s="61"/>
      <c r="N22" s="69"/>
    </row>
    <row r="23" spans="1:14" ht="16.5" thickTop="1" thickBot="1" x14ac:dyDescent="0.3">
      <c r="A23" s="72" t="s">
        <v>143</v>
      </c>
      <c r="B23" s="61">
        <f>SUM(B17:B22)</f>
        <v>2787696</v>
      </c>
      <c r="C23" s="61"/>
      <c r="D23" s="61">
        <f>SUM(D17:D22)</f>
        <v>0</v>
      </c>
      <c r="E23" s="61"/>
      <c r="F23" s="61">
        <f>SUM(F17:F22)</f>
        <v>-947400</v>
      </c>
      <c r="G23" s="61"/>
      <c r="H23" s="61">
        <f>SUM(H17:H22)</f>
        <v>3179878</v>
      </c>
      <c r="I23" s="61"/>
      <c r="J23" s="61">
        <f>SUM(J17:J22)-J20</f>
        <v>10330</v>
      </c>
      <c r="K23" s="61"/>
      <c r="L23" s="61">
        <f>SUM(L17:L22)-L20</f>
        <v>10742452</v>
      </c>
      <c r="M23" s="61">
        <f>SUM(M17:M22)-M20</f>
        <v>15772956</v>
      </c>
      <c r="N23" s="69"/>
    </row>
    <row r="24" spans="1:14" ht="15.75" thickTop="1" x14ac:dyDescent="0.25"/>
    <row r="25" spans="1:14" x14ac:dyDescent="0.25">
      <c r="A25" s="51"/>
      <c r="B25" s="174" t="s">
        <v>41</v>
      </c>
      <c r="C25" s="174"/>
      <c r="D25" s="174"/>
      <c r="E25" s="174"/>
      <c r="F25" s="174"/>
      <c r="G25" s="174"/>
      <c r="H25" s="46"/>
      <c r="I25" s="54"/>
    </row>
    <row r="26" spans="1:14" x14ac:dyDescent="0.25">
      <c r="A26" s="50"/>
      <c r="B26" s="43"/>
      <c r="C26" s="43"/>
      <c r="D26" s="43"/>
      <c r="E26" s="44"/>
      <c r="F26" s="44"/>
      <c r="G26" s="62"/>
      <c r="H26" s="46"/>
      <c r="I26" s="54"/>
    </row>
    <row r="27" spans="1:14" x14ac:dyDescent="0.25">
      <c r="A27" s="42"/>
      <c r="B27" s="52"/>
      <c r="C27" s="52"/>
      <c r="D27" s="52"/>
      <c r="E27" s="43"/>
      <c r="F27" s="56"/>
      <c r="G27" s="63"/>
      <c r="H27" s="43"/>
      <c r="I27" s="53"/>
    </row>
    <row r="28" spans="1:14" ht="15" customHeight="1" x14ac:dyDescent="0.25">
      <c r="A28" s="42"/>
      <c r="B28" s="175" t="s">
        <v>145</v>
      </c>
      <c r="C28" s="175"/>
      <c r="D28" s="175"/>
      <c r="E28" s="55"/>
      <c r="F28" s="97" t="s">
        <v>115</v>
      </c>
      <c r="G28" s="98"/>
    </row>
    <row r="29" spans="1:14" ht="32.25" customHeight="1" x14ac:dyDescent="0.25">
      <c r="A29" s="42"/>
      <c r="B29" s="189" t="s">
        <v>146</v>
      </c>
      <c r="C29" s="189"/>
      <c r="D29" s="189"/>
      <c r="E29" s="54"/>
      <c r="F29" s="3" t="s">
        <v>111</v>
      </c>
      <c r="G29" s="3"/>
    </row>
    <row r="30" spans="1:14" x14ac:dyDescent="0.25">
      <c r="A30" s="42"/>
      <c r="B30" s="45"/>
      <c r="C30" s="45"/>
      <c r="D30" s="54"/>
      <c r="E30" s="54"/>
      <c r="F30" s="53"/>
      <c r="G30" s="53"/>
      <c r="H30" s="44"/>
      <c r="I30" s="46"/>
    </row>
  </sheetData>
  <mergeCells count="5">
    <mergeCell ref="A1:H1"/>
    <mergeCell ref="A2:J2"/>
    <mergeCell ref="B25:G25"/>
    <mergeCell ref="B28:D28"/>
    <mergeCell ref="B29:D2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65"/>
  <sheetViews>
    <sheetView zoomScaleNormal="100" workbookViewId="0">
      <selection sqref="A1:C1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80" t="s">
        <v>0</v>
      </c>
      <c r="B1" s="180"/>
      <c r="C1" s="180"/>
      <c r="D1" s="42"/>
      <c r="E1" s="42"/>
      <c r="F1" s="42"/>
    </row>
    <row r="2" spans="1:6" ht="38.25" customHeight="1" x14ac:dyDescent="0.25">
      <c r="A2" s="181" t="s">
        <v>144</v>
      </c>
      <c r="B2" s="181"/>
      <c r="C2" s="181"/>
      <c r="D2" s="181"/>
      <c r="E2" s="146"/>
      <c r="F2" s="146" t="s">
        <v>1</v>
      </c>
    </row>
    <row r="3" spans="1:6" ht="34.5" customHeight="1" x14ac:dyDescent="0.25">
      <c r="A3" s="182" t="s">
        <v>59</v>
      </c>
      <c r="B3" s="182"/>
      <c r="C3" s="182"/>
      <c r="D3" s="58" t="str">
        <f>ОПУ!F4</f>
        <v>6 месяцев 2023</v>
      </c>
      <c r="E3" s="83"/>
      <c r="F3" s="58" t="str">
        <f>ОПУ!H4</f>
        <v>6 месяцев 2022</v>
      </c>
    </row>
    <row r="4" spans="1:6" ht="27.75" customHeight="1" x14ac:dyDescent="0.25">
      <c r="A4" s="57"/>
      <c r="B4" s="179" t="s">
        <v>60</v>
      </c>
      <c r="C4" s="179"/>
      <c r="D4" s="135">
        <f>ОПУ!F16</f>
        <v>6059329</v>
      </c>
      <c r="E4" s="136"/>
      <c r="F4" s="135">
        <f>ОПУ!H16</f>
        <v>3075671</v>
      </c>
    </row>
    <row r="5" spans="1:6" x14ac:dyDescent="0.25">
      <c r="A5" s="179" t="s">
        <v>61</v>
      </c>
      <c r="B5" s="179"/>
      <c r="C5" s="179"/>
      <c r="D5" s="135"/>
      <c r="E5" s="136"/>
      <c r="F5" s="136"/>
    </row>
    <row r="6" spans="1:6" ht="15" customHeight="1" x14ac:dyDescent="0.25">
      <c r="A6" s="57"/>
      <c r="B6" s="57"/>
      <c r="C6" s="72" t="s">
        <v>62</v>
      </c>
      <c r="D6" s="135">
        <v>1663763</v>
      </c>
      <c r="E6" s="136"/>
      <c r="F6" s="87">
        <v>1407908</v>
      </c>
    </row>
    <row r="7" spans="1:6" ht="15" customHeight="1" x14ac:dyDescent="0.25">
      <c r="A7" s="57"/>
      <c r="B7" s="57"/>
      <c r="C7" s="72" t="s">
        <v>63</v>
      </c>
      <c r="D7" s="135">
        <v>3482916</v>
      </c>
      <c r="E7" s="136"/>
      <c r="F7" s="87">
        <v>2258599</v>
      </c>
    </row>
    <row r="8" spans="1:6" ht="15" customHeight="1" x14ac:dyDescent="0.25">
      <c r="A8" s="57"/>
      <c r="B8" s="57"/>
      <c r="C8" s="72" t="s">
        <v>64</v>
      </c>
      <c r="D8" s="87">
        <v>-822732</v>
      </c>
      <c r="E8" s="136"/>
      <c r="F8" s="87">
        <v>4972811</v>
      </c>
    </row>
    <row r="9" spans="1:6" ht="15" customHeight="1" x14ac:dyDescent="0.25">
      <c r="A9" s="57"/>
      <c r="B9" s="57"/>
      <c r="C9" s="72" t="s">
        <v>130</v>
      </c>
      <c r="D9" s="87">
        <v>1372</v>
      </c>
      <c r="E9" s="136"/>
      <c r="F9" s="136">
        <v>-15556</v>
      </c>
    </row>
    <row r="10" spans="1:6" ht="15" customHeight="1" x14ac:dyDescent="0.25">
      <c r="A10" s="57"/>
      <c r="B10" s="57"/>
      <c r="C10" s="72" t="s">
        <v>134</v>
      </c>
      <c r="D10" s="87">
        <v>27393</v>
      </c>
      <c r="E10" s="136"/>
      <c r="F10" s="87">
        <v>2819</v>
      </c>
    </row>
    <row r="11" spans="1:6" ht="15" hidden="1" customHeight="1" x14ac:dyDescent="0.25">
      <c r="A11" s="57"/>
      <c r="B11" s="57"/>
      <c r="C11" s="72" t="s">
        <v>101</v>
      </c>
      <c r="D11" s="87"/>
      <c r="E11" s="136"/>
      <c r="F11" s="136"/>
    </row>
    <row r="12" spans="1:6" ht="15" customHeight="1" x14ac:dyDescent="0.25">
      <c r="A12" s="57"/>
      <c r="B12" s="57"/>
      <c r="C12" s="72" t="s">
        <v>65</v>
      </c>
      <c r="D12" s="87">
        <v>-1406416</v>
      </c>
      <c r="E12" s="136"/>
      <c r="F12" s="87">
        <v>-709428</v>
      </c>
    </row>
    <row r="13" spans="1:6" ht="15.75" customHeight="1" thickBot="1" x14ac:dyDescent="0.3">
      <c r="A13" s="57"/>
      <c r="B13" s="57"/>
      <c r="C13" s="72" t="s">
        <v>66</v>
      </c>
      <c r="D13" s="87">
        <v>-388989</v>
      </c>
      <c r="E13" s="136"/>
      <c r="F13" s="87">
        <v>-14981</v>
      </c>
    </row>
    <row r="14" spans="1:6" ht="30.75" customHeight="1" thickBot="1" x14ac:dyDescent="0.3">
      <c r="A14" s="57"/>
      <c r="B14" s="179" t="s">
        <v>67</v>
      </c>
      <c r="C14" s="179"/>
      <c r="D14" s="95">
        <f>SUM(D4:D13)</f>
        <v>8616636</v>
      </c>
      <c r="E14" s="48"/>
      <c r="F14" s="60">
        <f>SUM(F4:F13)</f>
        <v>10977843</v>
      </c>
    </row>
    <row r="15" spans="1:6" x14ac:dyDescent="0.25">
      <c r="A15" s="57"/>
      <c r="B15" s="57"/>
      <c r="C15" s="79"/>
      <c r="D15" s="59"/>
      <c r="E15" s="48"/>
      <c r="F15" s="84"/>
    </row>
    <row r="16" spans="1:6" ht="15" customHeight="1" x14ac:dyDescent="0.25">
      <c r="A16" s="57"/>
      <c r="B16" s="57"/>
      <c r="C16" s="72" t="s">
        <v>68</v>
      </c>
      <c r="D16" s="136">
        <v>-8505579</v>
      </c>
      <c r="E16" s="59"/>
      <c r="F16" s="136">
        <v>-14452214</v>
      </c>
    </row>
    <row r="17" spans="1:7" ht="27" customHeight="1" x14ac:dyDescent="0.25">
      <c r="A17" s="57"/>
      <c r="B17" s="57"/>
      <c r="C17" s="72" t="s">
        <v>69</v>
      </c>
      <c r="D17" s="136">
        <v>-3839257</v>
      </c>
      <c r="E17" s="59"/>
      <c r="F17" s="136">
        <v>-872364</v>
      </c>
    </row>
    <row r="18" spans="1:7" ht="15" customHeight="1" x14ac:dyDescent="0.25">
      <c r="A18" s="57"/>
      <c r="B18" s="57"/>
      <c r="C18" s="72" t="s">
        <v>70</v>
      </c>
      <c r="D18" s="136">
        <v>-3300589</v>
      </c>
      <c r="E18" s="59"/>
      <c r="F18" s="136">
        <v>-7554700</v>
      </c>
    </row>
    <row r="19" spans="1:7" ht="15" customHeight="1" x14ac:dyDescent="0.25">
      <c r="A19" s="57"/>
      <c r="B19" s="57"/>
      <c r="C19" s="72" t="s">
        <v>71</v>
      </c>
      <c r="D19" s="136">
        <v>-3362178</v>
      </c>
      <c r="E19" s="59"/>
      <c r="F19" s="136">
        <v>-1281656</v>
      </c>
    </row>
    <row r="20" spans="1:7" ht="15" customHeight="1" x14ac:dyDescent="0.25">
      <c r="A20" s="57"/>
      <c r="B20" s="57"/>
      <c r="C20" s="72" t="s">
        <v>72</v>
      </c>
      <c r="D20" s="136">
        <v>11352860</v>
      </c>
      <c r="E20" s="59"/>
      <c r="F20" s="136">
        <v>5956209</v>
      </c>
    </row>
    <row r="21" spans="1:7" ht="15" customHeight="1" x14ac:dyDescent="0.25">
      <c r="A21" s="57"/>
      <c r="B21" s="57"/>
      <c r="C21" s="72" t="s">
        <v>73</v>
      </c>
      <c r="D21" s="136">
        <v>-2441311</v>
      </c>
      <c r="E21" s="59"/>
      <c r="F21" s="136">
        <v>-793428</v>
      </c>
    </row>
    <row r="22" spans="1:7" ht="29.25" customHeight="1" x14ac:dyDescent="0.25">
      <c r="A22" s="57"/>
      <c r="B22" s="57"/>
      <c r="C22" s="72" t="s">
        <v>74</v>
      </c>
      <c r="D22" s="136">
        <v>-2193473</v>
      </c>
      <c r="E22" s="59"/>
      <c r="F22" s="136">
        <v>3876638</v>
      </c>
    </row>
    <row r="23" spans="1:7" ht="15.75" customHeight="1" thickBot="1" x14ac:dyDescent="0.3">
      <c r="A23" s="57"/>
      <c r="B23" s="179" t="s">
        <v>75</v>
      </c>
      <c r="C23" s="179"/>
      <c r="D23" s="80">
        <f>SUM(D14:D22)</f>
        <v>-3672891</v>
      </c>
      <c r="E23" s="48"/>
      <c r="F23" s="80">
        <f>SUM(F14:F22)</f>
        <v>-4143672</v>
      </c>
    </row>
    <row r="24" spans="1:7" ht="15" customHeight="1" x14ac:dyDescent="0.25">
      <c r="A24" s="57"/>
      <c r="B24" s="57"/>
      <c r="C24" s="72" t="s">
        <v>76</v>
      </c>
      <c r="D24" s="136">
        <v>-3983551</v>
      </c>
      <c r="E24" s="48"/>
      <c r="F24" s="140">
        <v>-2927611</v>
      </c>
    </row>
    <row r="25" spans="1:7" ht="15.75" customHeight="1" thickBot="1" x14ac:dyDescent="0.3">
      <c r="A25" s="57"/>
      <c r="B25" s="57"/>
      <c r="C25" s="72" t="s">
        <v>77</v>
      </c>
      <c r="D25" s="139">
        <v>-1619302</v>
      </c>
      <c r="E25" s="48"/>
      <c r="F25" s="141">
        <v>-1073601</v>
      </c>
    </row>
    <row r="26" spans="1:7" ht="32.25" customHeight="1" thickBot="1" x14ac:dyDescent="0.3">
      <c r="A26" s="59"/>
      <c r="B26" s="183" t="s">
        <v>110</v>
      </c>
      <c r="C26" s="183"/>
      <c r="D26" s="80">
        <f>SUM(D23:D25)</f>
        <v>-9275744</v>
      </c>
      <c r="E26" s="48"/>
      <c r="F26" s="80">
        <f>SUM(F23:F25)</f>
        <v>-8144884</v>
      </c>
      <c r="G26" s="49"/>
    </row>
    <row r="27" spans="1:7" x14ac:dyDescent="0.25">
      <c r="A27" s="184" t="s">
        <v>78</v>
      </c>
      <c r="B27" s="184"/>
      <c r="C27" s="184"/>
      <c r="D27" s="85"/>
      <c r="E27" s="86"/>
      <c r="F27" s="42"/>
      <c r="G27" s="42"/>
    </row>
    <row r="28" spans="1:7" ht="15" customHeight="1" x14ac:dyDescent="0.25">
      <c r="A28" s="57"/>
      <c r="B28" s="57"/>
      <c r="C28" s="59" t="s">
        <v>79</v>
      </c>
      <c r="D28" s="136">
        <v>-73464099</v>
      </c>
      <c r="E28" s="48"/>
      <c r="F28" s="136">
        <v>-3685263</v>
      </c>
      <c r="G28" s="42"/>
    </row>
    <row r="29" spans="1:7" ht="30" customHeight="1" x14ac:dyDescent="0.25">
      <c r="A29" s="57"/>
      <c r="B29" s="57"/>
      <c r="C29" s="59" t="s">
        <v>80</v>
      </c>
      <c r="D29" s="136">
        <v>41850</v>
      </c>
      <c r="E29" s="48"/>
      <c r="F29" s="136">
        <v>0</v>
      </c>
      <c r="G29" s="42"/>
    </row>
    <row r="30" spans="1:7" ht="15" hidden="1" customHeight="1" x14ac:dyDescent="0.25">
      <c r="A30" s="57"/>
      <c r="B30" s="57"/>
      <c r="C30" s="59" t="s">
        <v>81</v>
      </c>
      <c r="D30" s="136"/>
      <c r="E30" s="48"/>
      <c r="F30" s="136"/>
      <c r="G30" s="42"/>
    </row>
    <row r="31" spans="1:7" ht="29.25" hidden="1" customHeight="1" x14ac:dyDescent="0.25">
      <c r="A31" s="57"/>
      <c r="B31" s="57"/>
      <c r="C31" s="81" t="s">
        <v>82</v>
      </c>
      <c r="D31" s="136"/>
      <c r="E31" s="48"/>
      <c r="F31" s="136"/>
      <c r="G31" s="42"/>
    </row>
    <row r="32" spans="1:7" ht="28.5" customHeight="1" x14ac:dyDescent="0.25">
      <c r="A32" s="57"/>
      <c r="B32" s="57"/>
      <c r="C32" s="81" t="s">
        <v>83</v>
      </c>
      <c r="D32" s="136">
        <v>75932367</v>
      </c>
      <c r="E32" s="48"/>
      <c r="F32" s="136">
        <v>20480861</v>
      </c>
      <c r="G32" s="42"/>
    </row>
    <row r="33" spans="1:8" hidden="1" x14ac:dyDescent="0.25">
      <c r="A33" s="57"/>
      <c r="B33" s="57"/>
      <c r="C33" s="82" t="s">
        <v>84</v>
      </c>
      <c r="D33" s="136"/>
      <c r="E33" s="48"/>
      <c r="F33" s="136"/>
      <c r="G33" s="47"/>
    </row>
    <row r="34" spans="1:8" hidden="1" x14ac:dyDescent="0.25">
      <c r="A34" s="57"/>
      <c r="B34" s="57"/>
      <c r="C34" s="82" t="s">
        <v>85</v>
      </c>
      <c r="D34" s="136"/>
      <c r="E34" s="48"/>
      <c r="F34" s="136"/>
      <c r="G34" s="47"/>
    </row>
    <row r="35" spans="1:8" ht="15" customHeight="1" x14ac:dyDescent="0.25">
      <c r="A35" s="57"/>
      <c r="B35" s="57"/>
      <c r="C35" s="59" t="s">
        <v>86</v>
      </c>
      <c r="D35" s="136">
        <v>-11859695</v>
      </c>
      <c r="E35" s="48"/>
      <c r="F35" s="136">
        <v>-1042000</v>
      </c>
      <c r="G35" s="42"/>
    </row>
    <row r="36" spans="1:8" ht="15" customHeight="1" x14ac:dyDescent="0.25">
      <c r="A36" s="57"/>
      <c r="B36" s="57"/>
      <c r="C36" s="59" t="s">
        <v>87</v>
      </c>
      <c r="D36" s="87">
        <v>12553243</v>
      </c>
      <c r="E36" s="48"/>
      <c r="F36" s="136">
        <v>1420818</v>
      </c>
      <c r="G36" s="42"/>
    </row>
    <row r="37" spans="1:8" ht="15" customHeight="1" x14ac:dyDescent="0.25">
      <c r="A37" s="57"/>
      <c r="B37" s="57"/>
      <c r="C37" s="59" t="s">
        <v>88</v>
      </c>
      <c r="D37" s="136">
        <v>14144</v>
      </c>
      <c r="E37" s="48"/>
      <c r="F37" s="136">
        <v>13204</v>
      </c>
      <c r="G37" s="42"/>
    </row>
    <row r="38" spans="1:8" ht="28.5" customHeight="1" thickBot="1" x14ac:dyDescent="0.3">
      <c r="A38" s="57"/>
      <c r="B38" s="57"/>
      <c r="C38" s="59" t="s">
        <v>89</v>
      </c>
      <c r="D38" s="87">
        <v>-2391223</v>
      </c>
      <c r="E38" s="48"/>
      <c r="F38" s="140">
        <v>-3784057</v>
      </c>
      <c r="G38" s="42"/>
    </row>
    <row r="39" spans="1:8" x14ac:dyDescent="0.25">
      <c r="A39" s="57"/>
      <c r="B39" s="57"/>
      <c r="C39" s="72"/>
      <c r="D39" s="177">
        <f>SUM(D28:D38)</f>
        <v>826587</v>
      </c>
      <c r="E39" s="176"/>
      <c r="F39" s="177">
        <f>SUM(F28:F38)</f>
        <v>13403563</v>
      </c>
      <c r="G39" s="47"/>
    </row>
    <row r="40" spans="1:8" ht="34.5" customHeight="1" thickBot="1" x14ac:dyDescent="0.3">
      <c r="A40" s="57"/>
      <c r="B40" s="179" t="s">
        <v>114</v>
      </c>
      <c r="C40" s="179"/>
      <c r="D40" s="178"/>
      <c r="E40" s="176"/>
      <c r="F40" s="178"/>
      <c r="G40" s="47"/>
      <c r="H40" s="69"/>
    </row>
    <row r="41" spans="1:8" x14ac:dyDescent="0.25">
      <c r="A41" s="185" t="s">
        <v>90</v>
      </c>
      <c r="B41" s="185"/>
      <c r="C41" s="185"/>
      <c r="D41" s="59"/>
      <c r="E41" s="48"/>
      <c r="F41" s="42"/>
      <c r="G41" s="47"/>
    </row>
    <row r="42" spans="1:8" ht="15.75" customHeight="1" x14ac:dyDescent="0.25">
      <c r="A42" s="57"/>
      <c r="B42" s="57"/>
      <c r="C42" s="72" t="s">
        <v>91</v>
      </c>
      <c r="D42" s="59">
        <v>-10392459</v>
      </c>
      <c r="E42" s="48"/>
      <c r="F42" s="59">
        <v>-4265292</v>
      </c>
      <c r="G42" s="47"/>
    </row>
    <row r="43" spans="1:8" ht="15" customHeight="1" x14ac:dyDescent="0.25">
      <c r="A43" s="57"/>
      <c r="B43" s="57"/>
      <c r="C43" s="72" t="s">
        <v>92</v>
      </c>
      <c r="D43" s="59">
        <v>0</v>
      </c>
      <c r="E43" s="48"/>
      <c r="F43" s="59">
        <v>-14129858</v>
      </c>
      <c r="G43" s="47"/>
    </row>
    <row r="44" spans="1:8" x14ac:dyDescent="0.25">
      <c r="A44" s="57"/>
      <c r="B44" s="57"/>
      <c r="C44" s="72" t="s">
        <v>93</v>
      </c>
      <c r="D44" s="59">
        <v>0</v>
      </c>
      <c r="E44" s="48"/>
      <c r="F44" s="59">
        <v>932733</v>
      </c>
      <c r="G44" s="47"/>
    </row>
    <row r="45" spans="1:8" x14ac:dyDescent="0.25">
      <c r="A45" s="57"/>
      <c r="B45" s="57"/>
      <c r="C45" s="72" t="s">
        <v>131</v>
      </c>
      <c r="D45" s="59">
        <v>273628</v>
      </c>
      <c r="E45" s="48"/>
      <c r="F45" s="59">
        <v>0</v>
      </c>
      <c r="G45" s="47"/>
    </row>
    <row r="46" spans="1:8" x14ac:dyDescent="0.25">
      <c r="A46" s="57"/>
      <c r="B46" s="57"/>
      <c r="C46" s="72" t="s">
        <v>132</v>
      </c>
      <c r="D46" s="59">
        <v>-492236</v>
      </c>
      <c r="E46" s="48"/>
      <c r="F46" s="59">
        <v>0</v>
      </c>
      <c r="G46" s="47"/>
    </row>
    <row r="47" spans="1:8" ht="15.75" customHeight="1" thickBot="1" x14ac:dyDescent="0.3">
      <c r="A47" s="57"/>
      <c r="B47" s="57"/>
      <c r="C47" s="72" t="s">
        <v>94</v>
      </c>
      <c r="D47" s="59">
        <v>3488527</v>
      </c>
      <c r="E47" s="48"/>
      <c r="F47" s="59">
        <v>8920637</v>
      </c>
      <c r="G47" s="47"/>
    </row>
    <row r="48" spans="1:8" x14ac:dyDescent="0.25">
      <c r="A48" s="57"/>
      <c r="B48" s="57"/>
      <c r="C48" s="72"/>
      <c r="D48" s="177">
        <f>SUM(D42:D47)</f>
        <v>-7122540</v>
      </c>
      <c r="E48" s="176"/>
      <c r="F48" s="177">
        <f>SUM(F42:F47)</f>
        <v>-8541780</v>
      </c>
      <c r="G48" s="47"/>
    </row>
    <row r="49" spans="1:11" ht="33.75" customHeight="1" thickBot="1" x14ac:dyDescent="0.3">
      <c r="A49" s="57"/>
      <c r="B49" s="179" t="s">
        <v>113</v>
      </c>
      <c r="C49" s="179"/>
      <c r="D49" s="187"/>
      <c r="E49" s="186"/>
      <c r="F49" s="187"/>
      <c r="G49" s="47"/>
    </row>
    <row r="50" spans="1:11" ht="15.75" thickBot="1" x14ac:dyDescent="0.3">
      <c r="A50" s="57"/>
      <c r="B50" s="57"/>
      <c r="G50" s="47"/>
      <c r="K50" s="69"/>
    </row>
    <row r="51" spans="1:11" ht="15.75" thickBot="1" x14ac:dyDescent="0.3">
      <c r="A51" s="188" t="s">
        <v>96</v>
      </c>
      <c r="B51" s="188"/>
      <c r="C51" s="188"/>
      <c r="D51" s="60">
        <f>D48+D39+D26</f>
        <v>-15571697</v>
      </c>
      <c r="E51" s="48"/>
      <c r="F51" s="60">
        <f>F48+F39+F26</f>
        <v>-3283101</v>
      </c>
      <c r="G51" s="42"/>
      <c r="H51" s="42"/>
    </row>
    <row r="52" spans="1:11" ht="15.75" thickBot="1" x14ac:dyDescent="0.3">
      <c r="A52" s="188" t="s">
        <v>97</v>
      </c>
      <c r="B52" s="188"/>
      <c r="C52" s="188"/>
      <c r="D52" s="80">
        <v>29358569</v>
      </c>
      <c r="E52" s="48"/>
      <c r="F52" s="60">
        <v>6092477</v>
      </c>
      <c r="G52" s="42"/>
      <c r="H52" s="42"/>
    </row>
    <row r="53" spans="1:11" ht="15.75" customHeight="1" thickBot="1" x14ac:dyDescent="0.3">
      <c r="A53" s="51"/>
      <c r="B53" s="51"/>
      <c r="C53" s="78" t="s">
        <v>95</v>
      </c>
      <c r="D53" s="80">
        <v>-387163</v>
      </c>
      <c r="E53" s="48"/>
      <c r="F53" s="80">
        <v>36987</v>
      </c>
      <c r="G53" s="42"/>
      <c r="H53" s="42"/>
    </row>
    <row r="54" spans="1:11" ht="15.75" thickBot="1" x14ac:dyDescent="0.3">
      <c r="A54" s="188" t="s">
        <v>117</v>
      </c>
      <c r="B54" s="188"/>
      <c r="C54" s="188"/>
      <c r="D54" s="61">
        <f>D52+D51+D53</f>
        <v>13399709</v>
      </c>
      <c r="E54" s="48"/>
      <c r="F54" s="61">
        <f>F52+F51+F53</f>
        <v>2846363</v>
      </c>
      <c r="G54" s="42"/>
      <c r="H54" s="42"/>
    </row>
    <row r="55" spans="1:11" ht="15.75" thickTop="1" x14ac:dyDescent="0.25">
      <c r="A55" s="51"/>
      <c r="B55" s="51"/>
      <c r="C55" s="51"/>
      <c r="D55" s="59"/>
      <c r="E55" s="48"/>
      <c r="F55" s="59"/>
      <c r="G55" s="42"/>
      <c r="H55" s="42"/>
    </row>
    <row r="56" spans="1:11" x14ac:dyDescent="0.25">
      <c r="A56" s="51"/>
      <c r="B56" s="174" t="s">
        <v>41</v>
      </c>
      <c r="C56" s="174"/>
      <c r="D56" s="174"/>
      <c r="E56" s="46"/>
      <c r="F56" s="62"/>
      <c r="G56" s="54"/>
      <c r="H56" s="54"/>
    </row>
    <row r="57" spans="1:11" x14ac:dyDescent="0.25">
      <c r="A57" s="50"/>
      <c r="B57" s="43"/>
      <c r="C57" s="43"/>
      <c r="D57" s="147">
        <f>D54-Баланс!F22</f>
        <v>0</v>
      </c>
      <c r="E57" s="46"/>
      <c r="F57" s="96"/>
      <c r="G57" s="54"/>
      <c r="H57" s="54"/>
    </row>
    <row r="58" spans="1:11" ht="15.75" x14ac:dyDescent="0.25">
      <c r="B58" s="37"/>
      <c r="C58" s="15"/>
      <c r="D58" s="38"/>
      <c r="E58" s="15"/>
      <c r="G58" s="16"/>
      <c r="H58" s="16"/>
      <c r="I58" s="26"/>
    </row>
    <row r="59" spans="1:11" ht="15" customHeight="1" x14ac:dyDescent="0.25">
      <c r="B59" s="151" t="s">
        <v>145</v>
      </c>
      <c r="C59" s="151"/>
      <c r="D59" s="97" t="s">
        <v>115</v>
      </c>
      <c r="E59" s="138"/>
      <c r="G59" s="98"/>
      <c r="H59" s="98"/>
      <c r="I59" s="16"/>
    </row>
    <row r="60" spans="1:11" ht="15.75" customHeight="1" x14ac:dyDescent="0.25">
      <c r="B60" s="152" t="s">
        <v>146</v>
      </c>
      <c r="C60" s="152"/>
      <c r="D60" s="3" t="s">
        <v>111</v>
      </c>
      <c r="E60" s="15"/>
      <c r="G60" s="3"/>
      <c r="H60" s="3"/>
      <c r="I60" s="26"/>
    </row>
    <row r="61" spans="1:11" x14ac:dyDescent="0.25">
      <c r="B61" s="39"/>
      <c r="C61" s="14"/>
      <c r="D61" s="16"/>
      <c r="E61" s="14"/>
      <c r="F61" s="18"/>
      <c r="G61" s="14"/>
      <c r="H61" s="14"/>
      <c r="I61" s="14"/>
    </row>
    <row r="62" spans="1:11" x14ac:dyDescent="0.25">
      <c r="A62" s="42"/>
      <c r="B62" s="42"/>
      <c r="C62" s="42"/>
      <c r="D62" s="42"/>
      <c r="E62" s="42"/>
      <c r="F62" s="42"/>
      <c r="G62" s="42"/>
      <c r="H62" s="42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</row>
    <row r="64" spans="1:11" x14ac:dyDescent="0.25">
      <c r="A64" s="42"/>
      <c r="B64" s="42"/>
      <c r="C64" s="42"/>
      <c r="D64" s="42"/>
      <c r="E64" s="42"/>
      <c r="F64" s="42"/>
      <c r="G64" s="42"/>
      <c r="H64" s="42"/>
    </row>
    <row r="65" spans="1:8" x14ac:dyDescent="0.25">
      <c r="A65" s="42"/>
      <c r="B65" s="42"/>
      <c r="C65" s="42"/>
      <c r="D65" s="42"/>
      <c r="E65" s="42"/>
      <c r="F65" s="42"/>
      <c r="G65" s="42"/>
      <c r="H65" s="42"/>
    </row>
  </sheetData>
  <mergeCells count="24">
    <mergeCell ref="F48:F49"/>
    <mergeCell ref="B49:C49"/>
    <mergeCell ref="A52:C52"/>
    <mergeCell ref="A54:C54"/>
    <mergeCell ref="A51:C51"/>
    <mergeCell ref="D48:D49"/>
    <mergeCell ref="A41:C41"/>
    <mergeCell ref="B56:D56"/>
    <mergeCell ref="B59:C59"/>
    <mergeCell ref="B60:C60"/>
    <mergeCell ref="E48:E49"/>
    <mergeCell ref="E39:E40"/>
    <mergeCell ref="F39:F40"/>
    <mergeCell ref="B40:C40"/>
    <mergeCell ref="A1:C1"/>
    <mergeCell ref="A2:D2"/>
    <mergeCell ref="A3:C3"/>
    <mergeCell ref="B4:C4"/>
    <mergeCell ref="A5:C5"/>
    <mergeCell ref="B14:C14"/>
    <mergeCell ref="B23:C23"/>
    <mergeCell ref="B26:C26"/>
    <mergeCell ref="A27:C27"/>
    <mergeCell ref="D39:D40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СК</vt:lpstr>
      <vt:lpstr>ОДДС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2023-08-11T06:55:52Z</dcterms:modified>
</cp:coreProperties>
</file>