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3735" windowHeight="8625"/>
  </bookViews>
  <sheets>
    <sheet name="Баланс" sheetId="2" r:id="rId1"/>
    <sheet name="ОПИУ" sheetId="3" r:id="rId2"/>
    <sheet name="ДДС" sheetId="1" r:id="rId3"/>
    <sheet name="Капитал" sheetId="4" r:id="rId4"/>
  </sheets>
  <calcPr calcId="124519"/>
</workbook>
</file>

<file path=xl/calcChain.xml><?xml version="1.0" encoding="utf-8"?>
<calcChain xmlns="http://schemas.openxmlformats.org/spreadsheetml/2006/main">
  <c r="D39" i="2"/>
  <c r="C39"/>
  <c r="C13" i="4"/>
  <c r="D13"/>
  <c r="E13"/>
  <c r="B13"/>
  <c r="E12"/>
  <c r="E11"/>
  <c r="C10"/>
  <c r="B10"/>
  <c r="E9"/>
  <c r="E7"/>
  <c r="B43" i="1"/>
  <c r="C43"/>
  <c r="C38"/>
  <c r="B38"/>
  <c r="C26"/>
  <c r="B26"/>
  <c r="B24"/>
  <c r="D8" i="3"/>
  <c r="D13" s="1"/>
  <c r="D16" s="1"/>
  <c r="D18" s="1"/>
  <c r="D19" s="1"/>
  <c r="C8"/>
  <c r="C13" s="1"/>
  <c r="C16" s="1"/>
  <c r="C18" s="1"/>
  <c r="C19" s="1"/>
  <c r="B8" i="1" s="1"/>
  <c r="B21" s="1"/>
  <c r="D43" i="2"/>
  <c r="C43"/>
  <c r="D37"/>
  <c r="C37"/>
  <c r="C32"/>
  <c r="C26"/>
  <c r="C24"/>
  <c r="C16"/>
  <c r="C27" s="1"/>
  <c r="B28" i="1" l="1"/>
  <c r="B32" s="1"/>
  <c r="B44" s="1"/>
  <c r="B47" s="1"/>
  <c r="D8" i="4"/>
  <c r="C8" i="1"/>
  <c r="C21" s="1"/>
  <c r="C28" s="1"/>
  <c r="C32" s="1"/>
  <c r="C44" s="1"/>
  <c r="C47" s="1"/>
  <c r="C45" i="2"/>
  <c r="C44"/>
  <c r="C46" s="1"/>
  <c r="E8" i="4" l="1"/>
  <c r="E10" s="1"/>
  <c r="D10"/>
  <c r="D16" i="2" l="1"/>
  <c r="D44"/>
  <c r="D32"/>
  <c r="D24"/>
  <c r="D26" s="1"/>
  <c r="D45" l="1"/>
  <c r="D27"/>
  <c r="D46" s="1"/>
</calcChain>
</file>

<file path=xl/sharedStrings.xml><?xml version="1.0" encoding="utf-8"?>
<sst xmlns="http://schemas.openxmlformats.org/spreadsheetml/2006/main" count="164" uniqueCount="121">
  <si>
    <t>В тысячах казахстанских тенге</t>
  </si>
  <si>
    <t>Движение денежных средств от операционной деятельности</t>
  </si>
  <si>
    <t>Убыток до налогообложения:</t>
  </si>
  <si>
    <t>Корректировкина:</t>
  </si>
  <si>
    <t>износ и амортизацию</t>
  </si>
  <si>
    <t>убыток от выбытия основных средств и других долгосрочных активов</t>
  </si>
  <si>
    <t>расходы по финансированию</t>
  </si>
  <si>
    <t>доходы от финансирования</t>
  </si>
  <si>
    <t>резерв по неиспользованным отпускам</t>
  </si>
  <si>
    <t>доходы от списания обязательств</t>
  </si>
  <si>
    <t>убыток от обесценения финансовых активов</t>
  </si>
  <si>
    <t>убыток от обесценения нефинансовых активов</t>
  </si>
  <si>
    <t>нереализованная курсовая разница</t>
  </si>
  <si>
    <t>излишки и безвозмездно полученные активы</t>
  </si>
  <si>
    <t>-</t>
  </si>
  <si>
    <t>прочие</t>
  </si>
  <si>
    <t>Денежные средства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</si>
  <si>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</si>
  <si>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товарно-материальных запасов</t>
  </si>
  <si>
    <t>изменение прочих оборотных активов</t>
  </si>
  <si>
    <t>изменение текущих налоговых активов</t>
  </si>
  <si>
    <t>изменение торговой и прочей кредиторской задолженности</t>
  </si>
  <si>
    <t>изменение прочих налогов к уплате</t>
  </si>
  <si>
    <t>Чистая сумма денежных средств от операционной деятельности до подоходного налога и процентов</t>
  </si>
  <si>
    <t>проценты полученные</t>
  </si>
  <si>
    <t>проценты уплаченные</t>
  </si>
  <si>
    <t>уплаченный подоходный налог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</si>
  <si>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</si>
  <si>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</si>
  <si>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возврат / (размещение) депозитов, нетто</t>
  </si>
  <si>
    <t>поступление от продажи основных средств</t>
  </si>
  <si>
    <t>приобретение основных средств, горнорудных и других долгосрочных активов</t>
  </si>
  <si>
    <t>авансы, выплаченные под долгосрочные активы</t>
  </si>
  <si>
    <t>Чистые денежные средства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</si>
  <si>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</si>
  <si>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</si>
  <si>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</si>
  <si>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Чистые денежные средства от финансовой деятельности</t>
  </si>
  <si>
    <t>Чистое увеличение (уменьшение) денежных средств и их эквивалентов</t>
  </si>
  <si>
    <t>Влияние изменений обменного курса на сальдо денежных средств в иностранной валюте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</si>
  <si>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</si>
  <si>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</si>
  <si>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Примечания*</t>
  </si>
  <si>
    <t>АКТИВЫ</t>
  </si>
  <si>
    <t>Внеоборотные активы</t>
  </si>
  <si>
    <t>Горнорудные активы</t>
  </si>
  <si>
    <t>Основные средства</t>
  </si>
  <si>
    <t>Незавершенное строительство</t>
  </si>
  <si>
    <t>Нематериальные активы</t>
  </si>
  <si>
    <t>Авансы, выданные за долгосрочные активы</t>
  </si>
  <si>
    <t>Инвестиции в долевые инструменты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</si>
  <si>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</si>
  <si>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</si>
  <si>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</si>
  <si>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</si>
  <si>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</si>
  <si>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Предоплата по подоходному налогу</t>
  </si>
  <si>
    <t>Текущие налоговые активы</t>
  </si>
  <si>
    <t>Прочие оборотные активы</t>
  </si>
  <si>
    <t>Денежные средства и их эквиваленты</t>
  </si>
  <si>
    <t>Долгосрочные активы, предназначенные для продажи</t>
  </si>
  <si>
    <t>Итого краткосрочные активы</t>
  </si>
  <si>
    <t>ИТОГО АКТИВЫ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</si>
  <si>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</si>
  <si>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</si>
  <si>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</si>
  <si>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</si>
  <si>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</t>
  </si>
  <si>
    <t>Долгосрочные обязательства</t>
  </si>
  <si>
    <t>Торговая кредиторская задолженность</t>
  </si>
  <si>
    <t>Займы полученные</t>
  </si>
  <si>
    <t>Долгосрочные оценочные обязательства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</si>
  <si>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</si>
  <si>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</si>
  <si>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</si>
  <si>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подоходному налогу</t>
  </si>
  <si>
    <t>Прочие налоги к уплате</t>
  </si>
  <si>
    <t>Итого текущие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</si>
  <si>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</si>
  <si>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</si>
  <si>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</si>
  <si>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</si>
  <si>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</si>
  <si>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</si>
  <si>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</si>
  <si>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</si>
  <si>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 / (убыток)</t>
  </si>
  <si>
    <t>Доходы от финансирования</t>
  </si>
  <si>
    <t>Расходы от финансирования</t>
  </si>
  <si>
    <t>Убыток до налогообложения</t>
  </si>
  <si>
    <t>Расходы по подоходному налогу</t>
  </si>
  <si>
    <t>Убыток за год</t>
  </si>
  <si>
    <t>Совокупный убыток за год</t>
  </si>
  <si>
    <t xml:space="preserve">Уставный капитал </t>
  </si>
  <si>
    <t>Изъятый капитал</t>
  </si>
  <si>
    <t>Итого</t>
  </si>
  <si>
    <t>Убыток и совокупный убыток за год</t>
  </si>
  <si>
    <t>Размещение акций</t>
  </si>
  <si>
    <t>Прибыль и совокупный доход за год</t>
  </si>
  <si>
    <t>АО "Шубарколь Премиум"</t>
  </si>
  <si>
    <t>Консолидированный отчёт о финансовом положении</t>
  </si>
  <si>
    <t>По состоянию на 30 июня 2021 года</t>
  </si>
  <si>
    <t>Генеральный директор</t>
  </si>
  <si>
    <t>_________________ Ф.Э. Азизов</t>
  </si>
  <si>
    <t>Финансовый директор</t>
  </si>
  <si>
    <t>_________________ Р.Е. Аубакиров</t>
  </si>
  <si>
    <t>Главный бухгалтер</t>
  </si>
  <si>
    <t>_________________ Е.Ю. Аманатиди</t>
  </si>
  <si>
    <t>Консолидированный отчёт о движении денежных средств</t>
  </si>
  <si>
    <t>За 6 месяцев, закончившийся 30 июня 2021 года</t>
  </si>
  <si>
    <t>Консолидированный отчёт об изменениях в капитале</t>
  </si>
  <si>
    <t>Консолидированный отчёт о совокупном доходе</t>
  </si>
  <si>
    <t>Балансовая стоимость акций, тенге</t>
  </si>
  <si>
    <t>6 мес. 2020г.</t>
  </si>
  <si>
    <t>6 мес. 2021г.</t>
  </si>
  <si>
    <t>прочие поступления</t>
  </si>
  <si>
    <t>Остаток на 30 июня 2020 года</t>
  </si>
  <si>
    <t>Остаток на 01 января 2020 года</t>
  </si>
  <si>
    <t>Сальдо на 01.01.2021г.</t>
  </si>
  <si>
    <t>Остаток на 30 июня 2021 года</t>
  </si>
  <si>
    <t>Краткосрочные оценочные обязательства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</si>
</sst>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0" fontId="3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justify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justify"/>
    </xf>
    <xf numFmtId="3" fontId="3" fillId="0" borderId="2" xfId="0" applyNumberFormat="1" applyFont="1" applyBorder="1" applyAlignment="1">
      <alignment horizontal="justify" wrapText="1"/>
    </xf>
    <xf numFmtId="0" fontId="1" fillId="0" borderId="0" xfId="0" applyFont="1" applyAlignment="1">
      <alignment horizontal="justify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left" vertical="top"/>
    </xf>
    <xf numFmtId="3" fontId="1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53"/>
  <sheetViews>
    <sheetView tabSelected="1" workbookViewId="0">
      <selection activeCell="F43" sqref="F43"/>
    </sheetView>
  </sheetViews>
  <sheetFormatPr defaultRowHeight="15"/>
  <cols>
    <col min="1" max="1" width="44.42578125" customWidth="1"/>
    <col min="2" max="2" width="12.140625" customWidth="1"/>
    <col min="3" max="4" width="12.7109375" style="26" customWidth="1"/>
  </cols>
  <sheetData>
    <row r="2" spans="1:4">
      <c r="A2" s="51" t="s">
        <v>99</v>
      </c>
    </row>
    <row r="3" spans="1:4">
      <c r="A3" t="s">
        <v>100</v>
      </c>
    </row>
    <row r="4" spans="1:4">
      <c r="A4" t="s">
        <v>101</v>
      </c>
    </row>
    <row r="5" spans="1:4" ht="15.75" thickBot="1"/>
    <row r="6" spans="1:4" ht="15.75" thickBot="1">
      <c r="A6" s="8" t="s">
        <v>0</v>
      </c>
      <c r="B6" s="9" t="s">
        <v>42</v>
      </c>
      <c r="C6" s="25">
        <v>44377</v>
      </c>
      <c r="D6" s="25">
        <v>44196</v>
      </c>
    </row>
    <row r="7" spans="1:4" ht="15.75" thickBot="1">
      <c r="A7" s="10" t="s">
        <v>43</v>
      </c>
      <c r="B7" s="11"/>
      <c r="C7" s="28"/>
      <c r="D7" s="28"/>
    </row>
    <row r="8" spans="1:4" ht="15.75" thickBot="1">
      <c r="A8" s="10" t="s">
        <v>44</v>
      </c>
      <c r="B8" s="12"/>
      <c r="C8" s="28"/>
      <c r="D8" s="28"/>
    </row>
    <row r="9" spans="1:4">
      <c r="A9" s="13" t="s">
        <v>45</v>
      </c>
      <c r="B9" s="14">
        <v>9</v>
      </c>
      <c r="C9" s="29">
        <v>6092065</v>
      </c>
      <c r="D9" s="29">
        <v>6150739</v>
      </c>
    </row>
    <row r="10" spans="1:4">
      <c r="A10" s="13" t="s">
        <v>46</v>
      </c>
      <c r="B10" s="14">
        <v>10</v>
      </c>
      <c r="C10" s="29">
        <v>5922879</v>
      </c>
      <c r="D10" s="29">
        <v>6270704</v>
      </c>
    </row>
    <row r="11" spans="1:4">
      <c r="A11" s="13" t="s">
        <v>47</v>
      </c>
      <c r="B11" s="14">
        <v>11</v>
      </c>
      <c r="C11" s="29">
        <v>284042</v>
      </c>
      <c r="D11" s="29">
        <v>255525</v>
      </c>
    </row>
    <row r="12" spans="1:4">
      <c r="A12" s="13" t="s">
        <v>48</v>
      </c>
      <c r="B12" s="14">
        <v>12</v>
      </c>
      <c r="C12" s="29">
        <v>174791</v>
      </c>
      <c r="D12" s="29">
        <v>179958</v>
      </c>
    </row>
    <row r="13" spans="1:4">
      <c r="A13" s="13" t="s">
        <v>49</v>
      </c>
      <c r="B13" s="15"/>
      <c r="C13" s="29" t="s">
        <v>14</v>
      </c>
      <c r="D13" s="29" t="s">
        <v>14</v>
      </c>
    </row>
    <row r="14" spans="1:4">
      <c r="A14" s="13" t="s">
        <v>50</v>
      </c>
      <c r="B14" s="14"/>
      <c r="C14" s="29">
        <v>48000</v>
      </c>
      <c r="D14" s="29">
        <v>48000</v>
      </c>
    </row>
    <row r="15" spans="1:4" ht="15.75" thickBot="1">
      <c r="A15" s="13" t="s">
        <v>51</v>
      </c>
      <c r="B15" s="14">
        <v>14</v>
      </c>
      <c r="C15" s="29">
        <v>1548964</v>
      </c>
      <c r="D15" s="29">
        <v>1072662</v>
      </c>
    </row>
    <row r="16" spans="1:4" ht="15.75" thickBot="1">
      <c r="A16" s="16" t="s">
        <v>52</v>
      </c>
      <c r="B16" s="17"/>
      <c r="C16" s="30">
        <f>SUM(C9:C15)</f>
        <v>14070741</v>
      </c>
      <c r="D16" s="30">
        <f>SUM(D9:D15)</f>
        <v>13977588</v>
      </c>
    </row>
    <row r="17" spans="1:4" ht="15.75" thickBot="1">
      <c r="A17" s="10" t="s">
        <v>53</v>
      </c>
      <c r="B17" s="18"/>
      <c r="C17" s="28"/>
      <c r="D17" s="28"/>
    </row>
    <row r="18" spans="1:4">
      <c r="A18" s="13" t="s">
        <v>54</v>
      </c>
      <c r="B18" s="14">
        <v>7</v>
      </c>
      <c r="C18" s="29">
        <v>2726685</v>
      </c>
      <c r="D18" s="29">
        <v>4922724</v>
      </c>
    </row>
    <row r="19" spans="1:4">
      <c r="A19" s="13" t="s">
        <v>55</v>
      </c>
      <c r="B19" s="14">
        <v>6</v>
      </c>
      <c r="C19" s="29">
        <v>311722</v>
      </c>
      <c r="D19" s="29">
        <v>770083</v>
      </c>
    </row>
    <row r="20" spans="1:4">
      <c r="A20" s="13" t="s">
        <v>56</v>
      </c>
      <c r="B20" s="15"/>
      <c r="C20" s="29">
        <v>6243</v>
      </c>
      <c r="D20" s="29">
        <v>8705</v>
      </c>
    </row>
    <row r="21" spans="1:4">
      <c r="A21" s="13" t="s">
        <v>57</v>
      </c>
      <c r="B21" s="15"/>
      <c r="C21" s="29">
        <v>35103</v>
      </c>
      <c r="D21" s="29">
        <v>3983</v>
      </c>
    </row>
    <row r="22" spans="1:4">
      <c r="A22" s="13" t="s">
        <v>58</v>
      </c>
      <c r="B22" s="15">
        <v>8</v>
      </c>
      <c r="C22" s="29">
        <v>3502312</v>
      </c>
      <c r="D22" s="29">
        <v>3415217</v>
      </c>
    </row>
    <row r="23" spans="1:4" ht="15.75" thickBot="1">
      <c r="A23" s="13" t="s">
        <v>59</v>
      </c>
      <c r="B23" s="14">
        <v>5</v>
      </c>
      <c r="C23" s="29">
        <v>772100</v>
      </c>
      <c r="D23" s="29">
        <v>1204147</v>
      </c>
    </row>
    <row r="24" spans="1:4" ht="15.75" thickBot="1">
      <c r="A24" s="16"/>
      <c r="B24" s="17"/>
      <c r="C24" s="30">
        <f>SUM(C18:C23)</f>
        <v>7354165</v>
      </c>
      <c r="D24" s="30">
        <f>SUM(D18:D23)</f>
        <v>10324859</v>
      </c>
    </row>
    <row r="25" spans="1:4" ht="25.5" thickBot="1">
      <c r="A25" s="13" t="s">
        <v>60</v>
      </c>
      <c r="B25" s="15"/>
      <c r="C25" s="29" t="s">
        <v>14</v>
      </c>
      <c r="D25" s="29"/>
    </row>
    <row r="26" spans="1:4" ht="15.75" thickBot="1">
      <c r="A26" s="16" t="s">
        <v>61</v>
      </c>
      <c r="B26" s="17"/>
      <c r="C26" s="30">
        <f>C24</f>
        <v>7354165</v>
      </c>
      <c r="D26" s="30">
        <f>D24</f>
        <v>10324859</v>
      </c>
    </row>
    <row r="27" spans="1:4" ht="15.75" thickBot="1">
      <c r="A27" s="10" t="s">
        <v>62</v>
      </c>
      <c r="B27" s="18"/>
      <c r="C27" s="31">
        <f>C16+C24</f>
        <v>21424906</v>
      </c>
      <c r="D27" s="31">
        <f>D16+D24</f>
        <v>24302447</v>
      </c>
    </row>
    <row r="28" spans="1:4" ht="15.75" thickBot="1">
      <c r="A28" s="10" t="s">
        <v>63</v>
      </c>
      <c r="B28" s="18"/>
      <c r="C28" s="32"/>
      <c r="D28" s="32"/>
    </row>
    <row r="29" spans="1:4" ht="15.75" thickBot="1">
      <c r="A29" s="10" t="s">
        <v>64</v>
      </c>
      <c r="B29" s="18"/>
      <c r="C29" s="32"/>
      <c r="D29" s="32"/>
    </row>
    <row r="30" spans="1:4">
      <c r="A30" s="13" t="s">
        <v>65</v>
      </c>
      <c r="B30" s="14"/>
      <c r="C30" s="29">
        <v>9501015</v>
      </c>
      <c r="D30" s="29">
        <v>9501015</v>
      </c>
    </row>
    <row r="31" spans="1:4" ht="15.75" thickBot="1">
      <c r="A31" s="13" t="s">
        <v>66</v>
      </c>
      <c r="B31" s="15"/>
      <c r="C31" s="29">
        <v>-9340169</v>
      </c>
      <c r="D31" s="29">
        <v>-10778367</v>
      </c>
    </row>
    <row r="32" spans="1:4" ht="15.75" thickBot="1">
      <c r="A32" s="16" t="s">
        <v>67</v>
      </c>
      <c r="B32" s="17"/>
      <c r="C32" s="30">
        <f>SUM(C30:C31)</f>
        <v>160846</v>
      </c>
      <c r="D32" s="30">
        <f>SUM(D30:D31)</f>
        <v>-1277352</v>
      </c>
    </row>
    <row r="33" spans="1:4" ht="15.75" thickBot="1">
      <c r="A33" s="10" t="s">
        <v>68</v>
      </c>
      <c r="B33" s="18"/>
      <c r="C33" s="33"/>
      <c r="D33" s="33"/>
    </row>
    <row r="34" spans="1:4">
      <c r="A34" s="13" t="s">
        <v>69</v>
      </c>
      <c r="B34" s="14">
        <v>15</v>
      </c>
      <c r="C34" s="29">
        <v>172634</v>
      </c>
      <c r="D34" s="29">
        <v>492595</v>
      </c>
    </row>
    <row r="35" spans="1:4">
      <c r="A35" s="13" t="s">
        <v>70</v>
      </c>
      <c r="B35" s="14">
        <v>16</v>
      </c>
      <c r="C35" s="29">
        <v>1244583</v>
      </c>
      <c r="D35" s="29">
        <v>3070916</v>
      </c>
    </row>
    <row r="36" spans="1:4" ht="15.75" thickBot="1">
      <c r="A36" s="13" t="s">
        <v>71</v>
      </c>
      <c r="B36" s="14">
        <v>21</v>
      </c>
      <c r="C36" s="29">
        <v>1457583</v>
      </c>
      <c r="D36" s="29">
        <v>1457583</v>
      </c>
    </row>
    <row r="37" spans="1:4" ht="15.75" thickBot="1">
      <c r="A37" s="16" t="s">
        <v>72</v>
      </c>
      <c r="B37" s="17"/>
      <c r="C37" s="30">
        <f>SUM(C34:C36)</f>
        <v>2874800</v>
      </c>
      <c r="D37" s="30">
        <f>SUM(D34:D36)</f>
        <v>5021094</v>
      </c>
    </row>
    <row r="38" spans="1:4" ht="15.75" thickBot="1">
      <c r="A38" s="10" t="s">
        <v>73</v>
      </c>
      <c r="B38" s="18"/>
      <c r="C38" s="28"/>
      <c r="D38" s="28"/>
    </row>
    <row r="39" spans="1:4">
      <c r="A39" s="13" t="s">
        <v>74</v>
      </c>
      <c r="B39" s="14">
        <v>15.2</v>
      </c>
      <c r="C39" s="29">
        <f>6355533+740381</f>
        <v>7095914</v>
      </c>
      <c r="D39" s="29">
        <f>7310966+1437034</f>
        <v>8748000</v>
      </c>
    </row>
    <row r="40" spans="1:4">
      <c r="A40" s="13" t="s">
        <v>120</v>
      </c>
      <c r="B40" s="14">
        <v>19</v>
      </c>
      <c r="C40" s="29">
        <v>85890</v>
      </c>
      <c r="D40" s="29">
        <v>81153</v>
      </c>
    </row>
    <row r="41" spans="1:4">
      <c r="A41" s="13" t="s">
        <v>70</v>
      </c>
      <c r="B41" s="14">
        <v>16</v>
      </c>
      <c r="C41" s="29">
        <v>10963544</v>
      </c>
      <c r="D41" s="29">
        <v>11521010</v>
      </c>
    </row>
    <row r="42" spans="1:4">
      <c r="A42" s="13" t="s">
        <v>75</v>
      </c>
      <c r="B42" s="15"/>
      <c r="C42" s="29">
        <v>2030</v>
      </c>
      <c r="D42" s="29">
        <v>2030</v>
      </c>
    </row>
    <row r="43" spans="1:4" ht="15.75" thickBot="1">
      <c r="A43" s="13" t="s">
        <v>76</v>
      </c>
      <c r="B43" s="14">
        <v>17.18</v>
      </c>
      <c r="C43" s="29">
        <f>216420+27492-C42</f>
        <v>241882</v>
      </c>
      <c r="D43" s="29">
        <f>184403+24139-D42</f>
        <v>206512</v>
      </c>
    </row>
    <row r="44" spans="1:4" ht="15.75" thickBot="1">
      <c r="A44" s="16" t="s">
        <v>77</v>
      </c>
      <c r="B44" s="19"/>
      <c r="C44" s="30">
        <f>SUM(C39:C43)</f>
        <v>18389260</v>
      </c>
      <c r="D44" s="30">
        <f>SUM(D39:D43)</f>
        <v>20558705</v>
      </c>
    </row>
    <row r="45" spans="1:4" ht="24.75">
      <c r="A45" s="35" t="s">
        <v>78</v>
      </c>
      <c r="B45" s="36"/>
      <c r="C45" s="37">
        <f>C32+C37+C44</f>
        <v>21424906</v>
      </c>
      <c r="D45" s="37">
        <f>D32+D37+D44</f>
        <v>24302447</v>
      </c>
    </row>
    <row r="46" spans="1:4" ht="15.75" thickBot="1">
      <c r="A46" s="38" t="s">
        <v>112</v>
      </c>
      <c r="B46" s="39"/>
      <c r="C46" s="40">
        <f>(C27-C12-C37-C44)/4276</f>
        <v>-3.2612254443405053</v>
      </c>
      <c r="D46" s="40">
        <f>(D27-D12-D37-D44)/4276</f>
        <v>-340.81150608044902</v>
      </c>
    </row>
    <row r="48" spans="1:4">
      <c r="A48" s="3" t="s">
        <v>102</v>
      </c>
      <c r="B48" s="3" t="s">
        <v>103</v>
      </c>
      <c r="C48"/>
      <c r="D48"/>
    </row>
    <row r="49" spans="1:4">
      <c r="A49" s="3"/>
      <c r="C49"/>
      <c r="D49"/>
    </row>
    <row r="50" spans="1:4">
      <c r="A50" s="3" t="s">
        <v>104</v>
      </c>
      <c r="B50" s="3" t="s">
        <v>105</v>
      </c>
      <c r="C50"/>
      <c r="D50"/>
    </row>
    <row r="51" spans="1:4">
      <c r="A51" s="3"/>
      <c r="C51"/>
      <c r="D51"/>
    </row>
    <row r="52" spans="1:4">
      <c r="A52" s="3" t="s">
        <v>106</v>
      </c>
      <c r="B52" s="3" t="s">
        <v>107</v>
      </c>
      <c r="C52"/>
      <c r="D52"/>
    </row>
    <row r="53" spans="1:4">
      <c r="A53" s="34"/>
      <c r="C53"/>
      <c r="D53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"/>
  <sheetViews>
    <sheetView workbookViewId="0">
      <selection activeCell="A26" sqref="A26"/>
    </sheetView>
  </sheetViews>
  <sheetFormatPr defaultRowHeight="15"/>
  <cols>
    <col min="1" max="1" width="59.42578125" customWidth="1"/>
    <col min="2" max="2" width="8.7109375" customWidth="1"/>
    <col min="3" max="4" width="11.28515625" customWidth="1"/>
  </cols>
  <sheetData>
    <row r="1" spans="1:4">
      <c r="A1" s="51" t="s">
        <v>99</v>
      </c>
    </row>
    <row r="2" spans="1:4">
      <c r="A2" t="s">
        <v>111</v>
      </c>
    </row>
    <row r="3" spans="1:4">
      <c r="A3" t="s">
        <v>109</v>
      </c>
    </row>
    <row r="4" spans="1:4" ht="15.75" thickBot="1"/>
    <row r="5" spans="1:4" ht="24.75" thickBot="1">
      <c r="A5" s="8" t="s">
        <v>0</v>
      </c>
      <c r="B5" s="9" t="s">
        <v>42</v>
      </c>
      <c r="C5" s="9" t="s">
        <v>114</v>
      </c>
      <c r="D5" s="9" t="s">
        <v>113</v>
      </c>
    </row>
    <row r="6" spans="1:4">
      <c r="A6" s="5" t="s">
        <v>79</v>
      </c>
      <c r="B6" s="20">
        <v>23</v>
      </c>
      <c r="C6" s="41">
        <v>11347453</v>
      </c>
      <c r="D6" s="41">
        <v>3071847</v>
      </c>
    </row>
    <row r="7" spans="1:4" ht="15.75" thickBot="1">
      <c r="A7" s="5" t="s">
        <v>80</v>
      </c>
      <c r="B7" s="20">
        <v>24</v>
      </c>
      <c r="C7" s="41">
        <v>-7759932</v>
      </c>
      <c r="D7" s="41">
        <v>-2395003</v>
      </c>
    </row>
    <row r="8" spans="1:4" ht="15.75" thickBot="1">
      <c r="A8" s="6" t="s">
        <v>81</v>
      </c>
      <c r="B8" s="9"/>
      <c r="C8" s="27">
        <f>SUM(C6:C7)</f>
        <v>3587521</v>
      </c>
      <c r="D8" s="27">
        <f>SUM(D6:D7)</f>
        <v>676844</v>
      </c>
    </row>
    <row r="9" spans="1:4">
      <c r="A9" s="5" t="s">
        <v>82</v>
      </c>
      <c r="B9" s="20">
        <v>27</v>
      </c>
      <c r="C9" s="41">
        <v>152237</v>
      </c>
      <c r="D9" s="41">
        <v>1175671</v>
      </c>
    </row>
    <row r="10" spans="1:4">
      <c r="A10" s="5" t="s">
        <v>83</v>
      </c>
      <c r="B10" s="20">
        <v>25</v>
      </c>
      <c r="C10" s="41">
        <v>-255951</v>
      </c>
      <c r="D10" s="41">
        <v>-246050</v>
      </c>
    </row>
    <row r="11" spans="1:4">
      <c r="A11" s="5" t="s">
        <v>84</v>
      </c>
      <c r="B11" s="20">
        <v>26</v>
      </c>
      <c r="C11" s="41">
        <v>-1264671</v>
      </c>
      <c r="D11" s="41">
        <v>-984004</v>
      </c>
    </row>
    <row r="12" spans="1:4" ht="15.75" thickBot="1">
      <c r="A12" s="5" t="s">
        <v>85</v>
      </c>
      <c r="B12" s="20">
        <v>27</v>
      </c>
      <c r="C12" s="41">
        <v>-197772</v>
      </c>
      <c r="D12" s="41">
        <v>-885051</v>
      </c>
    </row>
    <row r="13" spans="1:4" ht="15.75" thickBot="1">
      <c r="A13" s="6" t="s">
        <v>86</v>
      </c>
      <c r="B13" s="9"/>
      <c r="C13" s="27">
        <f>SUM(C8:C12)</f>
        <v>2021364</v>
      </c>
      <c r="D13" s="27">
        <f>SUM(D8:D12)</f>
        <v>-262590</v>
      </c>
    </row>
    <row r="14" spans="1:4">
      <c r="A14" s="21" t="s">
        <v>87</v>
      </c>
      <c r="B14" s="22">
        <v>28</v>
      </c>
      <c r="C14" s="41">
        <v>9724</v>
      </c>
      <c r="D14" s="41">
        <v>6955</v>
      </c>
    </row>
    <row r="15" spans="1:4" ht="15.75" thickBot="1">
      <c r="A15" s="5" t="s">
        <v>88</v>
      </c>
      <c r="B15" s="20">
        <v>29</v>
      </c>
      <c r="C15" s="41">
        <v>-592890</v>
      </c>
      <c r="D15" s="41">
        <v>-652384</v>
      </c>
    </row>
    <row r="16" spans="1:4" ht="15.75" thickBot="1">
      <c r="A16" s="6" t="s">
        <v>89</v>
      </c>
      <c r="B16" s="9"/>
      <c r="C16" s="27">
        <f>SUM(C13:C15)</f>
        <v>1438198</v>
      </c>
      <c r="D16" s="27">
        <f>SUM(D13:D15)</f>
        <v>-908019</v>
      </c>
    </row>
    <row r="17" spans="1:4" ht="15.75" thickBot="1">
      <c r="A17" s="5" t="s">
        <v>90</v>
      </c>
      <c r="B17" s="20"/>
      <c r="C17" s="41"/>
      <c r="D17" s="41"/>
    </row>
    <row r="18" spans="1:4" ht="15.75" thickBot="1">
      <c r="A18" s="6" t="s">
        <v>91</v>
      </c>
      <c r="B18" s="23"/>
      <c r="C18" s="27">
        <f>C16</f>
        <v>1438198</v>
      </c>
      <c r="D18" s="27">
        <f>D16</f>
        <v>-908019</v>
      </c>
    </row>
    <row r="19" spans="1:4" ht="15.75" thickBot="1">
      <c r="A19" s="2" t="s">
        <v>92</v>
      </c>
      <c r="B19" s="24"/>
      <c r="C19" s="42">
        <f>C18</f>
        <v>1438198</v>
      </c>
      <c r="D19" s="42">
        <f>D18</f>
        <v>-908019</v>
      </c>
    </row>
    <row r="21" spans="1:4">
      <c r="A21" s="3" t="s">
        <v>102</v>
      </c>
      <c r="B21" s="3" t="s">
        <v>103</v>
      </c>
    </row>
    <row r="22" spans="1:4">
      <c r="A22" s="3"/>
    </row>
    <row r="23" spans="1:4">
      <c r="A23" s="3" t="s">
        <v>104</v>
      </c>
      <c r="B23" s="3" t="s">
        <v>105</v>
      </c>
    </row>
    <row r="24" spans="1:4">
      <c r="A24" s="3"/>
    </row>
    <row r="25" spans="1:4">
      <c r="A25" s="3" t="s">
        <v>106</v>
      </c>
      <c r="B25" s="3" t="s">
        <v>107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53"/>
  <sheetViews>
    <sheetView workbookViewId="0">
      <selection activeCell="A34" sqref="A34"/>
    </sheetView>
  </sheetViews>
  <sheetFormatPr defaultRowHeight="15"/>
  <cols>
    <col min="1" max="1" width="61.42578125" customWidth="1"/>
    <col min="2" max="3" width="14.28515625" customWidth="1"/>
  </cols>
  <sheetData>
    <row r="2" spans="1:3">
      <c r="A2" s="51" t="s">
        <v>99</v>
      </c>
    </row>
    <row r="3" spans="1:3">
      <c r="A3" t="s">
        <v>108</v>
      </c>
    </row>
    <row r="4" spans="1:3">
      <c r="A4" t="s">
        <v>109</v>
      </c>
    </row>
    <row r="5" spans="1:3" ht="15.75" thickBot="1"/>
    <row r="6" spans="1:3" ht="15.75" thickBot="1">
      <c r="A6" s="1" t="s">
        <v>0</v>
      </c>
      <c r="B6" s="9" t="s">
        <v>114</v>
      </c>
      <c r="C6" s="9" t="s">
        <v>113</v>
      </c>
    </row>
    <row r="7" spans="1:3" ht="15.75" thickBot="1">
      <c r="A7" s="2" t="s">
        <v>1</v>
      </c>
      <c r="B7" s="4"/>
      <c r="C7" s="4"/>
    </row>
    <row r="8" spans="1:3" ht="15.75" thickBot="1">
      <c r="A8" s="5" t="s">
        <v>2</v>
      </c>
      <c r="B8" s="43">
        <f>ОПИУ!C19</f>
        <v>1438198</v>
      </c>
      <c r="C8" s="43">
        <f>ОПИУ!D19</f>
        <v>-908019</v>
      </c>
    </row>
    <row r="9" spans="1:3" ht="15.75" thickBot="1">
      <c r="A9" s="6" t="s">
        <v>3</v>
      </c>
      <c r="B9" s="45"/>
      <c r="C9" s="45"/>
    </row>
    <row r="10" spans="1:3">
      <c r="A10" s="7" t="s">
        <v>4</v>
      </c>
      <c r="B10" s="43">
        <v>484991</v>
      </c>
      <c r="C10" s="43">
        <v>479224</v>
      </c>
    </row>
    <row r="11" spans="1:3">
      <c r="A11" s="7" t="s">
        <v>5</v>
      </c>
      <c r="B11" s="43"/>
      <c r="C11" s="43"/>
    </row>
    <row r="12" spans="1:3">
      <c r="A12" s="7" t="s">
        <v>6</v>
      </c>
      <c r="B12" s="43">
        <v>417477</v>
      </c>
      <c r="C12" s="43">
        <v>652384</v>
      </c>
    </row>
    <row r="13" spans="1:3">
      <c r="A13" s="7" t="s">
        <v>7</v>
      </c>
      <c r="B13" s="43"/>
      <c r="C13" s="43">
        <v>-6955</v>
      </c>
    </row>
    <row r="14" spans="1:3">
      <c r="A14" s="7" t="s">
        <v>8</v>
      </c>
      <c r="B14" s="43">
        <v>-4736</v>
      </c>
      <c r="C14" s="43">
        <v>-21373</v>
      </c>
    </row>
    <row r="15" spans="1:3">
      <c r="A15" s="7" t="s">
        <v>9</v>
      </c>
      <c r="B15" s="43"/>
      <c r="C15" s="43"/>
    </row>
    <row r="16" spans="1:3">
      <c r="A16" s="7" t="s">
        <v>10</v>
      </c>
      <c r="B16" s="43"/>
      <c r="C16" s="43"/>
    </row>
    <row r="17" spans="1:3">
      <c r="A17" s="7" t="s">
        <v>11</v>
      </c>
      <c r="B17" s="43"/>
      <c r="C17" s="43"/>
    </row>
    <row r="18" spans="1:3">
      <c r="A18" s="7" t="s">
        <v>12</v>
      </c>
      <c r="B18" s="43"/>
      <c r="C18" s="43">
        <v>200831</v>
      </c>
    </row>
    <row r="19" spans="1:3">
      <c r="A19" s="7" t="s">
        <v>13</v>
      </c>
      <c r="B19" s="43"/>
      <c r="C19" s="43"/>
    </row>
    <row r="20" spans="1:3" ht="15.75" thickBot="1">
      <c r="A20" s="7" t="s">
        <v>15</v>
      </c>
      <c r="B20" s="43">
        <v>21522</v>
      </c>
      <c r="C20" s="43">
        <v>-1747</v>
      </c>
    </row>
    <row r="21" spans="1:3" ht="24.75" thickBot="1">
      <c r="A21" s="6" t="s">
        <v>16</v>
      </c>
      <c r="B21" s="44">
        <f>SUM(B8:B20)</f>
        <v>2357452</v>
      </c>
      <c r="C21" s="44">
        <f>SUM(C8:C20)</f>
        <v>394345</v>
      </c>
    </row>
    <row r="22" spans="1:3">
      <c r="A22" s="5" t="s">
        <v>17</v>
      </c>
      <c r="B22" s="43">
        <v>455554</v>
      </c>
      <c r="C22" s="43">
        <v>241259</v>
      </c>
    </row>
    <row r="23" spans="1:3">
      <c r="A23" s="5" t="s">
        <v>18</v>
      </c>
      <c r="B23" s="43">
        <v>2196039</v>
      </c>
      <c r="C23" s="43">
        <v>479557</v>
      </c>
    </row>
    <row r="24" spans="1:3">
      <c r="A24" s="5" t="s">
        <v>19</v>
      </c>
      <c r="B24" s="43">
        <f>-182457+93349-776799</f>
        <v>-865907</v>
      </c>
      <c r="C24" s="43">
        <v>-226320</v>
      </c>
    </row>
    <row r="25" spans="1:3">
      <c r="A25" s="5" t="s">
        <v>20</v>
      </c>
      <c r="B25" s="43">
        <v>-28658</v>
      </c>
      <c r="C25" s="43">
        <v>-2320</v>
      </c>
    </row>
    <row r="26" spans="1:3">
      <c r="A26" s="5" t="s">
        <v>21</v>
      </c>
      <c r="B26" s="43">
        <f>-955434-776799</f>
        <v>-1732233</v>
      </c>
      <c r="C26" s="43">
        <f>-745962+591143+79917-50571</f>
        <v>-125473</v>
      </c>
    </row>
    <row r="27" spans="1:3" ht="15.75" thickBot="1">
      <c r="A27" s="5" t="s">
        <v>22</v>
      </c>
      <c r="B27" s="43">
        <v>35371</v>
      </c>
      <c r="C27" s="43">
        <v>-89454</v>
      </c>
    </row>
    <row r="28" spans="1:3" ht="24.75" thickBot="1">
      <c r="A28" s="6" t="s">
        <v>23</v>
      </c>
      <c r="B28" s="44">
        <f>SUM(B21:B27)</f>
        <v>2417618</v>
      </c>
      <c r="C28" s="44">
        <f>SUM(C21:C27)</f>
        <v>671594</v>
      </c>
    </row>
    <row r="29" spans="1:3">
      <c r="A29" s="5" t="s">
        <v>24</v>
      </c>
      <c r="B29" s="43">
        <v>14543</v>
      </c>
      <c r="C29" s="43">
        <v>10225</v>
      </c>
    </row>
    <row r="30" spans="1:3">
      <c r="A30" s="5" t="s">
        <v>25</v>
      </c>
      <c r="B30" s="43"/>
      <c r="C30" s="43"/>
    </row>
    <row r="31" spans="1:3" ht="15.75" thickBot="1">
      <c r="A31" s="5" t="s">
        <v>26</v>
      </c>
      <c r="B31" s="43" t="s">
        <v>14</v>
      </c>
      <c r="C31" s="43" t="s">
        <v>14</v>
      </c>
    </row>
    <row r="32" spans="1:3" ht="15.75" thickBot="1">
      <c r="A32" s="6" t="s">
        <v>27</v>
      </c>
      <c r="B32" s="44">
        <f>SUM(B28:B31)</f>
        <v>2432161</v>
      </c>
      <c r="C32" s="44">
        <f>SUM(C28:C31)</f>
        <v>681819</v>
      </c>
    </row>
    <row r="33" spans="1:3" ht="15.75" thickBot="1">
      <c r="A33" s="2" t="s">
        <v>28</v>
      </c>
      <c r="B33" s="46"/>
      <c r="C33" s="46"/>
    </row>
    <row r="34" spans="1:3">
      <c r="A34" s="5" t="s">
        <v>29</v>
      </c>
      <c r="B34" s="43"/>
      <c r="C34" s="43"/>
    </row>
    <row r="35" spans="1:3">
      <c r="A35" s="5" t="s">
        <v>30</v>
      </c>
      <c r="B35" s="43"/>
      <c r="C35" s="43"/>
    </row>
    <row r="36" spans="1:3" ht="24">
      <c r="A36" s="5" t="s">
        <v>31</v>
      </c>
      <c r="B36" s="43">
        <v>-328799</v>
      </c>
      <c r="C36" s="43">
        <v>-741768</v>
      </c>
    </row>
    <row r="37" spans="1:3" ht="15.75" thickBot="1">
      <c r="A37" s="5" t="s">
        <v>32</v>
      </c>
      <c r="B37" s="43" t="s">
        <v>14</v>
      </c>
      <c r="C37" s="43" t="s">
        <v>14</v>
      </c>
    </row>
    <row r="38" spans="1:3" ht="15.75" thickBot="1">
      <c r="A38" s="6" t="s">
        <v>33</v>
      </c>
      <c r="B38" s="44">
        <f>SUM(B34:B37)</f>
        <v>-328799</v>
      </c>
      <c r="C38" s="44">
        <f>SUM(C34:C37)</f>
        <v>-741768</v>
      </c>
    </row>
    <row r="39" spans="1:3" ht="15.75" thickBot="1">
      <c r="A39" s="2" t="s">
        <v>34</v>
      </c>
      <c r="B39" s="47"/>
      <c r="C39" s="47"/>
    </row>
    <row r="40" spans="1:3">
      <c r="A40" s="5" t="s">
        <v>35</v>
      </c>
      <c r="B40" s="43"/>
      <c r="C40" s="43">
        <v>237128</v>
      </c>
    </row>
    <row r="41" spans="1:3">
      <c r="A41" s="5" t="s">
        <v>36</v>
      </c>
      <c r="B41" s="43">
        <v>-2563173</v>
      </c>
      <c r="C41" s="43"/>
    </row>
    <row r="42" spans="1:3" ht="15.75" thickBot="1">
      <c r="A42" s="5" t="s">
        <v>115</v>
      </c>
      <c r="B42" s="43">
        <v>11652</v>
      </c>
      <c r="C42" s="43">
        <v>10747</v>
      </c>
    </row>
    <row r="43" spans="1:3" ht="15.75" thickBot="1">
      <c r="A43" s="6" t="s">
        <v>37</v>
      </c>
      <c r="B43" s="44">
        <f>SUM(B40:B42)</f>
        <v>-2551521</v>
      </c>
      <c r="C43" s="44">
        <f>SUM(C40:C42)</f>
        <v>247875</v>
      </c>
    </row>
    <row r="44" spans="1:3" ht="24.75" thickBot="1">
      <c r="A44" s="2" t="s">
        <v>38</v>
      </c>
      <c r="B44" s="48">
        <f>B32+B38+B43+B45</f>
        <v>-432047</v>
      </c>
      <c r="C44" s="48">
        <f>C32+C38+C43+C45</f>
        <v>185206</v>
      </c>
    </row>
    <row r="45" spans="1:3" ht="24.75" thickBot="1">
      <c r="A45" s="5" t="s">
        <v>39</v>
      </c>
      <c r="B45" s="43">
        <v>16112</v>
      </c>
      <c r="C45" s="43">
        <v>-2720</v>
      </c>
    </row>
    <row r="46" spans="1:3" ht="15.75" thickBot="1">
      <c r="A46" s="6" t="s">
        <v>40</v>
      </c>
      <c r="B46" s="44">
        <v>1204147</v>
      </c>
      <c r="C46" s="44">
        <v>210020</v>
      </c>
    </row>
    <row r="47" spans="1:3" ht="15.75" thickBot="1">
      <c r="A47" s="2" t="s">
        <v>41</v>
      </c>
      <c r="B47" s="48">
        <f>B46+B44</f>
        <v>772100</v>
      </c>
      <c r="C47" s="48">
        <f>C46+C44</f>
        <v>395226</v>
      </c>
    </row>
    <row r="49" spans="1:2">
      <c r="A49" s="3" t="s">
        <v>102</v>
      </c>
      <c r="B49" s="3" t="s">
        <v>103</v>
      </c>
    </row>
    <row r="50" spans="1:2">
      <c r="A50" s="3"/>
    </row>
    <row r="51" spans="1:2">
      <c r="A51" s="3" t="s">
        <v>104</v>
      </c>
      <c r="B51" s="3" t="s">
        <v>105</v>
      </c>
    </row>
    <row r="52" spans="1:2">
      <c r="A52" s="3"/>
    </row>
    <row r="53" spans="1:2">
      <c r="A53" s="3" t="s">
        <v>106</v>
      </c>
      <c r="B53" s="3" t="s">
        <v>107</v>
      </c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9"/>
  <sheetViews>
    <sheetView workbookViewId="0">
      <selection activeCell="C35" sqref="C35"/>
    </sheetView>
  </sheetViews>
  <sheetFormatPr defaultRowHeight="15"/>
  <cols>
    <col min="1" max="1" width="31.85546875" customWidth="1"/>
    <col min="2" max="2" width="13" customWidth="1"/>
    <col min="3" max="5" width="14.140625" customWidth="1"/>
  </cols>
  <sheetData>
    <row r="2" spans="1:5">
      <c r="A2" s="51" t="s">
        <v>99</v>
      </c>
    </row>
    <row r="3" spans="1:5">
      <c r="A3" t="s">
        <v>110</v>
      </c>
    </row>
    <row r="4" spans="1:5">
      <c r="A4" t="s">
        <v>109</v>
      </c>
    </row>
    <row r="5" spans="1:5" ht="15.75" thickBot="1"/>
    <row r="6" spans="1:5" ht="24.75" thickBot="1">
      <c r="A6" s="8" t="s">
        <v>0</v>
      </c>
      <c r="B6" s="9" t="s">
        <v>93</v>
      </c>
      <c r="C6" s="9" t="s">
        <v>94</v>
      </c>
      <c r="D6" s="9" t="s">
        <v>66</v>
      </c>
      <c r="E6" s="9" t="s">
        <v>95</v>
      </c>
    </row>
    <row r="7" spans="1:5" ht="15.75" thickBot="1">
      <c r="A7" s="2" t="s">
        <v>117</v>
      </c>
      <c r="B7" s="42">
        <v>9501015</v>
      </c>
      <c r="C7" s="42"/>
      <c r="D7" s="42">
        <v>-9488072</v>
      </c>
      <c r="E7" s="42">
        <f>SUM(B7:D7)</f>
        <v>12943</v>
      </c>
    </row>
    <row r="8" spans="1:5">
      <c r="A8" s="5" t="s">
        <v>96</v>
      </c>
      <c r="B8" s="41" t="s">
        <v>14</v>
      </c>
      <c r="C8" s="41" t="s">
        <v>14</v>
      </c>
      <c r="D8" s="41">
        <f>ОПИУ!D19</f>
        <v>-908019</v>
      </c>
      <c r="E8" s="41">
        <f>SUM(B8:D8)</f>
        <v>-908019</v>
      </c>
    </row>
    <row r="9" spans="1:5" ht="15.75" thickBot="1">
      <c r="A9" s="5" t="s">
        <v>97</v>
      </c>
      <c r="B9" s="41"/>
      <c r="C9" s="41" t="s">
        <v>14</v>
      </c>
      <c r="D9" s="41" t="s">
        <v>14</v>
      </c>
      <c r="E9" s="41">
        <f>SUM(B9:D9)</f>
        <v>0</v>
      </c>
    </row>
    <row r="10" spans="1:5" ht="15.75" thickBot="1">
      <c r="A10" s="6" t="s">
        <v>116</v>
      </c>
      <c r="B10" s="27">
        <f>B7+SUM(B8:B9)</f>
        <v>9501015</v>
      </c>
      <c r="C10" s="27">
        <f t="shared" ref="C10:E10" si="0">C7+SUM(C8:C9)</f>
        <v>0</v>
      </c>
      <c r="D10" s="27">
        <f t="shared" si="0"/>
        <v>-10396091</v>
      </c>
      <c r="E10" s="27">
        <f t="shared" si="0"/>
        <v>-895076</v>
      </c>
    </row>
    <row r="11" spans="1:5">
      <c r="A11" s="49" t="s">
        <v>118</v>
      </c>
      <c r="B11" s="50">
        <v>9501015</v>
      </c>
      <c r="C11" s="50"/>
      <c r="D11" s="50">
        <v>-10778367</v>
      </c>
      <c r="E11" s="50">
        <f>SUM(B11:D11)</f>
        <v>-1277352</v>
      </c>
    </row>
    <row r="12" spans="1:5" ht="15.75" thickBot="1">
      <c r="A12" s="5" t="s">
        <v>98</v>
      </c>
      <c r="B12" s="41" t="s">
        <v>14</v>
      </c>
      <c r="C12" s="41" t="s">
        <v>14</v>
      </c>
      <c r="D12" s="41">
        <v>1438198</v>
      </c>
      <c r="E12" s="41">
        <f>SUM(B12:D12)</f>
        <v>1438198</v>
      </c>
    </row>
    <row r="13" spans="1:5" ht="15.75" thickBot="1">
      <c r="A13" s="6" t="s">
        <v>119</v>
      </c>
      <c r="B13" s="27">
        <f>SUM(B11:B12)</f>
        <v>9501015</v>
      </c>
      <c r="C13" s="27">
        <f t="shared" ref="C13:E13" si="1">SUM(C11:C12)</f>
        <v>0</v>
      </c>
      <c r="D13" s="27">
        <f t="shared" si="1"/>
        <v>-9340169</v>
      </c>
      <c r="E13" s="27">
        <f t="shared" si="1"/>
        <v>160846</v>
      </c>
    </row>
    <row r="15" spans="1:5">
      <c r="A15" s="3" t="s">
        <v>102</v>
      </c>
      <c r="B15" s="3" t="s">
        <v>103</v>
      </c>
    </row>
    <row r="16" spans="1:5">
      <c r="A16" s="3"/>
    </row>
    <row r="17" spans="1:2">
      <c r="A17" s="3" t="s">
        <v>104</v>
      </c>
      <c r="B17" s="3" t="s">
        <v>105</v>
      </c>
    </row>
    <row r="18" spans="1:2">
      <c r="A18" s="3"/>
    </row>
    <row r="19" spans="1:2">
      <c r="A19" s="3" t="s">
        <v>106</v>
      </c>
      <c r="B19" s="3" t="s">
        <v>107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2021-08-25T05:21:51Z</cp:lastPrinted>
  <dcterms:created xsi:type="dcterms:W3CDTF">2021-08-24T06:27:18Z</dcterms:created>
  <dcterms:modified xsi:type="dcterms:W3CDTF">2021-08-25T05:21:55Z</dcterms:modified>
</cp:coreProperties>
</file>