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3\4 квартал 2023\"/>
    </mc:Choice>
  </mc:AlternateContent>
  <xr:revisionPtr revIDLastSave="0" documentId="8_{967AF7A3-4198-4FEE-B30C-E5789FCB22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Ф2!$A$1:$F$50</definedName>
    <definedName name="_xlnm.Print_Area" localSheetId="2">Ф3!$A$1:$C$76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67" i="3" l="1"/>
  <c r="C67" i="3"/>
  <c r="B19" i="3"/>
  <c r="C12" i="3"/>
  <c r="C41" i="1"/>
  <c r="B12" i="3"/>
  <c r="B23" i="3" l="1"/>
  <c r="G22" i="1" l="1"/>
  <c r="G21" i="1"/>
  <c r="G20" i="1"/>
  <c r="I9" i="4" l="1"/>
  <c r="H54" i="4"/>
  <c r="H42" i="4"/>
  <c r="E40" i="4" l="1"/>
  <c r="E54" i="4"/>
  <c r="E9" i="4" s="1"/>
  <c r="D41" i="1"/>
  <c r="G60" i="1" l="1"/>
  <c r="G61" i="1"/>
  <c r="G62" i="1"/>
  <c r="G63" i="1"/>
  <c r="G64" i="1"/>
  <c r="G65" i="1"/>
  <c r="G66" i="1"/>
  <c r="G67" i="1"/>
  <c r="G59" i="1"/>
  <c r="G23" i="1"/>
  <c r="G24" i="1"/>
  <c r="G25" i="1"/>
  <c r="G26" i="1"/>
  <c r="G27" i="1"/>
  <c r="C23" i="3" l="1"/>
  <c r="C19" i="3"/>
  <c r="I52" i="4" l="1"/>
  <c r="H40" i="4" l="1"/>
  <c r="H9" i="4" s="1"/>
  <c r="H19" i="4"/>
  <c r="I19" i="4" s="1"/>
  <c r="K19" i="4" s="1"/>
  <c r="F14" i="2" l="1"/>
  <c r="F19" i="2" s="1"/>
  <c r="F29" i="2" s="1"/>
  <c r="D88" i="1"/>
  <c r="C88" i="1"/>
  <c r="D56" i="1" l="1"/>
  <c r="D89" i="1" s="1"/>
  <c r="D42" i="1"/>
  <c r="D44" i="1" s="1"/>
  <c r="D33" i="1"/>
  <c r="D29" i="1"/>
  <c r="D18" i="1"/>
  <c r="D31" i="1" l="1"/>
  <c r="D87" i="1" s="1"/>
  <c r="I51" i="4"/>
  <c r="K51" i="4" s="1"/>
  <c r="A9" i="4"/>
  <c r="C64" i="3" l="1"/>
  <c r="C52" i="3"/>
  <c r="D69" i="1" l="1"/>
  <c r="D90" i="1" s="1"/>
  <c r="D91" i="1" s="1"/>
  <c r="D92" i="1" s="1"/>
  <c r="D71" i="1" l="1"/>
  <c r="F31" i="2" l="1"/>
  <c r="F36" i="2" s="1"/>
  <c r="F55" i="2" l="1"/>
  <c r="B64" i="3"/>
  <c r="I41" i="4" l="1"/>
  <c r="K41" i="4" s="1"/>
  <c r="I42" i="4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0" i="4"/>
  <c r="C18" i="1"/>
  <c r="C29" i="1"/>
  <c r="C33" i="1"/>
  <c r="C56" i="1"/>
  <c r="C89" i="1" s="1"/>
  <c r="C69" i="1"/>
  <c r="C90" i="1" s="1"/>
  <c r="A1" i="2"/>
  <c r="E14" i="2"/>
  <c r="E19" i="2" s="1"/>
  <c r="E29" i="2" s="1"/>
  <c r="A45" i="2"/>
  <c r="A71" i="3" s="1"/>
  <c r="A58" i="4" s="1"/>
  <c r="F45" i="2"/>
  <c r="C71" i="3" s="1"/>
  <c r="I58" i="4" s="1"/>
  <c r="A1" i="3"/>
  <c r="A4" i="3"/>
  <c r="A5" i="3"/>
  <c r="B7" i="3"/>
  <c r="C7" i="3"/>
  <c r="B52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A52" i="4"/>
  <c r="I53" i="4"/>
  <c r="K53" i="4" s="1"/>
  <c r="B54" i="4"/>
  <c r="B55" i="4" s="1"/>
  <c r="D54" i="4"/>
  <c r="D55" i="4" s="1"/>
  <c r="F54" i="4"/>
  <c r="G54" i="4"/>
  <c r="J54" i="4"/>
  <c r="J55" i="4" s="1"/>
  <c r="C55" i="4"/>
  <c r="K42" i="4" l="1"/>
  <c r="I54" i="4"/>
  <c r="F9" i="4"/>
  <c r="G9" i="4"/>
  <c r="G31" i="4" s="1"/>
  <c r="B78" i="3"/>
  <c r="K50" i="4"/>
  <c r="C9" i="3"/>
  <c r="C24" i="3" s="1"/>
  <c r="B9" i="3"/>
  <c r="E31" i="2"/>
  <c r="E36" i="2" s="1"/>
  <c r="H29" i="4" s="1"/>
  <c r="C31" i="1"/>
  <c r="C87" i="1" s="1"/>
  <c r="C91" i="1" s="1"/>
  <c r="C92" i="1" s="1"/>
  <c r="B24" i="3" l="1"/>
  <c r="B37" i="3" s="1"/>
  <c r="B40" i="3" s="1"/>
  <c r="F31" i="4"/>
  <c r="E31" i="4"/>
  <c r="C37" i="3"/>
  <c r="C40" i="3" s="1"/>
  <c r="C65" i="3" s="1"/>
  <c r="C68" i="3" s="1"/>
  <c r="G55" i="4"/>
  <c r="F55" i="4"/>
  <c r="E55" i="4"/>
  <c r="E55" i="2"/>
  <c r="D82" i="1"/>
  <c r="E51" i="2" l="1"/>
  <c r="H31" i="4"/>
  <c r="B65" i="3"/>
  <c r="B68" i="3" s="1"/>
  <c r="B79" i="3" s="1"/>
  <c r="K52" i="4"/>
  <c r="I29" i="4"/>
  <c r="I31" i="4" s="1"/>
  <c r="K29" i="4" l="1"/>
  <c r="K32" i="4"/>
  <c r="K54" i="4" s="1"/>
  <c r="H55" i="4" l="1"/>
  <c r="C42" i="1" l="1"/>
  <c r="C44" i="1" s="1"/>
  <c r="C71" i="1" s="1"/>
  <c r="C82" i="1" s="1"/>
  <c r="K9" i="4"/>
  <c r="K31" i="4" s="1"/>
  <c r="I55" i="4"/>
  <c r="M31" i="4" l="1"/>
  <c r="M9" i="4"/>
  <c r="K55" i="4"/>
</calcChain>
</file>

<file path=xl/sharedStrings.xml><?xml version="1.0" encoding="utf-8"?>
<sst xmlns="http://schemas.openxmlformats.org/spreadsheetml/2006/main" count="259" uniqueCount="216">
  <si>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</si>
  <si>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</si>
  <si>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</si>
  <si>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</si>
  <si>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</si>
  <si>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</si>
  <si>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</si>
  <si>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</si>
  <si>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</si>
  <si>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</si>
  <si>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</si>
  <si>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</si>
  <si>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</si>
  <si>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</si>
  <si>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</si>
  <si>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</si>
  <si>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</si>
  <si>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</si>
  <si>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</si>
  <si>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</si>
  <si>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</si>
  <si>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</si>
  <si>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</si>
  <si>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</si>
  <si>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</si>
  <si>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</si>
  <si>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</si>
  <si>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</si>
  <si>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</si>
  <si>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</si>
  <si>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</si>
  <si>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</si>
  <si>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</si>
  <si>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</si>
  <si>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</si>
  <si>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</si>
  <si>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</si>
  <si>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</si>
  <si>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</si>
  <si>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</si>
  <si>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</si>
  <si>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</si>
  <si>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</si>
  <si>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</si>
  <si>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</si>
  <si>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</si>
  <si>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</si>
  <si>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</si>
  <si>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</si>
  <si>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</si>
  <si>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</si>
  <si>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</si>
  <si>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</si>
  <si>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</si>
  <si>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</si>
  <si>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</si>
  <si>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</si>
  <si>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</si>
  <si>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</si>
  <si>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</si>
  <si>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</si>
  <si>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</si>
  <si>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</si>
  <si>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</si>
  <si>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</si>
  <si>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</si>
  <si>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</si>
  <si>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</si>
  <si>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</si>
  <si>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</si>
  <si>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</si>
  <si>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</si>
  <si>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</si>
  <si>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</si>
  <si>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</si>
  <si>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</si>
  <si>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</si>
  <si>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</si>
  <si>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</si>
  <si>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</si>
  <si>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</si>
  <si>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</si>
  <si>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</si>
  <si>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</si>
  <si>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</si>
  <si>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</si>
  <si>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</si>
  <si>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</si>
  <si>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</si>
  <si>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</si>
  <si>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</si>
  <si>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</si>
  <si>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</si>
  <si>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</si>
  <si>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</si>
  <si>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</si>
  <si>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</si>
  <si>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</si>
  <si>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</si>
  <si>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</si>
  <si>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</si>
  <si>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</si>
  <si>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</si>
  <si>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</si>
  <si>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</si>
  <si>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</si>
  <si>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</si>
  <si>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</si>
  <si>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</si>
  <si>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</si>
  <si>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</si>
  <si>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</si>
  <si>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</si>
  <si>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</si>
  <si>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</si>
  <si>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</si>
  <si>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</si>
  <si>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</si>
  <si>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</si>
  <si>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</si>
  <si>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</si>
  <si>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</si>
  <si>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</si>
  <si>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</si>
  <si>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</si>
  <si>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</si>
  <si>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</si>
  <si>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</si>
  <si>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</si>
  <si>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</si>
  <si>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</si>
  <si>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</si>
  <si>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</si>
  <si>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</si>
  <si>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</si>
  <si>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</si>
  <si>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</si>
  <si>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</si>
  <si>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</si>
  <si>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</si>
  <si>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</si>
  <si>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</si>
  <si>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</si>
  <si>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</si>
  <si>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</si>
  <si>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</si>
  <si>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</si>
  <si>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</si>
  <si>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</si>
  <si>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</si>
  <si>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</si>
  <si>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</si>
  <si>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</si>
  <si>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</si>
  <si>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</si>
  <si>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</si>
  <si>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</si>
  <si>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</si>
  <si>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</si>
  <si>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</si>
  <si>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</si>
  <si>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</si>
  <si>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</si>
  <si>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</si>
  <si>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</si>
  <si>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</si>
  <si>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</si>
  <si>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</si>
  <si>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</si>
  <si>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</si>
  <si>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</si>
  <si>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</si>
  <si>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</si>
  <si>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</si>
  <si>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</si>
  <si>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</si>
  <si>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</si>
  <si>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</si>
  <si>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</si>
  <si>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</si>
  <si>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</si>
  <si>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</si>
  <si>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</si>
  <si>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</si>
  <si>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</si>
  <si>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</si>
  <si>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</si>
  <si>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</si>
  <si>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</si>
  <si>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</si>
  <si>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</si>
  <si>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</si>
  <si>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</si>
  <si>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</si>
  <si>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</si>
  <si>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</si>
  <si>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</si>
  <si>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</si>
  <si>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</si>
  <si>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</si>
  <si>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Сальдо на 31.12.21 г.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</si>
  <si>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</si>
  <si>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</si>
  <si>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</si>
  <si>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</si>
  <si>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</si>
  <si>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Погашение финансовой помощи</t>
  </si>
  <si>
    <t>Прибыль от операций с ТМЦ</t>
  </si>
  <si>
    <t>Сальдо на 31.12.22 г.</t>
  </si>
  <si>
    <t>Казановский А.А.</t>
  </si>
  <si>
    <t>по состоянию на 31 декабря 2023 года</t>
  </si>
  <si>
    <t>за период, заканчивающийся 31 декабря 2023 года</t>
  </si>
  <si>
    <t>Сальдо на 31.12.23 г.</t>
  </si>
  <si>
    <t>Убыток от обесценения основных средств</t>
  </si>
  <si>
    <t xml:space="preserve"> 2023 г.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</si>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</sst>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6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  <numFmt numFmtId="223" formatCode="_-* #,##0_р_._-;\-* #,##0_р_._-;_-* &quot;-&quot;_р_._-;_-@_-"/>
    <numFmt numFmtId="224" formatCode="_-* #,##0.00&quot;р.&quot;_-;\-* #,##0.00&quot;р.&quot;_-;_-* &quot;-&quot;??&quot;р.&quot;_-;_-@_-"/>
    <numFmt numFmtId="225" formatCode="_-* #,##0.00_р_._-;\-* #,##0.00_р_._-;_-* &quot;-&quot;??_р_._-;_-@_-"/>
    <numFmt numFmtId="226" formatCode="_-* #,##0.00_т_._-;\-* #,##0.00_т_._-;_-* &quot;-&quot;??_т_._-;_-@_-"/>
    <numFmt numFmtId="227" formatCode="0%_);\(0%\)"/>
    <numFmt numFmtId="228" formatCode="#,##0.0"/>
    <numFmt numFmtId="229" formatCode="0.000"/>
    <numFmt numFmtId="230" formatCode="\60\4\7\:"/>
    <numFmt numFmtId="231" formatCode="_(* #,##0.0_);_(* \(#,##0.00\);_(* &quot;-&quot;??_);_(@_)"/>
    <numFmt numFmtId="232" formatCode="#,##0.000_);\(#,##0.000\)"/>
    <numFmt numFmtId="233" formatCode="&quot;$&quot;#,\);\(&quot;$&quot;#,##0\)"/>
    <numFmt numFmtId="234" formatCode="&quot;$&quot;#,\);\(&quot;$&quot;#,\)"/>
    <numFmt numFmtId="235" formatCode="&quot;$&quot;#,;\(&quot;$&quot;#,\)"/>
    <numFmt numFmtId="236" formatCode="0&quot;  &quot;"/>
    <numFmt numFmtId="237" formatCode="_-* #,##0\ _р_._-;\-* #,##0\ _р_._-;_-* &quot;-&quot;\ _р_._-;_-@_-"/>
    <numFmt numFmtId="238" formatCode="0.0_)"/>
    <numFmt numFmtId="239" formatCode="#,##0_);\(#,##0\);&quot;- &quot;;&quot;  &quot;@"/>
    <numFmt numFmtId="240" formatCode="&quot;error&quot;;&quot;error&quot;;&quot;OK&quot;;&quot;  &quot;@"/>
    <numFmt numFmtId="241" formatCode=";;&quot;zero&quot;;&quot;  &quot;@"/>
    <numFmt numFmtId="242" formatCode="dd\ mmm\ yyyy_);;;&quot;  &quot;@"/>
    <numFmt numFmtId="243" formatCode="#,##0.0000_);\(#,##0.0000\);&quot;- &quot;;&quot;  &quot;@"/>
    <numFmt numFmtId="244" formatCode="0_);\(0\)"/>
    <numFmt numFmtId="245" formatCode="#,##0______;;&quot;------------      &quot;"/>
    <numFmt numFmtId="246" formatCode="#,##0__\ \ \ \ "/>
    <numFmt numFmtId="247" formatCode="#,##0\т"/>
    <numFmt numFmtId="248" formatCode="_-* #,##0.00[$€-1]_-;\-* #,##0.00[$€-1]_-;_-* &quot;-&quot;??[$€-1]_-"/>
    <numFmt numFmtId="249" formatCode="#,##0\ \ "/>
    <numFmt numFmtId="250" formatCode="#,##0.0\ \ "/>
    <numFmt numFmtId="251" formatCode="#,##0\ \?;\-#,##0\ \?"/>
    <numFmt numFmtId="252" formatCode="#,##0\ \k\t"/>
    <numFmt numFmtId="253" formatCode="#,##0.00\ \?;\-#,##0.00\ \?"/>
    <numFmt numFmtId="254" formatCode="#,##0.000\ \ "/>
    <numFmt numFmtId="255" formatCode="#,##0.0\ \?;\-#,##0.0\ \?"/>
    <numFmt numFmtId="256" formatCode="\+#,##0\ \ ;\-#,##0\ \ ;0\ \ "/>
    <numFmt numFmtId="257" formatCode="\+#,##0.0\ \ ;\-#,##0.0\ \ ;0.0\ \ "/>
    <numFmt numFmtId="258" formatCode="\+#,##0.00\ \ ;\-#,##0.00\ \ ;0.00\ \ "/>
    <numFmt numFmtId="259" formatCode="#,##0.00\ \ "/>
    <numFmt numFmtId="260" formatCode="#,##0.0\ \x_);\(#,##0.0\ \x\)"/>
    <numFmt numFmtId="261" formatCode="[$-409]dddd\,\ mmmm\ dd\,\ yyyy"/>
    <numFmt numFmtId="262" formatCode="0.0_)\%;\(0.0\)\%;0.0_)\%;@_)_%"/>
    <numFmt numFmtId="263" formatCode="&quot;£&quot;_(#,##0.00_);&quot;£&quot;\(#,##0.00\)"/>
    <numFmt numFmtId="264" formatCode="&quot;£&quot;_(#,##0.00_);&quot;£&quot;\(#,##0.00\);&quot;£&quot;_(0.00_);@_)"/>
    <numFmt numFmtId="265" formatCode="_-* #,##0.000_-;\-* #,##0.000_-;_-* &quot;-&quot;_-;_-@_-"/>
    <numFmt numFmtId="266" formatCode="\€_(#,##0.00_);\€\(#,##0.00\);\€_(0.00_);@_)"/>
    <numFmt numFmtId="267" formatCode="#,##0.0_)\x;\(#,##0.0\)\x"/>
    <numFmt numFmtId="268" formatCode="#,##0_)\x;\(#,##0\)\x;0_)\x;@_)_x"/>
    <numFmt numFmtId="269" formatCode="0.0_)\%;\(0.0\)\%"/>
    <numFmt numFmtId="270" formatCode="_-* #,##0\ &quot;руб&quot;_-;\-* #,##0\ &quot;руб&quot;_-;_-* &quot;-&quot;\ &quot;руб&quot;_-;_-@_-"/>
    <numFmt numFmtId="271" formatCode="mmm\-yyyy"/>
    <numFmt numFmtId="272" formatCode="[$-409]d\-mmm\-yy;@"/>
    <numFmt numFmtId="273" formatCode="\$#,##0\ ;\(\$#,##0\)"/>
    <numFmt numFmtId="274" formatCode="#,##0.00_ ;[Red]\(#,##0.00\)\ "/>
    <numFmt numFmtId="275" formatCode="&quot;€&quot;#,##0.00;[Red]\-&quot;€&quot;#,##0.00"/>
    <numFmt numFmtId="276" formatCode="0.0,,_);\(0.0,,\);\-_0_)"/>
    <numFmt numFmtId="277" formatCode="0.0\ \x;&quot;NM &quot;"/>
    <numFmt numFmtId="278" formatCode="_ * #,##0.00_ ;_ * \-#,##0.00_ ;_ * &quot;-&quot;??_ ;_ @_ "/>
    <numFmt numFmtId="279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49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3" fontId="35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3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7" fontId="35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7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9" fontId="35" fillId="0" borderId="0" applyFont="0" applyFill="0" applyBorder="0" applyAlignment="0" applyProtection="0"/>
    <xf numFmtId="26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50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9" fontId="35" fillId="0" borderId="0" applyFont="0" applyBorder="0">
      <alignment horizontal="right"/>
    </xf>
    <xf numFmtId="166" fontId="35" fillId="0" borderId="0" applyFont="0" applyBorder="0">
      <alignment horizontal="right"/>
    </xf>
    <xf numFmtId="250" fontId="35" fillId="0" borderId="0" applyFont="0" applyBorder="0">
      <alignment horizontal="right"/>
    </xf>
    <xf numFmtId="168" fontId="35" fillId="0" borderId="0" applyFont="0" applyBorder="0">
      <alignment horizontal="right"/>
    </xf>
    <xf numFmtId="255" fontId="54" fillId="0" borderId="0" applyFont="0" applyBorder="0">
      <alignment horizontal="right"/>
    </xf>
    <xf numFmtId="259" fontId="35" fillId="0" borderId="0" applyFont="0" applyBorder="0">
      <alignment horizontal="right"/>
    </xf>
    <xf numFmtId="170" fontId="54" fillId="0" borderId="0" applyFont="0" applyFill="0" applyBorder="0"/>
    <xf numFmtId="270" fontId="36" fillId="0" borderId="0">
      <alignment horizontal="center"/>
    </xf>
    <xf numFmtId="270" fontId="36" fillId="0" borderId="0">
      <alignment horizontal="center"/>
    </xf>
    <xf numFmtId="253" fontId="54" fillId="0" borderId="0" applyFont="0" applyBorder="0">
      <alignment horizontal="right"/>
    </xf>
    <xf numFmtId="254" fontId="54" fillId="0" borderId="0" applyFont="0" applyFill="0" applyBorder="0"/>
    <xf numFmtId="4" fontId="3" fillId="0" borderId="52" applyBorder="0" applyProtection="0">
      <alignment horizontal="left" wrapText="1"/>
    </xf>
    <xf numFmtId="251" fontId="54" fillId="0" borderId="0" applyFont="0" applyBorder="0">
      <alignment horizontal="right"/>
    </xf>
    <xf numFmtId="249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53">
      <protection locked="0"/>
    </xf>
    <xf numFmtId="0" fontId="59" fillId="0" borderId="0">
      <alignment vertical="center"/>
    </xf>
    <xf numFmtId="0" fontId="60" fillId="28" borderId="53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54">
      <alignment horizontal="center"/>
    </xf>
    <xf numFmtId="231" fontId="66" fillId="0" borderId="0" applyFill="0" applyBorder="0" applyAlignment="0"/>
    <xf numFmtId="177" fontId="66" fillId="0" borderId="0" applyFill="0" applyBorder="0" applyAlignment="0"/>
    <xf numFmtId="229" fontId="66" fillId="0" borderId="0" applyFill="0" applyBorder="0" applyAlignment="0"/>
    <xf numFmtId="207" fontId="45" fillId="0" borderId="0" applyFill="0" applyBorder="0" applyAlignment="0"/>
    <xf numFmtId="232" fontId="45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67" fillId="33" borderId="55" applyNumberFormat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68" fillId="34" borderId="56" applyNumberFormat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31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78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4" fontId="70" fillId="0" borderId="57" applyNumberFormat="0" applyFill="0" applyBorder="0" applyAlignment="0" applyProtection="0"/>
    <xf numFmtId="271" fontId="71" fillId="0" borderId="0"/>
    <xf numFmtId="272" fontId="71" fillId="0" borderId="0"/>
    <xf numFmtId="261" fontId="71" fillId="0" borderId="0"/>
    <xf numFmtId="0" fontId="72" fillId="0" borderId="58">
      <alignment horizontal="left"/>
    </xf>
    <xf numFmtId="177" fontId="66" fillId="0" borderId="0" applyFont="0" applyFill="0" applyBorder="0" applyAlignment="0" applyProtection="0"/>
    <xf numFmtId="273" fontId="35" fillId="0" borderId="0" applyFont="0" applyFill="0" applyBorder="0" applyAlignment="0" applyProtection="0"/>
    <xf numFmtId="0" fontId="73" fillId="0" borderId="0"/>
    <xf numFmtId="0" fontId="73" fillId="0" borderId="1"/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59">
      <alignment vertical="center"/>
    </xf>
    <xf numFmtId="38" fontId="4" fillId="0" borderId="59">
      <alignment vertical="center"/>
    </xf>
    <xf numFmtId="239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58" fontId="54" fillId="0" borderId="0" applyFont="0" applyBorder="0">
      <alignment horizontal="right"/>
    </xf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8" fontId="35" fillId="0" borderId="0" applyFont="0" applyFill="0" applyBorder="0" applyAlignment="0" applyProtection="0"/>
    <xf numFmtId="248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3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3" fontId="79" fillId="0" borderId="0" applyAlignment="0" applyProtection="0"/>
    <xf numFmtId="164" fontId="79" fillId="36" borderId="0" applyAlignment="0" applyProtection="0"/>
    <xf numFmtId="223" fontId="79" fillId="36" borderId="0" applyAlignment="0" applyProtection="0"/>
    <xf numFmtId="239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3" fontId="84" fillId="0" borderId="0" applyAlignment="0"/>
    <xf numFmtId="164" fontId="84" fillId="36" borderId="0" applyAlignment="0"/>
    <xf numFmtId="223" fontId="84" fillId="36" borderId="0" applyAlignment="0"/>
    <xf numFmtId="0" fontId="85" fillId="0" borderId="60" applyNumberFormat="0" applyAlignment="0" applyProtection="0">
      <alignment horizontal="left" vertical="center"/>
    </xf>
    <xf numFmtId="0" fontId="85" fillId="0" borderId="61">
      <alignment horizontal="left" vertical="center"/>
    </xf>
    <xf numFmtId="14" fontId="86" fillId="37" borderId="62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8" fontId="98" fillId="0" borderId="0" applyNumberFormat="0"/>
    <xf numFmtId="0" fontId="35" fillId="0" borderId="0">
      <alignment horizontal="center"/>
    </xf>
    <xf numFmtId="2" fontId="99" fillId="0" borderId="0"/>
    <xf numFmtId="239" fontId="35" fillId="40" borderId="49" applyNumberFormat="0" applyFont="0" applyAlignment="0">
      <protection locked="0"/>
    </xf>
    <xf numFmtId="9" fontId="84" fillId="41" borderId="49" applyAlignment="0" applyProtection="0"/>
    <xf numFmtId="10" fontId="82" fillId="41" borderId="49" applyNumberFormat="0" applyBorder="0" applyAlignment="0" applyProtection="0"/>
    <xf numFmtId="239" fontId="35" fillId="40" borderId="49" applyNumberFormat="0" applyFont="0" applyAlignment="0">
      <protection locked="0"/>
    </xf>
    <xf numFmtId="239" fontId="35" fillId="40" borderId="49" applyNumberFormat="0" applyFont="0" applyAlignment="0">
      <protection locked="0"/>
    </xf>
    <xf numFmtId="239" fontId="35" fillId="40" borderId="49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49">
      <protection locked="0"/>
    </xf>
    <xf numFmtId="228" fontId="103" fillId="42" borderId="49">
      <alignment horizontal="left"/>
      <protection locked="0"/>
    </xf>
    <xf numFmtId="274" fontId="103" fillId="42" borderId="49">
      <protection locked="0"/>
    </xf>
    <xf numFmtId="0" fontId="103" fillId="42" borderId="49">
      <alignment horizontal="center"/>
      <protection locked="0"/>
    </xf>
    <xf numFmtId="275" fontId="35" fillId="0" borderId="64" applyFont="0" applyFill="0" applyBorder="0" applyAlignment="0" applyProtection="0"/>
    <xf numFmtId="275" fontId="35" fillId="0" borderId="64" applyFont="0" applyFill="0" applyBorder="0" applyAlignment="0" applyProtection="0"/>
    <xf numFmtId="252" fontId="35" fillId="0" borderId="0" applyFont="0" applyBorder="0">
      <alignment horizontal="right"/>
    </xf>
    <xf numFmtId="0" fontId="104" fillId="43" borderId="1"/>
    <xf numFmtId="0" fontId="105" fillId="28" borderId="65"/>
    <xf numFmtId="244" fontId="54" fillId="0" borderId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106" fillId="0" borderId="66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6" fontId="99" fillId="0" borderId="0"/>
    <xf numFmtId="246" fontId="108" fillId="0" borderId="49">
      <alignment horizontal="right"/>
      <protection locked="0"/>
    </xf>
    <xf numFmtId="277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64"/>
    <xf numFmtId="236" fontId="36" fillId="0" borderId="0"/>
    <xf numFmtId="236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67" applyNumberFormat="0" applyFill="0" applyBorder="0" applyAlignment="0" applyProtection="0"/>
    <xf numFmtId="0" fontId="113" fillId="0" borderId="0"/>
    <xf numFmtId="0" fontId="114" fillId="33" borderId="68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7" fontId="35" fillId="0" borderId="0" applyFont="0" applyFill="0" applyBorder="0" applyAlignment="0" applyProtection="0"/>
    <xf numFmtId="232" fontId="45" fillId="0" borderId="0" applyFont="0" applyFill="0" applyBorder="0" applyAlignment="0" applyProtection="0"/>
    <xf numFmtId="230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5" fontId="118" fillId="0" borderId="69" applyBorder="0">
      <alignment horizontal="right"/>
      <protection locked="0"/>
    </xf>
    <xf numFmtId="3" fontId="119" fillId="0" borderId="64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0" applyFill="0" applyBorder="0" applyProtection="0">
      <alignment horizontal="left" vertical="top"/>
    </xf>
    <xf numFmtId="0" fontId="69" fillId="0" borderId="71"/>
    <xf numFmtId="49" fontId="74" fillId="0" borderId="0" applyFill="0" applyBorder="0" applyAlignment="0"/>
    <xf numFmtId="234" fontId="45" fillId="0" borderId="0" applyFill="0" applyBorder="0" applyAlignment="0"/>
    <xf numFmtId="235" fontId="45" fillId="0" borderId="0" applyFill="0" applyBorder="0" applyAlignment="0"/>
    <xf numFmtId="0" fontId="127" fillId="0" borderId="0" applyFill="0" applyBorder="0" applyProtection="0">
      <alignment horizontal="left" vertical="top"/>
    </xf>
    <xf numFmtId="260" fontId="35" fillId="0" borderId="0" applyFont="0" applyFill="0" applyBorder="0" applyAlignment="0" applyProtection="0"/>
    <xf numFmtId="244" fontId="86" fillId="0" borderId="0" applyNumberFormat="0" applyFill="0" applyBorder="0" applyProtection="0">
      <alignment vertical="top"/>
    </xf>
    <xf numFmtId="0" fontId="128" fillId="45" borderId="0"/>
    <xf numFmtId="239" fontId="129" fillId="0" borderId="0" applyNumberFormat="0" applyFill="0" applyBorder="0" applyAlignment="0" applyProtection="0"/>
    <xf numFmtId="0" fontId="35" fillId="0" borderId="72" applyNumberFormat="0" applyFont="0" applyFill="0" applyAlignment="0" applyProtection="0"/>
    <xf numFmtId="0" fontId="104" fillId="0" borderId="73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55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68" applyNumberFormat="0" applyAlignment="0" applyProtection="0"/>
    <xf numFmtId="0" fontId="132" fillId="48" borderId="55" applyNumberFormat="0" applyAlignment="0" applyProtection="0"/>
    <xf numFmtId="223" fontId="27" fillId="0" borderId="49" applyAlignment="0">
      <alignment horizontal="left" vertical="center"/>
    </xf>
    <xf numFmtId="223" fontId="27" fillId="0" borderId="49" applyAlignment="0">
      <alignment horizontal="left" vertical="center"/>
    </xf>
    <xf numFmtId="0" fontId="133" fillId="0" borderId="74" applyNumberFormat="0" applyFill="0" applyAlignment="0" applyProtection="0"/>
    <xf numFmtId="0" fontId="134" fillId="0" borderId="75" applyNumberFormat="0" applyFill="0" applyAlignment="0" applyProtection="0"/>
    <xf numFmtId="0" fontId="135" fillId="0" borderId="7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77" applyNumberFormat="0" applyFill="0" applyAlignment="0" applyProtection="0"/>
    <xf numFmtId="0" fontId="35" fillId="0" borderId="0"/>
    <xf numFmtId="0" fontId="137" fillId="34" borderId="56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78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79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7" fontId="126" fillId="0" borderId="0"/>
    <xf numFmtId="247" fontId="126" fillId="0" borderId="0"/>
    <xf numFmtId="3" fontId="144" fillId="0" borderId="65" applyFont="0" applyBorder="0">
      <alignment horizontal="right"/>
      <protection locked="0"/>
    </xf>
    <xf numFmtId="237" fontId="14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0" applyNumberFormat="0">
      <alignment horizontal="right" wrapText="1"/>
    </xf>
    <xf numFmtId="0" fontId="36" fillId="40" borderId="60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9" fontId="35" fillId="40" borderId="49" applyNumberFormat="0" applyFont="0" applyAlignment="0">
      <protection locked="0"/>
    </xf>
    <xf numFmtId="244" fontId="86" fillId="0" borderId="0" applyNumberFormat="0" applyFill="0" applyBorder="0" applyProtection="0">
      <alignment vertical="top"/>
    </xf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58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220" fontId="18" fillId="0" borderId="0" xfId="1478" applyNumberFormat="1" applyFont="1"/>
    <xf numFmtId="220" fontId="19" fillId="0" borderId="0" xfId="1478" applyNumberFormat="1" applyFont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00" fontId="22" fillId="0" borderId="0" xfId="1478" applyNumberFormat="1" applyFont="1"/>
    <xf numFmtId="200" fontId="17" fillId="0" borderId="8" xfId="1478" applyNumberFormat="1" applyFont="1" applyBorder="1" applyAlignment="1">
      <alignment horizontal="center" vertical="top"/>
    </xf>
    <xf numFmtId="200" fontId="2" fillId="0" borderId="8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right" vertical="center" wrapText="1"/>
    </xf>
    <xf numFmtId="220" fontId="17" fillId="0" borderId="1" xfId="1478" applyNumberFormat="1" applyFont="1" applyBorder="1" applyAlignment="1">
      <alignment horizontal="center" vertical="center"/>
    </xf>
    <xf numFmtId="200" fontId="21" fillId="0" borderId="1" xfId="1478" applyNumberFormat="1" applyFont="1" applyBorder="1" applyAlignment="1">
      <alignment horizontal="right" wrapText="1"/>
    </xf>
    <xf numFmtId="200" fontId="21" fillId="0" borderId="0" xfId="1478" applyNumberFormat="1" applyFont="1"/>
    <xf numFmtId="49" fontId="16" fillId="0" borderId="12" xfId="1478" applyNumberFormat="1" applyFont="1" applyBorder="1" applyAlignment="1">
      <alignment horizontal="center" vertical="center" wrapText="1"/>
    </xf>
    <xf numFmtId="200" fontId="16" fillId="0" borderId="13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center" vertical="center"/>
    </xf>
    <xf numFmtId="200" fontId="2" fillId="0" borderId="0" xfId="1478" applyNumberFormat="1" applyFont="1" applyAlignment="1">
      <alignment horizontal="right" wrapText="1"/>
    </xf>
    <xf numFmtId="200" fontId="17" fillId="0" borderId="8" xfId="1478" applyNumberFormat="1" applyFont="1" applyBorder="1" applyAlignment="1">
      <alignment horizontal="center" vertical="center"/>
    </xf>
    <xf numFmtId="49" fontId="16" fillId="0" borderId="1" xfId="1478" applyNumberFormat="1" applyFont="1" applyBorder="1" applyAlignment="1">
      <alignment horizontal="center" vertical="center" wrapText="1"/>
    </xf>
    <xf numFmtId="200" fontId="17" fillId="0" borderId="1" xfId="1478" applyNumberFormat="1" applyFont="1" applyBorder="1" applyAlignment="1">
      <alignment horizontal="center" vertical="center"/>
    </xf>
    <xf numFmtId="49" fontId="16" fillId="0" borderId="12" xfId="1478" applyNumberFormat="1" applyFont="1" applyBorder="1" applyAlignment="1">
      <alignment horizontal="center" wrapText="1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0" fontId="27" fillId="0" borderId="0" xfId="1478" applyFont="1" applyAlignment="1">
      <alignment horizontal="center"/>
    </xf>
    <xf numFmtId="49" fontId="2" fillId="0" borderId="0" xfId="1478" applyNumberFormat="1" applyFont="1" applyAlignment="1">
      <alignment horizontal="center" vertical="center" wrapText="1"/>
    </xf>
    <xf numFmtId="0" fontId="2" fillId="0" borderId="8" xfId="1478" applyFont="1" applyBorder="1" applyAlignment="1">
      <alignment horizontal="center" vertical="center"/>
    </xf>
    <xf numFmtId="200" fontId="21" fillId="0" borderId="8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1" xfId="1478" applyNumberFormat="1" applyFont="1" applyBorder="1" applyAlignment="1">
      <alignment horizontal="right" wrapText="1"/>
    </xf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/>
    <xf numFmtId="0" fontId="21" fillId="0" borderId="1" xfId="1478" applyFont="1" applyBorder="1" applyAlignment="1">
      <alignment horizontal="center" vertical="center"/>
    </xf>
    <xf numFmtId="200" fontId="21" fillId="0" borderId="1" xfId="1478" applyNumberFormat="1" applyFont="1" applyBorder="1"/>
    <xf numFmtId="200" fontId="21" fillId="0" borderId="1" xfId="1478" applyNumberFormat="1" applyFont="1" applyBorder="1" applyAlignment="1">
      <alignment wrapText="1"/>
    </xf>
    <xf numFmtId="0" fontId="2" fillId="0" borderId="8" xfId="1478" applyFont="1" applyBorder="1" applyAlignment="1">
      <alignment horizontal="center" vertical="center" wrapText="1"/>
    </xf>
    <xf numFmtId="200" fontId="2" fillId="0" borderId="9" xfId="1478" applyNumberFormat="1" applyFont="1" applyBorder="1" applyAlignment="1">
      <alignment horizontal="right" wrapText="1"/>
    </xf>
    <xf numFmtId="0" fontId="2" fillId="0" borderId="16" xfId="1478" applyFont="1" applyBorder="1" applyAlignment="1">
      <alignment horizontal="center" vertical="center" wrapText="1"/>
    </xf>
    <xf numFmtId="200" fontId="2" fillId="0" borderId="16" xfId="1478" applyNumberFormat="1" applyFont="1" applyBorder="1" applyAlignment="1">
      <alignment horizontal="right" wrapText="1"/>
    </xf>
    <xf numFmtId="200" fontId="2" fillId="0" borderId="17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0" xfId="1478" applyFont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Alignment="1">
      <alignment horizontal="center" vertical="center" wrapText="1"/>
    </xf>
    <xf numFmtId="200" fontId="21" fillId="0" borderId="0" xfId="1478" applyNumberFormat="1" applyFont="1" applyAlignment="1">
      <alignment horizontal="lef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200" fontId="2" fillId="0" borderId="18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" fillId="0" borderId="1" xfId="1478" applyNumberFormat="1" applyFont="1" applyBorder="1" applyAlignment="1">
      <alignment horizontal="left" wrapText="1"/>
    </xf>
    <xf numFmtId="200" fontId="21" fillId="0" borderId="16" xfId="1478" applyNumberFormat="1" applyFont="1" applyBorder="1" applyAlignment="1">
      <alignment wrapText="1"/>
    </xf>
    <xf numFmtId="200" fontId="2" fillId="0" borderId="1" xfId="1478" applyNumberFormat="1" applyFont="1" applyBorder="1" applyAlignment="1">
      <alignment horizontal="left"/>
    </xf>
    <xf numFmtId="200" fontId="2" fillId="0" borderId="19" xfId="1478" applyNumberFormat="1" applyFont="1" applyBorder="1" applyAlignment="1">
      <alignment horizontal="left"/>
    </xf>
    <xf numFmtId="0" fontId="2" fillId="0" borderId="14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6" xfId="1478" applyNumberFormat="1" applyFont="1" applyBorder="1" applyAlignment="1">
      <alignment horizontal="center" vertical="center" wrapText="1"/>
    </xf>
    <xf numFmtId="0" fontId="16" fillId="0" borderId="16" xfId="1478" applyFont="1" applyBorder="1" applyAlignment="1">
      <alignment horizontal="center" vertical="center" wrapText="1"/>
    </xf>
    <xf numFmtId="49" fontId="17" fillId="0" borderId="16" xfId="1478" applyNumberFormat="1" applyFont="1" applyBorder="1" applyAlignment="1">
      <alignment horizontal="center" vertical="center" wrapText="1"/>
    </xf>
    <xf numFmtId="200" fontId="17" fillId="0" borderId="8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6" xfId="1478" applyNumberFormat="1" applyFont="1" applyBorder="1"/>
    <xf numFmtId="200" fontId="17" fillId="0" borderId="12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18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27" xfId="1478" applyNumberFormat="1" applyFont="1" applyBorder="1"/>
    <xf numFmtId="200" fontId="17" fillId="0" borderId="28" xfId="1478" applyNumberFormat="1" applyFont="1" applyBorder="1"/>
    <xf numFmtId="0" fontId="16" fillId="0" borderId="29" xfId="1478" applyFont="1" applyBorder="1" applyAlignment="1">
      <alignment wrapText="1"/>
    </xf>
    <xf numFmtId="200" fontId="17" fillId="0" borderId="30" xfId="1478" applyNumberFormat="1" applyFont="1" applyBorder="1"/>
    <xf numFmtId="200" fontId="17" fillId="0" borderId="32" xfId="1478" applyNumberFormat="1" applyFont="1" applyBorder="1"/>
    <xf numFmtId="200" fontId="17" fillId="0" borderId="34" xfId="1478" applyNumberFormat="1" applyFont="1" applyBorder="1"/>
    <xf numFmtId="0" fontId="16" fillId="0" borderId="29" xfId="1478" applyFont="1" applyBorder="1" applyAlignment="1">
      <alignment horizontal="left" vertical="center"/>
    </xf>
    <xf numFmtId="1" fontId="17" fillId="0" borderId="35" xfId="1478" applyNumberFormat="1" applyFont="1" applyBorder="1"/>
    <xf numFmtId="200" fontId="17" fillId="0" borderId="36" xfId="1478" applyNumberFormat="1" applyFont="1" applyBorder="1"/>
    <xf numFmtId="200" fontId="17" fillId="0" borderId="37" xfId="1478" applyNumberFormat="1" applyFont="1" applyBorder="1"/>
    <xf numFmtId="200" fontId="2" fillId="0" borderId="20" xfId="1478" applyNumberFormat="1" applyFont="1" applyBorder="1"/>
    <xf numFmtId="200" fontId="17" fillId="0" borderId="21" xfId="1478" applyNumberFormat="1" applyFont="1" applyBorder="1" applyAlignment="1">
      <alignment horizontal="center"/>
    </xf>
    <xf numFmtId="200" fontId="17" fillId="0" borderId="38" xfId="1478" applyNumberFormat="1" applyFont="1" applyBorder="1" applyAlignment="1">
      <alignment horizontal="center" vertical="center"/>
    </xf>
    <xf numFmtId="200" fontId="17" fillId="0" borderId="27" xfId="1478" applyNumberFormat="1" applyFont="1" applyBorder="1" applyAlignment="1">
      <alignment horizontal="left"/>
    </xf>
    <xf numFmtId="49" fontId="16" fillId="0" borderId="29" xfId="1478" applyNumberFormat="1" applyFont="1" applyBorder="1" applyAlignment="1">
      <alignment horizontal="left" wrapText="1" indent="2"/>
    </xf>
    <xf numFmtId="200" fontId="17" fillId="0" borderId="29" xfId="1478" applyNumberFormat="1" applyFont="1" applyBorder="1" applyAlignment="1">
      <alignment horizontal="left" wrapText="1" indent="1"/>
    </xf>
    <xf numFmtId="200" fontId="17" fillId="0" borderId="29" xfId="1478" applyNumberFormat="1" applyFont="1" applyBorder="1" applyAlignment="1">
      <alignment horizontal="left" indent="2"/>
    </xf>
    <xf numFmtId="200" fontId="17" fillId="0" borderId="29" xfId="1478" applyNumberFormat="1" applyFont="1" applyBorder="1" applyAlignment="1">
      <alignment horizontal="left"/>
    </xf>
    <xf numFmtId="200" fontId="21" fillId="0" borderId="30" xfId="1478" applyNumberFormat="1" applyFont="1" applyBorder="1" applyAlignment="1">
      <alignment horizontal="right" wrapText="1"/>
    </xf>
    <xf numFmtId="49" fontId="16" fillId="0" borderId="31" xfId="1478" applyNumberFormat="1" applyFont="1" applyBorder="1" applyAlignment="1">
      <alignment horizontal="left" wrapText="1" indent="2"/>
    </xf>
    <xf numFmtId="220" fontId="21" fillId="0" borderId="32" xfId="1478" applyNumberFormat="1" applyFont="1" applyBorder="1" applyAlignment="1">
      <alignment horizontal="right" wrapText="1"/>
    </xf>
    <xf numFmtId="200" fontId="17" fillId="0" borderId="39" xfId="1478" applyNumberFormat="1" applyFont="1" applyBorder="1" applyAlignment="1">
      <alignment horizontal="left"/>
    </xf>
    <xf numFmtId="200" fontId="17" fillId="0" borderId="40" xfId="1478" applyNumberFormat="1" applyFont="1" applyBorder="1" applyAlignment="1">
      <alignment horizontal="center"/>
    </xf>
    <xf numFmtId="200" fontId="21" fillId="0" borderId="42" xfId="1478" applyNumberFormat="1" applyFont="1" applyBorder="1" applyAlignment="1">
      <alignment horizontal="right" wrapText="1"/>
    </xf>
    <xf numFmtId="200" fontId="21" fillId="0" borderId="43" xfId="1478" applyNumberFormat="1" applyFont="1" applyBorder="1" applyAlignment="1">
      <alignment horizontal="left"/>
    </xf>
    <xf numFmtId="0" fontId="21" fillId="0" borderId="44" xfId="1478" applyFont="1" applyBorder="1" applyAlignment="1">
      <alignment horizontal="left" wrapText="1"/>
    </xf>
    <xf numFmtId="200" fontId="2" fillId="0" borderId="22" xfId="1478" applyNumberFormat="1" applyFont="1" applyBorder="1" applyAlignment="1">
      <alignment horizontal="left"/>
    </xf>
    <xf numFmtId="0" fontId="2" fillId="0" borderId="29" xfId="1478" applyFont="1" applyBorder="1" applyAlignment="1">
      <alignment horizontal="left" wrapText="1" indent="2"/>
    </xf>
    <xf numFmtId="0" fontId="21" fillId="0" borderId="29" xfId="1478" applyFont="1" applyBorder="1" applyAlignment="1">
      <alignment horizontal="left" wrapText="1"/>
    </xf>
    <xf numFmtId="0" fontId="21" fillId="0" borderId="46" xfId="1478" applyFont="1" applyBorder="1" applyAlignment="1">
      <alignment wrapText="1"/>
    </xf>
    <xf numFmtId="200" fontId="21" fillId="0" borderId="36" xfId="1478" applyNumberFormat="1" applyFont="1" applyBorder="1" applyAlignment="1">
      <alignment horizontal="left"/>
    </xf>
    <xf numFmtId="200" fontId="2" fillId="0" borderId="22" xfId="1478" applyNumberFormat="1" applyFont="1" applyBorder="1" applyAlignment="1">
      <alignment horizontal="right" wrapText="1"/>
    </xf>
    <xf numFmtId="200" fontId="2" fillId="0" borderId="45" xfId="1478" applyNumberFormat="1" applyFont="1" applyBorder="1" applyAlignment="1">
      <alignment horizontal="right"/>
    </xf>
    <xf numFmtId="200" fontId="21" fillId="0" borderId="30" xfId="1478" applyNumberFormat="1" applyFont="1" applyBorder="1" applyAlignment="1">
      <alignment horizontal="left" wrapText="1"/>
    </xf>
    <xf numFmtId="0" fontId="21" fillId="0" borderId="47" xfId="1478" applyFont="1" applyBorder="1" applyAlignment="1">
      <alignment horizontal="left" wrapText="1"/>
    </xf>
    <xf numFmtId="0" fontId="21" fillId="0" borderId="33" xfId="1478" applyFont="1" applyBorder="1" applyAlignment="1">
      <alignment horizontal="left" wrapText="1"/>
    </xf>
    <xf numFmtId="0" fontId="21" fillId="0" borderId="46" xfId="1478" applyFont="1" applyBorder="1" applyAlignment="1">
      <alignment horizontal="left" wrapText="1"/>
    </xf>
    <xf numFmtId="200" fontId="21" fillId="0" borderId="36" xfId="1478" applyNumberFormat="1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46" xfId="1478" applyNumberFormat="1" applyFont="1" applyBorder="1"/>
    <xf numFmtId="200" fontId="2" fillId="12" borderId="1" xfId="1478" applyNumberFormat="1" applyFont="1" applyFill="1" applyBorder="1" applyAlignment="1">
      <alignment horizontal="right" wrapText="1"/>
    </xf>
    <xf numFmtId="200" fontId="16" fillId="12" borderId="1" xfId="1478" applyNumberFormat="1" applyFont="1" applyFill="1" applyBorder="1"/>
    <xf numFmtId="200" fontId="17" fillId="12" borderId="16" xfId="1478" applyNumberFormat="1" applyFont="1" applyFill="1" applyBorder="1"/>
    <xf numFmtId="200" fontId="17" fillId="12" borderId="48" xfId="1478" applyNumberFormat="1" applyFont="1" applyFill="1" applyBorder="1"/>
    <xf numFmtId="200" fontId="16" fillId="12" borderId="8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0" fontId="21" fillId="0" borderId="80" xfId="1478" applyFont="1" applyBorder="1" applyAlignment="1">
      <alignment horizontal="center" vertical="top"/>
    </xf>
    <xf numFmtId="49" fontId="21" fillId="0" borderId="81" xfId="1478" applyNumberFormat="1" applyFont="1" applyBorder="1" applyAlignment="1">
      <alignment horizontal="center" vertical="top" wrapText="1"/>
    </xf>
    <xf numFmtId="49" fontId="21" fillId="0" borderId="82" xfId="1478" applyNumberFormat="1" applyFont="1" applyBorder="1" applyAlignment="1">
      <alignment horizontal="center" vertical="top" wrapText="1"/>
    </xf>
    <xf numFmtId="200" fontId="21" fillId="0" borderId="30" xfId="1478" applyNumberFormat="1" applyFont="1" applyBorder="1" applyAlignment="1">
      <alignment wrapText="1"/>
    </xf>
    <xf numFmtId="200" fontId="2" fillId="0" borderId="30" xfId="1478" applyNumberFormat="1" applyFont="1" applyBorder="1" applyAlignment="1">
      <alignment horizontal="left" wrapText="1"/>
    </xf>
    <xf numFmtId="200" fontId="21" fillId="0" borderId="83" xfId="1478" applyNumberFormat="1" applyFont="1" applyBorder="1" applyAlignment="1">
      <alignment wrapText="1"/>
    </xf>
    <xf numFmtId="200" fontId="2" fillId="0" borderId="34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left"/>
    </xf>
    <xf numFmtId="200" fontId="21" fillId="0" borderId="37" xfId="1478" applyNumberFormat="1" applyFont="1" applyBorder="1" applyAlignment="1">
      <alignment horizontal="left" wrapText="1"/>
    </xf>
    <xf numFmtId="200" fontId="2" fillId="0" borderId="45" xfId="1478" applyNumberFormat="1" applyFont="1" applyBorder="1" applyAlignment="1">
      <alignment horizontal="left"/>
    </xf>
    <xf numFmtId="200" fontId="21" fillId="0" borderId="30" xfId="1478" applyNumberFormat="1" applyFont="1" applyBorder="1"/>
    <xf numFmtId="200" fontId="21" fillId="0" borderId="37" xfId="1478" applyNumberFormat="1" applyFont="1" applyBorder="1" applyAlignment="1">
      <alignment horizontal="left"/>
    </xf>
    <xf numFmtId="0" fontId="21" fillId="0" borderId="84" xfId="1478" applyFont="1" applyBorder="1" applyAlignment="1">
      <alignment horizontal="left" wrapText="1"/>
    </xf>
    <xf numFmtId="200" fontId="21" fillId="0" borderId="85" xfId="1478" applyNumberFormat="1" applyFont="1" applyBorder="1" applyAlignment="1">
      <alignment horizontal="left"/>
    </xf>
    <xf numFmtId="0" fontId="2" fillId="0" borderId="86" xfId="1478" applyFont="1" applyBorder="1" applyAlignment="1">
      <alignment horizontal="left" wrapText="1"/>
    </xf>
    <xf numFmtId="200" fontId="2" fillId="0" borderId="87" xfId="1478" applyNumberFormat="1" applyFont="1" applyBorder="1" applyAlignment="1">
      <alignment horizontal="left"/>
    </xf>
    <xf numFmtId="0" fontId="21" fillId="0" borderId="39" xfId="1478" applyFont="1" applyBorder="1" applyAlignment="1">
      <alignment horizontal="left" wrapText="1"/>
    </xf>
    <xf numFmtId="200" fontId="21" fillId="0" borderId="41" xfId="1478" applyNumberFormat="1" applyFont="1" applyBorder="1" applyAlignment="1">
      <alignment horizontal="left"/>
    </xf>
    <xf numFmtId="200" fontId="21" fillId="0" borderId="42" xfId="1478" applyNumberFormat="1" applyFont="1" applyBorder="1" applyAlignment="1">
      <alignment horizontal="left"/>
    </xf>
    <xf numFmtId="200" fontId="17" fillId="0" borderId="38" xfId="1478" applyNumberFormat="1" applyFont="1" applyBorder="1" applyAlignment="1">
      <alignment horizontal="center"/>
    </xf>
    <xf numFmtId="221" fontId="21" fillId="0" borderId="24" xfId="1478" applyNumberFormat="1" applyFont="1" applyBorder="1" applyAlignment="1">
      <alignment horizontal="center" wrapText="1"/>
    </xf>
    <xf numFmtId="200" fontId="17" fillId="0" borderId="27" xfId="1478" applyNumberFormat="1" applyFont="1" applyBorder="1" applyAlignment="1">
      <alignment horizontal="left" vertical="top"/>
    </xf>
    <xf numFmtId="220" fontId="2" fillId="0" borderId="28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right" wrapText="1"/>
    </xf>
    <xf numFmtId="200" fontId="2" fillId="12" borderId="30" xfId="1478" applyNumberFormat="1" applyFont="1" applyFill="1" applyBorder="1" applyAlignment="1">
      <alignment horizontal="right" wrapText="1"/>
    </xf>
    <xf numFmtId="200" fontId="2" fillId="0" borderId="32" xfId="1478" applyNumberFormat="1" applyFont="1" applyBorder="1" applyAlignment="1">
      <alignment horizontal="right" wrapText="1"/>
    </xf>
    <xf numFmtId="200" fontId="17" fillId="0" borderId="40" xfId="1478" applyNumberFormat="1" applyFont="1" applyBorder="1" applyAlignment="1">
      <alignment horizontal="center" vertical="center"/>
    </xf>
    <xf numFmtId="200" fontId="2" fillId="0" borderId="28" xfId="1478" applyNumberFormat="1" applyFont="1" applyBorder="1" applyAlignment="1">
      <alignment horizontal="right" wrapText="1"/>
    </xf>
    <xf numFmtId="200" fontId="21" fillId="12" borderId="30" xfId="1478" applyNumberFormat="1" applyFont="1" applyFill="1" applyBorder="1" applyAlignment="1">
      <alignment horizontal="right" wrapText="1"/>
    </xf>
    <xf numFmtId="49" fontId="21" fillId="0" borderId="23" xfId="1478" applyNumberFormat="1" applyFont="1" applyBorder="1" applyAlignment="1">
      <alignment horizontal="center" vertical="center" wrapText="1"/>
    </xf>
    <xf numFmtId="49" fontId="21" fillId="0" borderId="24" xfId="1478" applyNumberFormat="1" applyFont="1" applyBorder="1" applyAlignment="1">
      <alignment horizontal="center" vertical="center" wrapText="1"/>
    </xf>
    <xf numFmtId="200" fontId="21" fillId="0" borderId="28" xfId="1478" applyNumberFormat="1" applyFont="1" applyBorder="1" applyAlignment="1">
      <alignment horizontal="right" wrapText="1"/>
    </xf>
    <xf numFmtId="0" fontId="21" fillId="0" borderId="29" xfId="1478" applyFont="1" applyBorder="1"/>
    <xf numFmtId="200" fontId="21" fillId="0" borderId="30" xfId="1478" applyNumberFormat="1" applyFont="1" applyBorder="1" applyAlignment="1">
      <alignment horizontal="left" vertical="center" wrapText="1"/>
    </xf>
    <xf numFmtId="0" fontId="21" fillId="0" borderId="46" xfId="1478" applyFont="1" applyBorder="1"/>
    <xf numFmtId="0" fontId="21" fillId="0" borderId="36" xfId="1478" applyFont="1" applyBorder="1" applyAlignment="1">
      <alignment wrapText="1"/>
    </xf>
    <xf numFmtId="0" fontId="21" fillId="0" borderId="36" xfId="1478" applyFont="1" applyBorder="1" applyAlignment="1">
      <alignment horizontal="center" wrapText="1"/>
    </xf>
    <xf numFmtId="0" fontId="21" fillId="0" borderId="36" xfId="1478" applyFont="1" applyBorder="1" applyAlignment="1">
      <alignment horizontal="center" vertical="center" wrapText="1"/>
    </xf>
    <xf numFmtId="200" fontId="21" fillId="0" borderId="36" xfId="1478" applyNumberFormat="1" applyFont="1" applyBorder="1" applyAlignment="1">
      <alignment horizontal="right" wrapText="1"/>
    </xf>
    <xf numFmtId="200" fontId="21" fillId="0" borderId="37" xfId="1478" applyNumberFormat="1" applyFont="1" applyBorder="1" applyAlignment="1">
      <alignment horizontal="right" wrapText="1"/>
    </xf>
    <xf numFmtId="0" fontId="18" fillId="0" borderId="0" xfId="1478" applyFont="1"/>
    <xf numFmtId="0" fontId="19" fillId="0" borderId="0" xfId="1478" applyFont="1"/>
    <xf numFmtId="0" fontId="19" fillId="0" borderId="5" xfId="1478" applyFont="1" applyBorder="1"/>
    <xf numFmtId="221" fontId="21" fillId="0" borderId="23" xfId="1478" applyNumberFormat="1" applyFont="1" applyBorder="1" applyAlignment="1">
      <alignment horizontal="center" wrapText="1"/>
    </xf>
    <xf numFmtId="200" fontId="2" fillId="0" borderId="12" xfId="1478" applyNumberFormat="1" applyFont="1" applyBorder="1" applyAlignment="1">
      <alignment horizontal="right" wrapText="1"/>
    </xf>
    <xf numFmtId="200" fontId="21" fillId="0" borderId="88" xfId="1478" applyNumberFormat="1" applyFont="1" applyBorder="1" applyAlignment="1">
      <alignment horizontal="right" wrapText="1"/>
    </xf>
    <xf numFmtId="200" fontId="21" fillId="0" borderId="12" xfId="1478" applyNumberFormat="1" applyFont="1" applyBorder="1" applyAlignment="1">
      <alignment horizontal="right" wrapText="1"/>
    </xf>
    <xf numFmtId="200" fontId="21" fillId="0" borderId="41" xfId="1478" applyNumberFormat="1" applyFont="1" applyBorder="1" applyAlignment="1">
      <alignment horizontal="right" wrapText="1"/>
    </xf>
    <xf numFmtId="0" fontId="23" fillId="0" borderId="14" xfId="1478" applyFont="1" applyBorder="1" applyAlignment="1">
      <alignment wrapText="1"/>
    </xf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4" fillId="0" borderId="0" xfId="1478" applyFont="1" applyAlignment="1">
      <alignment horizontal="left" vertical="center" wrapText="1"/>
    </xf>
    <xf numFmtId="0" fontId="2" fillId="0" borderId="29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7" xfId="1478" applyFont="1" applyBorder="1" applyAlignment="1">
      <alignment horizontal="left" wrapText="1" indent="1"/>
    </xf>
    <xf numFmtId="0" fontId="2" fillId="0" borderId="15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21" fillId="0" borderId="29" xfId="1478" applyFont="1" applyBorder="1" applyAlignment="1">
      <alignment horizontal="left"/>
    </xf>
    <xf numFmtId="0" fontId="21" fillId="0" borderId="10" xfId="1478" applyFont="1" applyBorder="1" applyAlignment="1">
      <alignment horizontal="left"/>
    </xf>
    <xf numFmtId="0" fontId="2" fillId="0" borderId="29" xfId="1478" applyFont="1" applyBorder="1" applyAlignment="1">
      <alignment horizontal="left" wrapText="1" indent="2"/>
    </xf>
    <xf numFmtId="0" fontId="2" fillId="0" borderId="10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29" xfId="1478" applyFont="1" applyBorder="1" applyAlignment="1">
      <alignment horizontal="left" wrapText="1" indent="2"/>
    </xf>
    <xf numFmtId="0" fontId="16" fillId="0" borderId="10" xfId="1478" applyFont="1" applyBorder="1" applyAlignment="1">
      <alignment horizontal="left" wrapText="1" indent="2"/>
    </xf>
    <xf numFmtId="0" fontId="21" fillId="0" borderId="29" xfId="1478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49" fontId="21" fillId="0" borderId="21" xfId="1478" applyNumberFormat="1" applyFont="1" applyBorder="1" applyAlignment="1">
      <alignment horizontal="center" vertical="center" wrapText="1"/>
    </xf>
    <xf numFmtId="49" fontId="21" fillId="0" borderId="89" xfId="1478" applyNumberFormat="1" applyFont="1" applyBorder="1" applyAlignment="1">
      <alignment horizontal="center" vertical="center" wrapText="1"/>
    </xf>
    <xf numFmtId="0" fontId="21" fillId="0" borderId="27" xfId="1478" applyFont="1" applyBorder="1" applyAlignment="1">
      <alignment horizontal="left"/>
    </xf>
    <xf numFmtId="0" fontId="21" fillId="0" borderId="7" xfId="1478" applyFont="1" applyBorder="1" applyAlignment="1">
      <alignment horizontal="left"/>
    </xf>
    <xf numFmtId="0" fontId="17" fillId="0" borderId="21" xfId="1478" applyFont="1" applyBorder="1" applyAlignment="1">
      <alignment horizontal="center" vertical="center" wrapText="1"/>
    </xf>
    <xf numFmtId="0" fontId="17" fillId="0" borderId="25" xfId="1478" applyFont="1" applyBorder="1" applyAlignment="1">
      <alignment horizontal="center" vertical="center" wrapText="1"/>
    </xf>
    <xf numFmtId="3" fontId="17" fillId="0" borderId="22" xfId="1478" applyNumberFormat="1" applyFont="1" applyBorder="1" applyAlignment="1">
      <alignment horizontal="center" vertical="center" wrapText="1"/>
    </xf>
    <xf numFmtId="0" fontId="17" fillId="0" borderId="23" xfId="1478" applyFont="1" applyBorder="1" applyAlignment="1">
      <alignment horizontal="center" vertical="center" wrapText="1"/>
    </xf>
    <xf numFmtId="0" fontId="17" fillId="0" borderId="6" xfId="1478" applyFont="1" applyBorder="1" applyAlignment="1">
      <alignment horizontal="center" vertical="center" wrapText="1"/>
    </xf>
    <xf numFmtId="0" fontId="17" fillId="0" borderId="24" xfId="1478" applyFont="1" applyBorder="1" applyAlignment="1">
      <alignment horizontal="center" vertical="center" wrapText="1"/>
    </xf>
    <xf numFmtId="0" fontId="17" fillId="0" borderId="26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95250</xdr:rowOff>
    </xdr:from>
    <xdr:to>
      <xdr:col>5</xdr:col>
      <xdr:colOff>1514475</xdr:colOff>
      <xdr:row>3</xdr:row>
      <xdr:rowOff>180975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galieva-gr\&#1060;&#1080;&#1085;&#1054;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86;&#1082;&#1091;&#1084;&#1077;&#1085;&#1090;&#1099;%20&#1084;&#1086;&#1080;\&#1060;&#1080;&#1085;&#1072;&#1085;&#1089;&#1086;&#1074;&#1072;&#1103;%20&#1086;&#1090;&#1095;&#1077;&#1090;&#1085;&#1086;&#1089;&#1090;&#1100;\&#1076;&#1083;&#1103;%20&#1073;&#1080;&#1088;&#1078;&#1080;\2020%20&#1075;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92"/>
  <sheetViews>
    <sheetView showGridLines="0" zoomScale="70" zoomScaleNormal="70" zoomScaleSheetLayoutView="100" workbookViewId="0">
      <selection activeCell="F68" sqref="F68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22.140625" style="3" customWidth="1"/>
    <col min="4" max="4" width="22.140625" style="4" customWidth="1"/>
    <col min="5" max="5" width="7.42578125" style="3" customWidth="1"/>
    <col min="6" max="6" width="9.140625" style="3"/>
    <col min="7" max="7" width="16.140625" style="3" hidden="1" customWidth="1"/>
    <col min="8" max="16384" width="9.140625" style="3"/>
  </cols>
  <sheetData>
    <row r="1" spans="1:4">
      <c r="A1" s="5" t="s">
        <v>0</v>
      </c>
      <c r="B1" s="6"/>
      <c r="C1" s="217"/>
      <c r="D1" s="7"/>
    </row>
    <row r="2" spans="1:4">
      <c r="A2" s="5"/>
      <c r="B2" s="6"/>
    </row>
    <row r="3" spans="1:4" ht="15.75" customHeight="1">
      <c r="A3" s="5" t="s">
        <v>1</v>
      </c>
      <c r="B3" s="6"/>
      <c r="C3" s="218"/>
      <c r="D3" s="8"/>
    </row>
    <row r="4" spans="1:4" ht="17.25" customHeight="1">
      <c r="A4" s="5" t="s">
        <v>210</v>
      </c>
      <c r="B4" s="6"/>
      <c r="C4" s="218"/>
      <c r="D4" s="8"/>
    </row>
    <row r="5" spans="1:4" ht="16.5" thickBot="1">
      <c r="A5" s="9" t="s">
        <v>2</v>
      </c>
      <c r="B5" s="10"/>
      <c r="C5" s="219"/>
      <c r="D5" s="11"/>
    </row>
    <row r="6" spans="1:4" ht="16.5" thickBot="1">
      <c r="A6" s="12"/>
      <c r="B6" s="13"/>
      <c r="C6" s="218"/>
      <c r="D6" s="8"/>
    </row>
    <row r="7" spans="1:4" s="14" customFormat="1" ht="16.5" thickBot="1">
      <c r="A7" s="135" t="s">
        <v>3</v>
      </c>
      <c r="B7" s="196" t="s">
        <v>4</v>
      </c>
      <c r="C7" s="220">
        <v>45291</v>
      </c>
      <c r="D7" s="197">
        <v>44926</v>
      </c>
    </row>
    <row r="8" spans="1:4">
      <c r="A8" s="198" t="s">
        <v>5</v>
      </c>
      <c r="B8" s="15"/>
      <c r="C8" s="16"/>
      <c r="D8" s="199"/>
    </row>
    <row r="9" spans="1:4">
      <c r="A9" s="138" t="s">
        <v>6</v>
      </c>
      <c r="B9" s="17">
        <v>1</v>
      </c>
      <c r="C9" s="18">
        <v>108078572</v>
      </c>
      <c r="D9" s="200">
        <v>109919561</v>
      </c>
    </row>
    <row r="10" spans="1:4" hidden="1" outlineLevel="1">
      <c r="A10" s="138" t="s">
        <v>7</v>
      </c>
      <c r="B10" s="17"/>
      <c r="C10" s="18"/>
      <c r="D10" s="200"/>
    </row>
    <row r="11" spans="1:4" collapsed="1">
      <c r="A11" s="138" t="s">
        <v>8</v>
      </c>
      <c r="B11" s="17"/>
      <c r="C11" s="18">
        <v>228311</v>
      </c>
      <c r="D11" s="200">
        <v>255397</v>
      </c>
    </row>
    <row r="12" spans="1:4" outlineLevel="1">
      <c r="A12" s="138" t="s">
        <v>174</v>
      </c>
      <c r="B12" s="17"/>
      <c r="C12" s="18">
        <v>718709</v>
      </c>
      <c r="D12" s="200">
        <v>718709</v>
      </c>
    </row>
    <row r="13" spans="1:4">
      <c r="A13" s="138" t="s">
        <v>168</v>
      </c>
      <c r="B13" s="17"/>
      <c r="C13" s="18">
        <v>3266</v>
      </c>
      <c r="D13" s="200">
        <v>3266</v>
      </c>
    </row>
    <row r="14" spans="1:4">
      <c r="A14" s="138" t="s">
        <v>199</v>
      </c>
      <c r="B14" s="17">
        <v>2</v>
      </c>
      <c r="C14" s="18">
        <v>4028177</v>
      </c>
      <c r="D14" s="200">
        <v>2410000</v>
      </c>
    </row>
    <row r="15" spans="1:4" ht="16.5" hidden="1" customHeight="1" outlineLevel="1">
      <c r="A15" s="138" t="s">
        <v>10</v>
      </c>
      <c r="B15" s="19"/>
      <c r="C15" s="18">
        <v>0</v>
      </c>
      <c r="D15" s="200">
        <v>0</v>
      </c>
    </row>
    <row r="16" spans="1:4" ht="16.5" customHeight="1" collapsed="1">
      <c r="A16" s="138" t="s">
        <v>175</v>
      </c>
      <c r="B16" s="17">
        <v>3</v>
      </c>
      <c r="C16" s="18">
        <v>0</v>
      </c>
      <c r="D16" s="200">
        <v>4545570</v>
      </c>
    </row>
    <row r="17" spans="1:7" ht="15.75" hidden="1" customHeight="1" outlineLevel="1">
      <c r="A17" s="138" t="s">
        <v>12</v>
      </c>
      <c r="B17" s="17"/>
      <c r="C17" s="18"/>
      <c r="D17" s="200"/>
    </row>
    <row r="18" spans="1:7" s="22" customFormat="1" collapsed="1">
      <c r="A18" s="140" t="s">
        <v>13</v>
      </c>
      <c r="B18" s="20"/>
      <c r="C18" s="21">
        <f>SUM(C9:C17)</f>
        <v>113057035</v>
      </c>
      <c r="D18" s="142">
        <f>SUM(D9:D17)</f>
        <v>117852503</v>
      </c>
    </row>
    <row r="19" spans="1:7">
      <c r="A19" s="141" t="s">
        <v>14</v>
      </c>
      <c r="B19" s="20"/>
      <c r="C19" s="18"/>
      <c r="D19" s="200"/>
    </row>
    <row r="20" spans="1:7">
      <c r="A20" s="138" t="s">
        <v>15</v>
      </c>
      <c r="B20" s="17">
        <v>4</v>
      </c>
      <c r="C20" s="18">
        <v>2573295</v>
      </c>
      <c r="D20" s="201">
        <v>2450981</v>
      </c>
      <c r="G20" s="3">
        <f>D20-C20</f>
        <v>-122314</v>
      </c>
    </row>
    <row r="21" spans="1:7" outlineLevel="1">
      <c r="A21" s="138" t="s">
        <v>175</v>
      </c>
      <c r="B21" s="17">
        <v>3</v>
      </c>
      <c r="C21" s="18">
        <v>4702749</v>
      </c>
      <c r="D21" s="201">
        <v>449892</v>
      </c>
      <c r="G21" s="3">
        <f>D21-C21</f>
        <v>-4252857</v>
      </c>
    </row>
    <row r="22" spans="1:7">
      <c r="A22" s="138" t="s">
        <v>16</v>
      </c>
      <c r="B22" s="17">
        <v>5</v>
      </c>
      <c r="C22" s="18">
        <v>4341407</v>
      </c>
      <c r="D22" s="201">
        <v>3803100</v>
      </c>
      <c r="G22" s="3">
        <f>D22-C22</f>
        <v>-538307</v>
      </c>
    </row>
    <row r="23" spans="1:7">
      <c r="A23" s="138" t="s">
        <v>17</v>
      </c>
      <c r="B23" s="17">
        <v>6</v>
      </c>
      <c r="C23" s="18">
        <v>548045</v>
      </c>
      <c r="D23" s="201">
        <v>894118</v>
      </c>
      <c r="G23" s="3">
        <f t="shared" ref="G23:G27" si="0">D23-C23</f>
        <v>346073</v>
      </c>
    </row>
    <row r="24" spans="1:7" ht="16.5" customHeight="1">
      <c r="A24" s="138" t="s">
        <v>18</v>
      </c>
      <c r="B24" s="17"/>
      <c r="C24" s="18">
        <v>132073</v>
      </c>
      <c r="D24" s="201">
        <v>256672</v>
      </c>
      <c r="G24" s="3">
        <f t="shared" si="0"/>
        <v>124599</v>
      </c>
    </row>
    <row r="25" spans="1:7">
      <c r="A25" s="138" t="s">
        <v>167</v>
      </c>
      <c r="B25" s="17">
        <v>7</v>
      </c>
      <c r="C25" s="18">
        <v>767212</v>
      </c>
      <c r="D25" s="201">
        <v>941672</v>
      </c>
      <c r="G25" s="3">
        <f t="shared" si="0"/>
        <v>174460</v>
      </c>
    </row>
    <row r="26" spans="1:7" hidden="1" outlineLevel="1">
      <c r="A26" s="138" t="s">
        <v>9</v>
      </c>
      <c r="B26" s="17"/>
      <c r="C26" s="18"/>
      <c r="D26" s="201"/>
      <c r="G26" s="3">
        <f t="shared" si="0"/>
        <v>0</v>
      </c>
    </row>
    <row r="27" spans="1:7" collapsed="1">
      <c r="A27" s="138" t="s">
        <v>11</v>
      </c>
      <c r="B27" s="19"/>
      <c r="C27" s="18">
        <v>31494</v>
      </c>
      <c r="D27" s="201">
        <v>20780</v>
      </c>
      <c r="G27" s="3">
        <f t="shared" si="0"/>
        <v>-10714</v>
      </c>
    </row>
    <row r="28" spans="1:7">
      <c r="A28" s="138" t="s">
        <v>19</v>
      </c>
      <c r="B28" s="17">
        <v>8</v>
      </c>
      <c r="C28" s="18">
        <v>340578</v>
      </c>
      <c r="D28" s="201">
        <v>665563</v>
      </c>
    </row>
    <row r="29" spans="1:7" s="22" customFormat="1" ht="16.5" thickBot="1">
      <c r="A29" s="140" t="s">
        <v>20</v>
      </c>
      <c r="B29" s="20"/>
      <c r="C29" s="21">
        <f>SUM(C20:C28)</f>
        <v>13436853</v>
      </c>
      <c r="D29" s="142">
        <f>SUM(D20:D28)</f>
        <v>9482778</v>
      </c>
    </row>
    <row r="30" spans="1:7" ht="18" hidden="1" customHeight="1" outlineLevel="1">
      <c r="A30" s="143" t="s">
        <v>21</v>
      </c>
      <c r="B30" s="23"/>
      <c r="C30" s="221"/>
      <c r="D30" s="202"/>
    </row>
    <row r="31" spans="1:7" s="22" customFormat="1" ht="16.5" collapsed="1" thickBot="1">
      <c r="A31" s="145" t="s">
        <v>22</v>
      </c>
      <c r="B31" s="203"/>
      <c r="C31" s="222">
        <f>C18+C29+C30</f>
        <v>126493888</v>
      </c>
      <c r="D31" s="147">
        <f>D18+D29+D30</f>
        <v>127335281</v>
      </c>
    </row>
    <row r="32" spans="1:7" ht="15.75" customHeight="1" thickBot="1">
      <c r="A32" s="24"/>
      <c r="B32" s="25"/>
      <c r="C32" s="26"/>
      <c r="D32" s="26"/>
    </row>
    <row r="33" spans="1:4" ht="16.5" thickBot="1">
      <c r="A33" s="135" t="s">
        <v>23</v>
      </c>
      <c r="B33" s="136"/>
      <c r="C33" s="220">
        <f>C7</f>
        <v>45291</v>
      </c>
      <c r="D33" s="197">
        <f>D7</f>
        <v>44926</v>
      </c>
    </row>
    <row r="34" spans="1:4">
      <c r="A34" s="137" t="s">
        <v>24</v>
      </c>
      <c r="B34" s="27"/>
      <c r="C34" s="16"/>
      <c r="D34" s="204"/>
    </row>
    <row r="35" spans="1:4">
      <c r="A35" s="138" t="s">
        <v>25</v>
      </c>
      <c r="B35" s="17">
        <v>9</v>
      </c>
      <c r="C35" s="18">
        <v>16291512</v>
      </c>
      <c r="D35" s="200">
        <v>16291512</v>
      </c>
    </row>
    <row r="36" spans="1:4" hidden="1" outlineLevel="1">
      <c r="A36" s="138" t="s">
        <v>26</v>
      </c>
      <c r="B36" s="17"/>
      <c r="C36" s="18"/>
      <c r="D36" s="200"/>
    </row>
    <row r="37" spans="1:4" collapsed="1">
      <c r="A37" s="138" t="s">
        <v>27</v>
      </c>
      <c r="B37" s="17">
        <v>9</v>
      </c>
      <c r="C37" s="18">
        <v>277168</v>
      </c>
      <c r="D37" s="200">
        <v>277168</v>
      </c>
    </row>
    <row r="38" spans="1:4">
      <c r="A38" s="138" t="s">
        <v>28</v>
      </c>
      <c r="B38" s="17">
        <v>9</v>
      </c>
      <c r="C38" s="18">
        <v>31619634</v>
      </c>
      <c r="D38" s="200">
        <v>34391277</v>
      </c>
    </row>
    <row r="39" spans="1:4" ht="15.75" hidden="1" customHeight="1" outlineLevel="1">
      <c r="A39" s="138" t="s">
        <v>29</v>
      </c>
      <c r="B39" s="17"/>
      <c r="C39" s="18"/>
      <c r="D39" s="200"/>
    </row>
    <row r="40" spans="1:4" hidden="1" outlineLevel="1">
      <c r="A40" s="138" t="s">
        <v>30</v>
      </c>
      <c r="B40" s="17"/>
      <c r="C40" s="18"/>
      <c r="D40" s="200"/>
    </row>
    <row r="41" spans="1:4" collapsed="1">
      <c r="A41" s="138" t="s">
        <v>31</v>
      </c>
      <c r="B41" s="17">
        <v>9</v>
      </c>
      <c r="C41" s="18">
        <f>4414927+6290880</f>
        <v>10705807</v>
      </c>
      <c r="D41" s="200">
        <f>9893738-3602858</f>
        <v>6290880</v>
      </c>
    </row>
    <row r="42" spans="1:4" ht="31.5">
      <c r="A42" s="139" t="s">
        <v>32</v>
      </c>
      <c r="B42" s="17"/>
      <c r="C42" s="21">
        <f>SUM(C35:C41)</f>
        <v>58894121</v>
      </c>
      <c r="D42" s="142">
        <f>SUM(D35:D41)</f>
        <v>57250837</v>
      </c>
    </row>
    <row r="43" spans="1:4">
      <c r="A43" s="138" t="s">
        <v>33</v>
      </c>
      <c r="B43" s="17"/>
      <c r="C43" s="18"/>
      <c r="D43" s="200"/>
    </row>
    <row r="44" spans="1:4" s="22" customFormat="1" ht="18" customHeight="1">
      <c r="A44" s="140" t="s">
        <v>34</v>
      </c>
      <c r="B44" s="17"/>
      <c r="C44" s="21">
        <f>C42+C43</f>
        <v>58894121</v>
      </c>
      <c r="D44" s="142">
        <f>D42+D43</f>
        <v>57250837</v>
      </c>
    </row>
    <row r="45" spans="1:4">
      <c r="A45" s="141" t="s">
        <v>35</v>
      </c>
      <c r="B45" s="17"/>
      <c r="C45" s="18"/>
      <c r="D45" s="200"/>
    </row>
    <row r="46" spans="1:4">
      <c r="A46" s="138" t="s">
        <v>36</v>
      </c>
      <c r="B46" s="17">
        <v>10</v>
      </c>
      <c r="C46" s="18">
        <v>3000000</v>
      </c>
      <c r="D46" s="200">
        <v>3500000</v>
      </c>
    </row>
    <row r="47" spans="1:4">
      <c r="A47" s="138" t="s">
        <v>37</v>
      </c>
      <c r="B47" s="17">
        <v>15</v>
      </c>
      <c r="C47" s="18">
        <v>8737122</v>
      </c>
      <c r="D47" s="200">
        <v>0</v>
      </c>
    </row>
    <row r="48" spans="1:4" hidden="1" outlineLevel="1">
      <c r="A48" s="138" t="s">
        <v>38</v>
      </c>
      <c r="B48" s="17"/>
      <c r="C48" s="18">
        <v>0</v>
      </c>
      <c r="D48" s="200">
        <v>0</v>
      </c>
    </row>
    <row r="49" spans="1:7" collapsed="1">
      <c r="A49" s="138" t="s">
        <v>39</v>
      </c>
      <c r="B49" s="17">
        <v>12</v>
      </c>
      <c r="C49" s="18">
        <v>17091338</v>
      </c>
      <c r="D49" s="200">
        <v>16272611</v>
      </c>
    </row>
    <row r="50" spans="1:7" hidden="1" outlineLevel="1">
      <c r="A50" s="138" t="s">
        <v>192</v>
      </c>
      <c r="B50" s="17"/>
      <c r="C50" s="18">
        <v>0</v>
      </c>
      <c r="D50" s="200">
        <v>0</v>
      </c>
    </row>
    <row r="51" spans="1:7" hidden="1" outlineLevel="1">
      <c r="A51" s="138" t="s">
        <v>193</v>
      </c>
      <c r="B51" s="17"/>
      <c r="C51" s="18">
        <v>0</v>
      </c>
      <c r="D51" s="200">
        <v>0</v>
      </c>
    </row>
    <row r="52" spans="1:7" collapsed="1">
      <c r="A52" s="138" t="s">
        <v>40</v>
      </c>
      <c r="B52" s="17">
        <v>11</v>
      </c>
      <c r="C52" s="18">
        <v>1355492</v>
      </c>
      <c r="D52" s="200">
        <v>1512400</v>
      </c>
    </row>
    <row r="53" spans="1:7">
      <c r="A53" s="138" t="s">
        <v>41</v>
      </c>
      <c r="B53" s="17"/>
      <c r="C53" s="18">
        <v>73332</v>
      </c>
      <c r="D53" s="200">
        <v>72951</v>
      </c>
    </row>
    <row r="54" spans="1:7">
      <c r="A54" s="138" t="s">
        <v>201</v>
      </c>
      <c r="B54" s="17">
        <v>13</v>
      </c>
      <c r="C54" s="18">
        <v>1148739</v>
      </c>
      <c r="D54" s="200">
        <v>0</v>
      </c>
    </row>
    <row r="55" spans="1:7">
      <c r="A55" s="138" t="s">
        <v>42</v>
      </c>
      <c r="B55" s="17">
        <v>11</v>
      </c>
      <c r="C55" s="18">
        <v>442779</v>
      </c>
      <c r="D55" s="200">
        <v>549704</v>
      </c>
    </row>
    <row r="56" spans="1:7" s="22" customFormat="1">
      <c r="A56" s="140" t="s">
        <v>43</v>
      </c>
      <c r="B56" s="17"/>
      <c r="C56" s="21">
        <f>SUM(C46:C55)</f>
        <v>31848802</v>
      </c>
      <c r="D56" s="205">
        <f>SUM(D46:D55)</f>
        <v>21907666</v>
      </c>
    </row>
    <row r="57" spans="1:7">
      <c r="A57" s="141" t="s">
        <v>44</v>
      </c>
      <c r="B57" s="17"/>
      <c r="C57" s="18"/>
      <c r="D57" s="201"/>
    </row>
    <row r="58" spans="1:7">
      <c r="A58" s="138" t="s">
        <v>45</v>
      </c>
      <c r="B58" s="17">
        <v>10</v>
      </c>
      <c r="C58" s="18">
        <v>712552</v>
      </c>
      <c r="D58" s="200">
        <v>742917</v>
      </c>
    </row>
    <row r="59" spans="1:7">
      <c r="A59" s="138" t="s">
        <v>46</v>
      </c>
      <c r="B59" s="17">
        <v>14</v>
      </c>
      <c r="C59" s="18">
        <v>11268899</v>
      </c>
      <c r="D59" s="200">
        <v>13331332</v>
      </c>
      <c r="G59" s="3">
        <f>C59-D59</f>
        <v>-2062433</v>
      </c>
    </row>
    <row r="60" spans="1:7" outlineLevel="1">
      <c r="A60" s="138" t="s">
        <v>184</v>
      </c>
      <c r="B60" s="17">
        <v>13</v>
      </c>
      <c r="C60" s="18">
        <v>388031</v>
      </c>
      <c r="D60" s="200">
        <v>2469019</v>
      </c>
      <c r="G60" s="3">
        <f t="shared" ref="G60:G67" si="1">C60-D60</f>
        <v>-2080988</v>
      </c>
    </row>
    <row r="61" spans="1:7">
      <c r="A61" s="138" t="s">
        <v>47</v>
      </c>
      <c r="B61" s="17">
        <v>15</v>
      </c>
      <c r="C61" s="18">
        <v>17920142</v>
      </c>
      <c r="D61" s="200">
        <v>25913153</v>
      </c>
      <c r="G61" s="3">
        <f t="shared" si="1"/>
        <v>-7993011</v>
      </c>
    </row>
    <row r="62" spans="1:7" hidden="1">
      <c r="A62" s="138" t="s">
        <v>48</v>
      </c>
      <c r="B62" s="17"/>
      <c r="C62" s="18" t="s">
        <v>185</v>
      </c>
      <c r="D62" s="201" t="s">
        <v>185</v>
      </c>
      <c r="G62" s="3" t="e">
        <f t="shared" si="1"/>
        <v>#VALUE!</v>
      </c>
    </row>
    <row r="63" spans="1:7">
      <c r="A63" s="138" t="s">
        <v>49</v>
      </c>
      <c r="B63" s="17"/>
      <c r="C63" s="18">
        <v>9114</v>
      </c>
      <c r="D63" s="200">
        <v>8080</v>
      </c>
      <c r="G63" s="3">
        <f t="shared" si="1"/>
        <v>1034</v>
      </c>
    </row>
    <row r="64" spans="1:7">
      <c r="A64" s="138" t="s">
        <v>50</v>
      </c>
      <c r="B64" s="17">
        <v>16</v>
      </c>
      <c r="C64" s="18">
        <v>1697378</v>
      </c>
      <c r="D64" s="200">
        <v>2426167</v>
      </c>
      <c r="G64" s="3">
        <f t="shared" si="1"/>
        <v>-728789</v>
      </c>
    </row>
    <row r="65" spans="1:7">
      <c r="A65" s="138" t="s">
        <v>51</v>
      </c>
      <c r="B65" s="17"/>
      <c r="C65" s="18">
        <v>0</v>
      </c>
      <c r="D65" s="201">
        <v>261764</v>
      </c>
      <c r="G65" s="3">
        <f t="shared" si="1"/>
        <v>-261764</v>
      </c>
    </row>
    <row r="66" spans="1:7" hidden="1" outlineLevel="1">
      <c r="A66" s="138" t="s">
        <v>52</v>
      </c>
      <c r="B66" s="17"/>
      <c r="C66" s="18">
        <v>0</v>
      </c>
      <c r="D66" s="201">
        <v>0</v>
      </c>
      <c r="G66" s="3">
        <f t="shared" si="1"/>
        <v>0</v>
      </c>
    </row>
    <row r="67" spans="1:7" collapsed="1">
      <c r="A67" s="138" t="s">
        <v>53</v>
      </c>
      <c r="B67" s="17">
        <v>17</v>
      </c>
      <c r="C67" s="18">
        <v>3754849</v>
      </c>
      <c r="D67" s="201">
        <v>3024346</v>
      </c>
      <c r="G67" s="3">
        <f t="shared" si="1"/>
        <v>730503</v>
      </c>
    </row>
    <row r="68" spans="1:7" outlineLevel="1">
      <c r="A68" s="138" t="s">
        <v>42</v>
      </c>
      <c r="B68" s="28"/>
      <c r="C68" s="18">
        <v>0</v>
      </c>
      <c r="D68" s="201">
        <v>0</v>
      </c>
    </row>
    <row r="69" spans="1:7" s="22" customFormat="1" ht="16.5" thickBot="1">
      <c r="A69" s="140" t="s">
        <v>54</v>
      </c>
      <c r="B69" s="29"/>
      <c r="C69" s="21">
        <f>SUM(C58:C68)</f>
        <v>35750965</v>
      </c>
      <c r="D69" s="142">
        <f>SUM(D58:D68)</f>
        <v>48176778</v>
      </c>
    </row>
    <row r="70" spans="1:7" s="22" customFormat="1" ht="32.25" hidden="1" outlineLevel="1" thickBot="1">
      <c r="A70" s="143" t="s">
        <v>55</v>
      </c>
      <c r="B70" s="30"/>
      <c r="C70" s="223"/>
      <c r="D70" s="144"/>
    </row>
    <row r="71" spans="1:7" s="22" customFormat="1" ht="26.25" customHeight="1" collapsed="1" thickBot="1">
      <c r="A71" s="145" t="s">
        <v>56</v>
      </c>
      <c r="B71" s="146"/>
      <c r="C71" s="224">
        <f>C44+C56+C69+C70</f>
        <v>126493888</v>
      </c>
      <c r="D71" s="147">
        <f>D44+D56+D69+D70</f>
        <v>127335281</v>
      </c>
    </row>
    <row r="72" spans="1:7" ht="16.5" thickBot="1">
      <c r="G72" s="134"/>
    </row>
    <row r="73" spans="1:7" s="166" customFormat="1" hidden="1">
      <c r="A73" s="164" t="s">
        <v>197</v>
      </c>
      <c r="B73" s="165"/>
      <c r="C73" s="3"/>
      <c r="D73" s="167"/>
    </row>
    <row r="74" spans="1:7" s="166" customFormat="1" hidden="1">
      <c r="A74" s="164" t="s">
        <v>195</v>
      </c>
      <c r="B74" s="165"/>
      <c r="C74" s="3"/>
      <c r="D74" s="167"/>
    </row>
    <row r="75" spans="1:7">
      <c r="A75" s="226"/>
      <c r="B75" s="226"/>
      <c r="C75" s="226"/>
      <c r="D75" s="226"/>
    </row>
    <row r="76" spans="1:7" s="14" customFormat="1">
      <c r="A76" s="1"/>
      <c r="B76" s="2"/>
      <c r="D76" s="31"/>
    </row>
    <row r="77" spans="1:7" s="14" customFormat="1" ht="20.25" customHeight="1">
      <c r="A77" s="32" t="s">
        <v>57</v>
      </c>
      <c r="B77" s="33"/>
      <c r="C77" s="225"/>
      <c r="D77" s="34" t="s">
        <v>209</v>
      </c>
    </row>
    <row r="78" spans="1:7" ht="16.5" customHeight="1">
      <c r="A78" s="227"/>
      <c r="B78" s="227"/>
      <c r="C78" s="227"/>
      <c r="D78" s="35"/>
    </row>
    <row r="79" spans="1:7" ht="19.5" customHeight="1">
      <c r="A79" s="32" t="s">
        <v>58</v>
      </c>
      <c r="B79" s="33"/>
      <c r="C79" s="225"/>
      <c r="D79" s="34" t="s">
        <v>59</v>
      </c>
    </row>
    <row r="80" spans="1:7" ht="15.75" customHeight="1">
      <c r="A80" s="228"/>
      <c r="B80" s="228"/>
      <c r="C80" s="228"/>
      <c r="D80" s="36"/>
    </row>
    <row r="81" spans="1:4">
      <c r="A81" s="37" t="s">
        <v>60</v>
      </c>
      <c r="B81" s="38"/>
      <c r="C81" s="37"/>
      <c r="D81" s="39"/>
    </row>
    <row r="82" spans="1:4">
      <c r="C82" s="14">
        <f>C31-C71</f>
        <v>0</v>
      </c>
      <c r="D82" s="31">
        <f>D31-D71</f>
        <v>0</v>
      </c>
    </row>
    <row r="84" spans="1:4">
      <c r="C84" s="40"/>
      <c r="D84" s="40"/>
    </row>
    <row r="86" spans="1:4" hidden="1">
      <c r="A86" s="162" t="s">
        <v>176</v>
      </c>
      <c r="B86" s="41"/>
      <c r="C86" s="41">
        <v>143863799</v>
      </c>
      <c r="D86" s="41">
        <v>143863799</v>
      </c>
    </row>
    <row r="87" spans="1:4" hidden="1">
      <c r="A87" s="162" t="s">
        <v>177</v>
      </c>
      <c r="B87" s="3"/>
      <c r="C87" s="3">
        <f>C31</f>
        <v>126493888</v>
      </c>
      <c r="D87" s="3">
        <f>D31</f>
        <v>127335281</v>
      </c>
    </row>
    <row r="88" spans="1:4" hidden="1">
      <c r="A88" s="163" t="s">
        <v>178</v>
      </c>
      <c r="C88" s="3">
        <f>C11</f>
        <v>228311</v>
      </c>
      <c r="D88" s="3">
        <f>D11</f>
        <v>255397</v>
      </c>
    </row>
    <row r="89" spans="1:4" hidden="1">
      <c r="A89" s="163" t="s">
        <v>179</v>
      </c>
      <c r="C89" s="3">
        <f>C56</f>
        <v>31848802</v>
      </c>
      <c r="D89" s="3">
        <f>D56</f>
        <v>21907666</v>
      </c>
    </row>
    <row r="90" spans="1:4" hidden="1">
      <c r="A90" s="163" t="s">
        <v>180</v>
      </c>
      <c r="C90" s="3">
        <f>C69</f>
        <v>35750965</v>
      </c>
      <c r="D90" s="3">
        <f>D69</f>
        <v>48176778</v>
      </c>
    </row>
    <row r="91" spans="1:4" hidden="1">
      <c r="A91" s="163" t="s">
        <v>181</v>
      </c>
      <c r="C91" s="3">
        <f>C87-C88-C89-C90</f>
        <v>58665810</v>
      </c>
      <c r="D91" s="3">
        <f>D87-D88-D89-D90</f>
        <v>56995440</v>
      </c>
    </row>
    <row r="92" spans="1:4" hidden="1">
      <c r="A92" s="163" t="s">
        <v>182</v>
      </c>
      <c r="C92" s="3">
        <f>C91*1000/C86</f>
        <v>407.78715985388374</v>
      </c>
      <c r="D92" s="3">
        <f>D91*1000/D86</f>
        <v>396.17638624988626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8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61"/>
  <sheetViews>
    <sheetView tabSelected="1"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31" sqref="K31"/>
    </sheetView>
  </sheetViews>
  <sheetFormatPr defaultRowHeight="15.75" outlineLevelRow="1"/>
  <cols>
    <col min="1" max="1" width="6" style="41" customWidth="1"/>
    <col min="2" max="2" width="8.140625" style="41" customWidth="1"/>
    <col min="3" max="3" width="44.7109375" style="42" customWidth="1"/>
    <col min="4" max="4" width="7.7109375" style="42" customWidth="1"/>
    <col min="5" max="5" width="20.85546875" style="42" customWidth="1"/>
    <col min="6" max="6" width="22.7109375" style="42" customWidth="1"/>
    <col min="7" max="7" width="8.42578125" style="43" customWidth="1"/>
    <col min="8" max="8" width="13.140625" style="44" customWidth="1"/>
    <col min="9" max="9" width="17.85546875" style="44" customWidth="1"/>
    <col min="10" max="11" width="13.140625" style="44" customWidth="1"/>
    <col min="12" max="12" width="17.85546875" style="44" customWidth="1"/>
    <col min="13" max="15" width="13.140625" style="44" customWidth="1"/>
    <col min="16" max="16" width="23.28515625" style="44" customWidth="1"/>
    <col min="17" max="17" width="24" style="43" customWidth="1"/>
    <col min="18" max="16384" width="9.140625" style="41"/>
  </cols>
  <sheetData>
    <row r="1" spans="1:17" s="3" customFormat="1">
      <c r="A1" s="45" t="str">
        <f>Ф1!A1</f>
        <v xml:space="preserve">АКЦИОНЕРНОЕ ОБЩЕСТВО "СЕВКАЗЭНЕРГО" </v>
      </c>
      <c r="B1" s="45"/>
      <c r="C1" s="45"/>
      <c r="D1" s="46"/>
      <c r="E1" s="45"/>
      <c r="F1" s="45"/>
    </row>
    <row r="2" spans="1:17" s="3" customFormat="1">
      <c r="A2" s="41"/>
      <c r="D2" s="47"/>
    </row>
    <row r="3" spans="1:17" s="3" customFormat="1" ht="20.25" customHeight="1">
      <c r="A3" s="45" t="s">
        <v>61</v>
      </c>
      <c r="B3" s="41"/>
      <c r="C3" s="41"/>
      <c r="D3" s="42"/>
      <c r="E3" s="41"/>
      <c r="F3" s="41"/>
    </row>
    <row r="4" spans="1:17" s="3" customFormat="1" ht="16.5" customHeight="1">
      <c r="A4" s="45" t="s">
        <v>211</v>
      </c>
      <c r="B4" s="41"/>
      <c r="C4" s="41"/>
      <c r="D4" s="42"/>
      <c r="E4" s="41"/>
      <c r="F4" s="41"/>
    </row>
    <row r="5" spans="1:17" s="3" customFormat="1">
      <c r="A5" s="48" t="s">
        <v>2</v>
      </c>
      <c r="B5" s="49"/>
      <c r="C5" s="49"/>
      <c r="D5" s="50"/>
      <c r="E5" s="49"/>
      <c r="F5" s="49"/>
    </row>
    <row r="6" spans="1:17" s="3" customFormat="1">
      <c r="A6" s="41"/>
      <c r="B6" s="51"/>
      <c r="C6" s="51"/>
      <c r="D6" s="52"/>
      <c r="E6" s="51"/>
      <c r="F6" s="51"/>
    </row>
    <row r="7" spans="1:17" s="53" customFormat="1" ht="44.25" customHeight="1">
      <c r="A7" s="247" t="s">
        <v>62</v>
      </c>
      <c r="B7" s="248"/>
      <c r="C7" s="248"/>
      <c r="D7" s="206" t="s">
        <v>4</v>
      </c>
      <c r="E7" s="206" t="s">
        <v>214</v>
      </c>
      <c r="F7" s="207" t="s">
        <v>215</v>
      </c>
    </row>
    <row r="8" spans="1:17" s="45" customFormat="1">
      <c r="A8" s="249" t="s">
        <v>63</v>
      </c>
      <c r="B8" s="250"/>
      <c r="C8" s="250"/>
      <c r="D8" s="54"/>
      <c r="E8" s="55"/>
      <c r="F8" s="208"/>
    </row>
    <row r="9" spans="1:17" ht="21.95" customHeight="1">
      <c r="A9" s="240" t="s">
        <v>64</v>
      </c>
      <c r="B9" s="241"/>
      <c r="C9" s="241"/>
      <c r="D9" s="56">
        <v>18</v>
      </c>
      <c r="E9" s="169">
        <v>53013084</v>
      </c>
      <c r="F9" s="201">
        <v>35877738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.75" hidden="1" customHeight="1" outlineLevel="1">
      <c r="A10" s="240" t="s">
        <v>65</v>
      </c>
      <c r="B10" s="241"/>
      <c r="C10" s="241"/>
      <c r="D10" s="56"/>
      <c r="E10" s="18"/>
      <c r="F10" s="20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s="45" customFormat="1" collapsed="1">
      <c r="A11" s="209" t="s">
        <v>66</v>
      </c>
      <c r="B11" s="58"/>
      <c r="C11" s="59"/>
      <c r="D11" s="56"/>
      <c r="E11" s="21"/>
      <c r="F11" s="142"/>
    </row>
    <row r="12" spans="1:17" s="60" customFormat="1" ht="15.75" customHeight="1">
      <c r="A12" s="240" t="s">
        <v>64</v>
      </c>
      <c r="B12" s="241"/>
      <c r="C12" s="241"/>
      <c r="D12" s="56">
        <v>19</v>
      </c>
      <c r="E12" s="169">
        <v>-45565184</v>
      </c>
      <c r="F12" s="201">
        <v>-33153512</v>
      </c>
    </row>
    <row r="13" spans="1:17" ht="15.75" hidden="1" customHeight="1" outlineLevel="1">
      <c r="A13" s="240" t="s">
        <v>65</v>
      </c>
      <c r="B13" s="241"/>
      <c r="C13" s="241"/>
      <c r="D13" s="56"/>
      <c r="E13" s="18"/>
      <c r="F13" s="20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collapsed="1">
      <c r="A14" s="209" t="s">
        <v>67</v>
      </c>
      <c r="B14" s="58"/>
      <c r="C14" s="59"/>
      <c r="D14" s="61"/>
      <c r="E14" s="21">
        <f>SUM(E8:E13)</f>
        <v>7447900</v>
      </c>
      <c r="F14" s="142">
        <f>SUM(F8:F13)</f>
        <v>2724226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.75" customHeight="1">
      <c r="A15" s="240" t="s">
        <v>68</v>
      </c>
      <c r="B15" s="241"/>
      <c r="C15" s="241"/>
      <c r="D15" s="56">
        <v>20</v>
      </c>
      <c r="E15" s="18">
        <v>-2921360</v>
      </c>
      <c r="F15" s="200">
        <v>-2558162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15.75" customHeight="1">
      <c r="A16" s="240" t="s">
        <v>69</v>
      </c>
      <c r="B16" s="241"/>
      <c r="C16" s="241"/>
      <c r="D16" s="56">
        <v>20</v>
      </c>
      <c r="E16" s="18">
        <v>-481669</v>
      </c>
      <c r="F16" s="200">
        <v>-406088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31.5" hidden="1" customHeight="1" outlineLevel="1">
      <c r="A17" s="240" t="s">
        <v>70</v>
      </c>
      <c r="B17" s="241"/>
      <c r="C17" s="241"/>
      <c r="D17" s="56"/>
      <c r="E17" s="18"/>
      <c r="F17" s="20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s="51" customFormat="1" ht="15.75" hidden="1" customHeight="1" outlineLevel="1">
      <c r="A18" s="240" t="s">
        <v>71</v>
      </c>
      <c r="B18" s="241"/>
      <c r="C18" s="241"/>
      <c r="D18" s="56"/>
      <c r="E18" s="18"/>
      <c r="F18" s="200"/>
    </row>
    <row r="19" spans="1:17" s="51" customFormat="1" ht="31.5" customHeight="1" collapsed="1">
      <c r="A19" s="245" t="s">
        <v>72</v>
      </c>
      <c r="B19" s="246"/>
      <c r="C19" s="246"/>
      <c r="D19" s="61"/>
      <c r="E19" s="62">
        <f>SUM(E14:E18)</f>
        <v>4044871</v>
      </c>
      <c r="F19" s="210">
        <f>SUM(F14:F18)</f>
        <v>-240024</v>
      </c>
    </row>
    <row r="20" spans="1:17" s="51" customFormat="1" ht="30.75" hidden="1" customHeight="1" outlineLevel="1">
      <c r="A20" s="240" t="s">
        <v>73</v>
      </c>
      <c r="B20" s="241"/>
      <c r="C20" s="241"/>
      <c r="D20" s="56"/>
      <c r="E20" s="18"/>
      <c r="F20" s="200"/>
    </row>
    <row r="21" spans="1:17" ht="15.75" customHeight="1" collapsed="1">
      <c r="A21" s="240" t="s">
        <v>74</v>
      </c>
      <c r="B21" s="241"/>
      <c r="C21" s="241"/>
      <c r="D21" s="242">
        <v>23</v>
      </c>
      <c r="E21" s="18">
        <v>322686</v>
      </c>
      <c r="F21" s="200">
        <v>-25999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ht="15.75" hidden="1" customHeight="1" outlineLevel="1">
      <c r="A22" s="240" t="s">
        <v>75</v>
      </c>
      <c r="B22" s="241"/>
      <c r="C22" s="241"/>
      <c r="D22" s="242"/>
      <c r="E22" s="18"/>
      <c r="F22" s="20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ht="15.75" customHeight="1" collapsed="1">
      <c r="A23" s="240" t="s">
        <v>76</v>
      </c>
      <c r="B23" s="241"/>
      <c r="C23" s="241"/>
      <c r="D23" s="242"/>
      <c r="E23" s="18">
        <v>463510</v>
      </c>
      <c r="F23" s="200">
        <v>-1017799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ht="17.25" customHeight="1">
      <c r="A24" s="243" t="s">
        <v>77</v>
      </c>
      <c r="B24" s="244"/>
      <c r="C24" s="244"/>
      <c r="D24" s="63">
        <v>22</v>
      </c>
      <c r="E24" s="169">
        <v>1753229</v>
      </c>
      <c r="F24" s="201">
        <v>1900709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s="51" customFormat="1" ht="15.75" customHeight="1">
      <c r="A25" s="240" t="s">
        <v>78</v>
      </c>
      <c r="B25" s="241"/>
      <c r="C25" s="241"/>
      <c r="D25" s="56">
        <v>21</v>
      </c>
      <c r="E25" s="18">
        <v>-4565194</v>
      </c>
      <c r="F25" s="200">
        <v>-4680028</v>
      </c>
    </row>
    <row r="26" spans="1:17" s="51" customFormat="1" ht="48" hidden="1" customHeight="1" outlineLevel="1">
      <c r="A26" s="240" t="s">
        <v>79</v>
      </c>
      <c r="B26" s="241"/>
      <c r="C26" s="241"/>
      <c r="D26" s="56"/>
      <c r="E26" s="18"/>
      <c r="F26" s="200"/>
    </row>
    <row r="27" spans="1:17" s="51" customFormat="1" ht="13.5" hidden="1" customHeight="1" outlineLevel="1">
      <c r="A27" s="240" t="s">
        <v>80</v>
      </c>
      <c r="B27" s="241"/>
      <c r="C27" s="241"/>
      <c r="D27" s="56"/>
      <c r="E27" s="18"/>
      <c r="F27" s="200"/>
    </row>
    <row r="28" spans="1:17" s="60" customFormat="1" ht="15.75" hidden="1" customHeight="1" outlineLevel="1">
      <c r="A28" s="240" t="s">
        <v>81</v>
      </c>
      <c r="B28" s="241"/>
      <c r="C28" s="241"/>
      <c r="D28" s="56"/>
      <c r="E28" s="18"/>
      <c r="F28" s="200"/>
    </row>
    <row r="29" spans="1:17" s="45" customFormat="1" collapsed="1">
      <c r="A29" s="209" t="s">
        <v>82</v>
      </c>
      <c r="B29" s="64"/>
      <c r="C29" s="64"/>
      <c r="D29" s="65"/>
      <c r="E29" s="66">
        <f>SUM(E19:E28)</f>
        <v>2019102</v>
      </c>
      <c r="F29" s="187">
        <f>SUM(F19:F28)</f>
        <v>-4063141</v>
      </c>
    </row>
    <row r="30" spans="1:17" ht="15.75" customHeight="1">
      <c r="A30" s="230" t="s">
        <v>83</v>
      </c>
      <c r="B30" s="231"/>
      <c r="C30" s="231"/>
      <c r="D30" s="56"/>
      <c r="E30" s="18">
        <v>-842148</v>
      </c>
      <c r="F30" s="200">
        <v>126861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ht="15.75" customHeight="1">
      <c r="A31" s="245" t="s">
        <v>84</v>
      </c>
      <c r="B31" s="246"/>
      <c r="C31" s="246"/>
      <c r="D31" s="61"/>
      <c r="E31" s="67">
        <f>SUM(E29:E30)</f>
        <v>1176954</v>
      </c>
      <c r="F31" s="180">
        <f>SUM(F29:F30)</f>
        <v>-3936280</v>
      </c>
      <c r="G31" s="41"/>
      <c r="L31" s="41"/>
      <c r="M31" s="41"/>
      <c r="N31" s="41"/>
      <c r="O31" s="41"/>
      <c r="P31" s="41"/>
      <c r="Q31" s="41"/>
    </row>
    <row r="32" spans="1:17" ht="15.75" customHeight="1">
      <c r="A32" s="238" t="s">
        <v>85</v>
      </c>
      <c r="B32" s="239"/>
      <c r="C32" s="239"/>
      <c r="D32" s="61"/>
      <c r="E32" s="18"/>
      <c r="F32" s="20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 ht="15.75" customHeight="1">
      <c r="A33" s="230" t="s">
        <v>86</v>
      </c>
      <c r="B33" s="231"/>
      <c r="C33" s="231"/>
      <c r="D33" s="56"/>
      <c r="E33" s="18">
        <v>0</v>
      </c>
      <c r="F33" s="200">
        <v>0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ht="15.75" customHeight="1">
      <c r="A34" s="230" t="s">
        <v>213</v>
      </c>
      <c r="B34" s="231"/>
      <c r="C34" s="231"/>
      <c r="D34" s="56"/>
      <c r="E34" s="18">
        <v>0</v>
      </c>
      <c r="F34" s="200">
        <v>-7652677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ht="15.75" customHeight="1">
      <c r="A35" s="230" t="s">
        <v>87</v>
      </c>
      <c r="B35" s="231"/>
      <c r="C35" s="231"/>
      <c r="D35" s="56"/>
      <c r="E35" s="18">
        <v>0</v>
      </c>
      <c r="F35" s="200">
        <v>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18" customHeight="1">
      <c r="A36" s="211" t="s">
        <v>166</v>
      </c>
      <c r="B36" s="212"/>
      <c r="C36" s="213"/>
      <c r="D36" s="214"/>
      <c r="E36" s="215">
        <f>E31+SUM(E33:E35)</f>
        <v>1176954</v>
      </c>
      <c r="F36" s="216">
        <f>F31+SUM(F33:F35)</f>
        <v>-11588957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 s="60" customFormat="1" ht="18.75" hidden="1" customHeight="1">
      <c r="A37" s="232" t="s">
        <v>88</v>
      </c>
      <c r="B37" s="232"/>
      <c r="C37" s="232"/>
      <c r="D37" s="68"/>
      <c r="E37" s="16"/>
      <c r="F37" s="69"/>
    </row>
    <row r="38" spans="1:17" s="51" customFormat="1" ht="16.5" hidden="1" customHeight="1">
      <c r="A38" s="231" t="s">
        <v>89</v>
      </c>
      <c r="B38" s="231"/>
      <c r="C38" s="231"/>
      <c r="D38" s="56"/>
      <c r="E38" s="18"/>
      <c r="F38" s="57"/>
    </row>
    <row r="39" spans="1:17" s="51" customFormat="1" ht="17.25" hidden="1" customHeight="1">
      <c r="A39" s="233" t="s">
        <v>33</v>
      </c>
      <c r="B39" s="233"/>
      <c r="C39" s="233"/>
      <c r="D39" s="70"/>
      <c r="E39" s="71"/>
      <c r="F39" s="72"/>
    </row>
    <row r="40" spans="1:17" s="51" customFormat="1">
      <c r="A40" s="14"/>
      <c r="B40" s="73"/>
      <c r="C40" s="73"/>
      <c r="D40" s="74"/>
      <c r="E40" s="26"/>
      <c r="F40" s="26"/>
    </row>
    <row r="41" spans="1:17" s="175" customFormat="1" ht="15.75" hidden="1" customHeight="1">
      <c r="A41" s="234" t="s">
        <v>198</v>
      </c>
      <c r="B41" s="234"/>
      <c r="C41" s="234"/>
      <c r="D41" s="234"/>
      <c r="E41" s="234"/>
      <c r="F41" s="234"/>
      <c r="G41" s="166"/>
    </row>
    <row r="42" spans="1:17" s="176" customFormat="1" ht="2.1" hidden="1" customHeight="1">
      <c r="A42" s="234"/>
      <c r="B42" s="234"/>
      <c r="C42" s="234"/>
      <c r="D42" s="234"/>
      <c r="E42" s="234"/>
      <c r="F42" s="234"/>
      <c r="G42" s="234"/>
    </row>
    <row r="43" spans="1:17" s="176" customFormat="1" ht="15.75" hidden="1" customHeight="1">
      <c r="A43" s="234" t="s">
        <v>196</v>
      </c>
      <c r="B43" s="234"/>
      <c r="C43" s="234"/>
      <c r="D43" s="234"/>
      <c r="E43" s="234"/>
      <c r="F43" s="234"/>
      <c r="G43" s="166"/>
    </row>
    <row r="44" spans="1:17" ht="15.75" customHeight="1">
      <c r="A44" s="47"/>
      <c r="B44" s="47"/>
      <c r="C44" s="47"/>
      <c r="D44" s="47"/>
      <c r="E44" s="47"/>
      <c r="F44" s="47"/>
      <c r="G44" s="3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31.5" customHeight="1">
      <c r="A45" s="235" t="str">
        <f>Ф1!A77</f>
        <v>Генеральный директор</v>
      </c>
      <c r="B45" s="235"/>
      <c r="C45" s="235"/>
      <c r="D45" s="76"/>
      <c r="E45" s="77"/>
      <c r="F45" s="78" t="str">
        <f>Ф1!D77</f>
        <v>Казановский А.А.</v>
      </c>
      <c r="I45" s="79"/>
      <c r="O45" s="43"/>
      <c r="P45" s="41"/>
      <c r="Q45" s="41"/>
    </row>
    <row r="46" spans="1:17" ht="15.75" customHeight="1">
      <c r="A46" s="75"/>
      <c r="B46" s="75"/>
      <c r="C46" s="75"/>
      <c r="D46" s="76"/>
      <c r="E46" s="77"/>
      <c r="F46" s="46"/>
      <c r="O46" s="43"/>
      <c r="P46" s="41"/>
      <c r="Q46" s="41"/>
    </row>
    <row r="47" spans="1:17">
      <c r="A47" s="78"/>
      <c r="B47" s="78"/>
      <c r="C47" s="46"/>
      <c r="D47" s="46"/>
      <c r="E47" s="46"/>
      <c r="F47" s="46"/>
      <c r="I47" s="79"/>
    </row>
    <row r="48" spans="1:17" ht="15.75" customHeight="1">
      <c r="A48" s="236" t="s">
        <v>58</v>
      </c>
      <c r="B48" s="236"/>
      <c r="C48" s="236"/>
      <c r="D48" s="76"/>
      <c r="E48" s="81"/>
      <c r="F48" s="77" t="s">
        <v>59</v>
      </c>
    </row>
    <row r="49" spans="1:8" ht="15.75" customHeight="1">
      <c r="A49" s="237"/>
      <c r="B49" s="237"/>
      <c r="C49" s="237"/>
      <c r="D49" s="82"/>
      <c r="E49" s="26"/>
    </row>
    <row r="50" spans="1:8" ht="15.75" customHeight="1">
      <c r="A50" s="229" t="s">
        <v>60</v>
      </c>
      <c r="B50" s="229"/>
      <c r="C50" s="229"/>
      <c r="D50" s="38"/>
    </row>
    <row r="51" spans="1:8">
      <c r="E51" s="47">
        <f>E36-Ф4!H29</f>
        <v>0</v>
      </c>
      <c r="F51" s="47"/>
    </row>
    <row r="53" spans="1:8">
      <c r="E53" s="123"/>
      <c r="F53" s="123"/>
    </row>
    <row r="54" spans="1:8" hidden="1">
      <c r="C54" s="162" t="s">
        <v>176</v>
      </c>
      <c r="D54" s="41"/>
      <c r="E54" s="41">
        <v>143863799</v>
      </c>
      <c r="F54" s="41">
        <v>143863799</v>
      </c>
    </row>
    <row r="55" spans="1:8" hidden="1">
      <c r="E55" s="123">
        <f>E31*1000/E54</f>
        <v>8.1810296139892706</v>
      </c>
      <c r="F55" s="123">
        <f>F31*1000/F54</f>
        <v>-27.361157062173785</v>
      </c>
    </row>
    <row r="61" spans="1:8">
      <c r="H61" s="122"/>
    </row>
  </sheetData>
  <sheetProtection selectLockedCells="1" selectUnlockedCells="1"/>
  <mergeCells count="37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50:C50"/>
    <mergeCell ref="A33:C33"/>
    <mergeCell ref="A35:C35"/>
    <mergeCell ref="A37:C37"/>
    <mergeCell ref="A38:C38"/>
    <mergeCell ref="A39:C39"/>
    <mergeCell ref="A41:F41"/>
    <mergeCell ref="A42:G42"/>
    <mergeCell ref="A43:F43"/>
    <mergeCell ref="A45:C45"/>
    <mergeCell ref="A48:C48"/>
    <mergeCell ref="A49:C49"/>
    <mergeCell ref="A34:C34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79"/>
  <sheetViews>
    <sheetView zoomScale="75" zoomScaleNormal="75" workbookViewId="0">
      <pane xSplit="1" ySplit="7" topLeftCell="B28" activePane="bottomRight" state="frozen"/>
      <selection pane="topRight" activeCell="B1" sqref="B1"/>
      <selection pane="bottomLeft" activeCell="A22" sqref="A22"/>
      <selection pane="bottomRight" activeCell="A69" sqref="A69"/>
    </sheetView>
  </sheetViews>
  <sheetFormatPr defaultRowHeight="15.75" outlineLevelRow="1"/>
  <cols>
    <col min="1" max="1" width="74.42578125" style="41" customWidth="1"/>
    <col min="2" max="2" width="19" style="41" customWidth="1"/>
    <col min="3" max="3" width="20.7109375" style="41" customWidth="1"/>
    <col min="4" max="4" width="9.140625" style="41"/>
    <col min="5" max="5" width="10.28515625" style="41" customWidth="1"/>
    <col min="6" max="6" width="15.140625" style="41" customWidth="1"/>
    <col min="7" max="16384" width="9.140625" style="41"/>
  </cols>
  <sheetData>
    <row r="1" spans="1:6">
      <c r="A1" s="45" t="str">
        <f>Ф1!A1</f>
        <v xml:space="preserve">АКЦИОНЕРНОЕ ОБЩЕСТВО "СЕВКАЗЭНЕРГО" </v>
      </c>
    </row>
    <row r="2" spans="1:6">
      <c r="A2" s="45"/>
    </row>
    <row r="3" spans="1:6">
      <c r="A3" s="45" t="s">
        <v>90</v>
      </c>
    </row>
    <row r="4" spans="1:6">
      <c r="A4" s="45" t="str">
        <f>Ф2!A4</f>
        <v>за период, заканчивающийся 31 декабря 2023 года</v>
      </c>
    </row>
    <row r="5" spans="1:6">
      <c r="A5" s="83" t="str">
        <f>Ф2!A5</f>
        <v>(в тыс. тенге)</v>
      </c>
      <c r="B5" s="48"/>
      <c r="C5" s="48"/>
    </row>
    <row r="6" spans="1:6" ht="16.5" thickBot="1"/>
    <row r="7" spans="1:6" ht="16.5" thickBot="1">
      <c r="A7" s="177" t="s">
        <v>62</v>
      </c>
      <c r="B7" s="178" t="str">
        <f>Ф2!E7</f>
        <v xml:space="preserve"> 2023 г.</v>
      </c>
      <c r="C7" s="179" t="str">
        <f>Ф2!F7</f>
        <v>2022 г.</v>
      </c>
    </row>
    <row r="8" spans="1:6" ht="31.5">
      <c r="A8" s="149" t="s">
        <v>91</v>
      </c>
      <c r="B8" s="155"/>
      <c r="C8" s="156"/>
    </row>
    <row r="9" spans="1:6">
      <c r="A9" s="152" t="s">
        <v>92</v>
      </c>
      <c r="B9" s="174">
        <f>Ф2!E29</f>
        <v>2019102</v>
      </c>
      <c r="C9" s="157">
        <f>Ф2!F29</f>
        <v>-4063141</v>
      </c>
    </row>
    <row r="10" spans="1:6">
      <c r="A10" s="152" t="s">
        <v>93</v>
      </c>
      <c r="B10" s="174"/>
      <c r="C10" s="157"/>
    </row>
    <row r="11" spans="1:6">
      <c r="A11" s="151" t="s">
        <v>94</v>
      </c>
      <c r="B11" s="86">
        <v>7721986</v>
      </c>
      <c r="C11" s="181">
        <v>7735514</v>
      </c>
    </row>
    <row r="12" spans="1:6">
      <c r="A12" s="151" t="s">
        <v>78</v>
      </c>
      <c r="B12" s="86">
        <f>-Ф2!E25</f>
        <v>4565194</v>
      </c>
      <c r="C12" s="181">
        <f>-Ф2!F25</f>
        <v>4680028</v>
      </c>
    </row>
    <row r="13" spans="1:6" ht="18" customHeight="1">
      <c r="A13" s="151" t="s">
        <v>194</v>
      </c>
      <c r="B13" s="86">
        <v>-47613</v>
      </c>
      <c r="C13" s="181">
        <v>-1103885</v>
      </c>
      <c r="E13" s="3"/>
      <c r="F13" s="3"/>
    </row>
    <row r="14" spans="1:6">
      <c r="A14" s="151" t="s">
        <v>95</v>
      </c>
      <c r="B14" s="86">
        <v>49850</v>
      </c>
      <c r="C14" s="181">
        <v>30410</v>
      </c>
    </row>
    <row r="15" spans="1:6">
      <c r="A15" s="151" t="s">
        <v>96</v>
      </c>
      <c r="B15" s="86">
        <v>120435</v>
      </c>
      <c r="C15" s="181">
        <v>503245</v>
      </c>
    </row>
    <row r="16" spans="1:6" ht="15.75" hidden="1" customHeight="1">
      <c r="A16" s="151" t="s">
        <v>97</v>
      </c>
      <c r="B16" s="86"/>
      <c r="C16" s="181"/>
    </row>
    <row r="17" spans="1:6" ht="14.25" hidden="1" customHeight="1">
      <c r="A17" s="151" t="s">
        <v>98</v>
      </c>
      <c r="B17" s="86"/>
      <c r="C17" s="181"/>
    </row>
    <row r="18" spans="1:6" ht="15" hidden="1" customHeight="1">
      <c r="A18" s="151" t="s">
        <v>202</v>
      </c>
      <c r="B18" s="86"/>
      <c r="C18" s="181"/>
    </row>
    <row r="19" spans="1:6">
      <c r="A19" s="151" t="s">
        <v>99</v>
      </c>
      <c r="B19" s="86">
        <f>-Ф2!E23</f>
        <v>-463510</v>
      </c>
      <c r="C19" s="181">
        <f>-Ф2!F23</f>
        <v>1017799</v>
      </c>
    </row>
    <row r="20" spans="1:6">
      <c r="A20" s="151" t="s">
        <v>203</v>
      </c>
      <c r="B20" s="86">
        <v>-106925</v>
      </c>
      <c r="C20" s="181">
        <v>-106926</v>
      </c>
    </row>
    <row r="21" spans="1:6" hidden="1">
      <c r="A21" s="151" t="s">
        <v>207</v>
      </c>
      <c r="B21" s="86"/>
      <c r="C21" s="181"/>
    </row>
    <row r="22" spans="1:6">
      <c r="A22" s="151" t="s">
        <v>100</v>
      </c>
      <c r="B22" s="86">
        <v>0</v>
      </c>
      <c r="C22" s="181">
        <v>861342</v>
      </c>
      <c r="E22" s="3"/>
      <c r="F22" s="3"/>
    </row>
    <row r="23" spans="1:6">
      <c r="A23" s="151" t="s">
        <v>77</v>
      </c>
      <c r="B23" s="86">
        <f>-Ф2!E24</f>
        <v>-1753229</v>
      </c>
      <c r="C23" s="181">
        <f>-Ф2!F24</f>
        <v>-1900709</v>
      </c>
    </row>
    <row r="24" spans="1:6">
      <c r="A24" s="152" t="s">
        <v>101</v>
      </c>
      <c r="B24" s="67">
        <f>SUM(B9:B23)</f>
        <v>12105290</v>
      </c>
      <c r="C24" s="180">
        <f>SUM(C9:C23)</f>
        <v>7653677</v>
      </c>
    </row>
    <row r="25" spans="1:6">
      <c r="A25" s="152" t="s">
        <v>102</v>
      </c>
      <c r="B25" s="67"/>
      <c r="C25" s="180"/>
    </row>
    <row r="26" spans="1:6">
      <c r="A26" s="151" t="s">
        <v>103</v>
      </c>
      <c r="B26" s="86">
        <v>-172074</v>
      </c>
      <c r="C26" s="181">
        <v>1256850</v>
      </c>
    </row>
    <row r="27" spans="1:6">
      <c r="A27" s="151" t="s">
        <v>104</v>
      </c>
      <c r="B27" s="86">
        <v>-809946</v>
      </c>
      <c r="C27" s="181">
        <v>1680584</v>
      </c>
    </row>
    <row r="28" spans="1:6" ht="15.75" customHeight="1">
      <c r="A28" s="151" t="s">
        <v>105</v>
      </c>
      <c r="B28" s="86">
        <v>-130357</v>
      </c>
      <c r="C28" s="181">
        <v>1187564</v>
      </c>
    </row>
    <row r="29" spans="1:6" ht="15.75" hidden="1" customHeight="1">
      <c r="A29" s="151" t="s">
        <v>171</v>
      </c>
      <c r="B29" s="86"/>
      <c r="C29" s="181"/>
    </row>
    <row r="30" spans="1:6">
      <c r="A30" s="151" t="s">
        <v>106</v>
      </c>
      <c r="B30" s="86">
        <f>177814-13017</f>
        <v>164797</v>
      </c>
      <c r="C30" s="181">
        <v>-321873</v>
      </c>
    </row>
    <row r="31" spans="1:6">
      <c r="A31" s="151" t="s">
        <v>107</v>
      </c>
      <c r="B31" s="86">
        <v>3560283</v>
      </c>
      <c r="C31" s="181">
        <v>4501218</v>
      </c>
    </row>
    <row r="32" spans="1:6">
      <c r="A32" s="151" t="s">
        <v>108</v>
      </c>
      <c r="B32" s="86">
        <v>-728789</v>
      </c>
      <c r="C32" s="181">
        <v>1812955</v>
      </c>
    </row>
    <row r="33" spans="1:8" hidden="1">
      <c r="A33" s="151" t="s">
        <v>172</v>
      </c>
      <c r="B33" s="86"/>
      <c r="C33" s="181"/>
    </row>
    <row r="34" spans="1:8" ht="17.25" customHeight="1">
      <c r="A34" s="151" t="s">
        <v>109</v>
      </c>
      <c r="B34" s="86">
        <v>860979</v>
      </c>
      <c r="C34" s="181">
        <v>56454</v>
      </c>
    </row>
    <row r="35" spans="1:8" hidden="1" outlineLevel="1">
      <c r="A35" s="151" t="s">
        <v>110</v>
      </c>
      <c r="B35" s="86"/>
      <c r="C35" s="181"/>
    </row>
    <row r="36" spans="1:8" ht="31.5" hidden="1" outlineLevel="1">
      <c r="A36" s="151" t="s">
        <v>111</v>
      </c>
      <c r="B36" s="86">
        <v>0</v>
      </c>
      <c r="C36" s="181"/>
    </row>
    <row r="37" spans="1:8" collapsed="1">
      <c r="A37" s="152" t="s">
        <v>112</v>
      </c>
      <c r="B37" s="85">
        <f>SUM(B24:B36)</f>
        <v>14850183</v>
      </c>
      <c r="C37" s="157">
        <f>SUM(C24:C36)</f>
        <v>17827429</v>
      </c>
    </row>
    <row r="38" spans="1:8">
      <c r="A38" s="151" t="s">
        <v>113</v>
      </c>
      <c r="B38" s="86">
        <v>-423451</v>
      </c>
      <c r="C38" s="181">
        <v>-497511</v>
      </c>
    </row>
    <row r="39" spans="1:8">
      <c r="A39" s="151" t="s">
        <v>114</v>
      </c>
      <c r="B39" s="86">
        <v>-4258835</v>
      </c>
      <c r="C39" s="181">
        <v>-4297652</v>
      </c>
    </row>
    <row r="40" spans="1:8" ht="32.25" thickBot="1">
      <c r="A40" s="158" t="s">
        <v>115</v>
      </c>
      <c r="B40" s="87">
        <f>SUM(B37:B39)</f>
        <v>10167897</v>
      </c>
      <c r="C40" s="182">
        <f>SUM(C37:C39)</f>
        <v>13032266</v>
      </c>
    </row>
    <row r="41" spans="1:8" ht="31.5">
      <c r="A41" s="159" t="s">
        <v>116</v>
      </c>
      <c r="B41" s="84"/>
      <c r="C41" s="183"/>
    </row>
    <row r="42" spans="1:8">
      <c r="A42" s="151" t="s">
        <v>117</v>
      </c>
      <c r="B42" s="86">
        <v>-13021798</v>
      </c>
      <c r="C42" s="181">
        <v>-10937523</v>
      </c>
    </row>
    <row r="43" spans="1:8">
      <c r="A43" s="151" t="s">
        <v>204</v>
      </c>
      <c r="B43" s="86">
        <v>0</v>
      </c>
      <c r="C43" s="181">
        <v>0</v>
      </c>
    </row>
    <row r="44" spans="1:8">
      <c r="A44" s="151" t="s">
        <v>118</v>
      </c>
      <c r="B44" s="86">
        <v>-35765</v>
      </c>
      <c r="C44" s="181">
        <v>-20974</v>
      </c>
    </row>
    <row r="45" spans="1:8">
      <c r="A45" s="151" t="s">
        <v>119</v>
      </c>
      <c r="B45" s="88"/>
      <c r="C45" s="184"/>
    </row>
    <row r="46" spans="1:8">
      <c r="A46" s="151" t="s">
        <v>120</v>
      </c>
      <c r="B46" s="88">
        <v>105267.92533</v>
      </c>
      <c r="C46" s="184">
        <v>41814</v>
      </c>
    </row>
    <row r="47" spans="1:8">
      <c r="A47" s="151" t="s">
        <v>121</v>
      </c>
      <c r="B47" s="86"/>
      <c r="C47" s="181"/>
      <c r="H47" s="41" t="s">
        <v>122</v>
      </c>
    </row>
    <row r="48" spans="1:8" hidden="1">
      <c r="A48" s="151" t="s">
        <v>186</v>
      </c>
      <c r="B48" s="86"/>
      <c r="C48" s="181"/>
    </row>
    <row r="49" spans="1:3">
      <c r="A49" s="151" t="s">
        <v>206</v>
      </c>
      <c r="B49" s="86">
        <v>1900000</v>
      </c>
      <c r="C49" s="181">
        <v>3049696</v>
      </c>
    </row>
    <row r="50" spans="1:3">
      <c r="A50" s="151" t="s">
        <v>205</v>
      </c>
      <c r="B50" s="86"/>
      <c r="C50" s="181">
        <v>870781</v>
      </c>
    </row>
    <row r="51" spans="1:3" hidden="1">
      <c r="A51" s="151" t="s">
        <v>123</v>
      </c>
      <c r="B51" s="86"/>
      <c r="C51" s="181"/>
    </row>
    <row r="52" spans="1:3" ht="15.75" customHeight="1" thickBot="1">
      <c r="A52" s="160" t="s">
        <v>124</v>
      </c>
      <c r="B52" s="161">
        <f>SUM(B42:B51)</f>
        <v>-11052295.07467</v>
      </c>
      <c r="C52" s="185">
        <f>SUM(C42:C51)</f>
        <v>-6996206</v>
      </c>
    </row>
    <row r="53" spans="1:3" ht="31.5">
      <c r="A53" s="149" t="s">
        <v>125</v>
      </c>
      <c r="B53" s="150"/>
      <c r="C53" s="186"/>
    </row>
    <row r="54" spans="1:3">
      <c r="A54" s="151" t="s">
        <v>126</v>
      </c>
      <c r="B54" s="88">
        <v>16490205</v>
      </c>
      <c r="C54" s="184">
        <v>9521774</v>
      </c>
    </row>
    <row r="55" spans="1:3" hidden="1">
      <c r="A55" s="151" t="s">
        <v>127</v>
      </c>
      <c r="B55" s="88"/>
      <c r="C55" s="184"/>
    </row>
    <row r="56" spans="1:3">
      <c r="A56" s="151" t="s">
        <v>128</v>
      </c>
      <c r="B56" s="88">
        <v>-15430968</v>
      </c>
      <c r="C56" s="184">
        <v>-14650909</v>
      </c>
    </row>
    <row r="57" spans="1:3">
      <c r="A57" s="151" t="s">
        <v>129</v>
      </c>
      <c r="B57" s="88">
        <v>-500000</v>
      </c>
      <c r="C57" s="184">
        <v>-500000</v>
      </c>
    </row>
    <row r="58" spans="1:3" hidden="1">
      <c r="A58" s="151" t="s">
        <v>130</v>
      </c>
      <c r="B58" s="88"/>
      <c r="C58" s="184"/>
    </row>
    <row r="59" spans="1:3" hidden="1">
      <c r="A59" s="151" t="s">
        <v>131</v>
      </c>
      <c r="B59" s="88"/>
      <c r="C59" s="184"/>
    </row>
    <row r="60" spans="1:3" hidden="1">
      <c r="A60" s="151" t="s">
        <v>169</v>
      </c>
      <c r="B60" s="88"/>
      <c r="C60" s="184"/>
    </row>
    <row r="61" spans="1:3">
      <c r="A61" s="151" t="s">
        <v>187</v>
      </c>
      <c r="B61" s="88"/>
      <c r="C61" s="184">
        <v>-32699</v>
      </c>
    </row>
    <row r="62" spans="1:3" ht="16.5" hidden="1" customHeight="1">
      <c r="A62" s="151" t="s">
        <v>170</v>
      </c>
      <c r="B62" s="88"/>
      <c r="C62" s="184"/>
    </row>
    <row r="63" spans="1:3" hidden="1">
      <c r="A63" s="151" t="s">
        <v>173</v>
      </c>
      <c r="B63" s="88"/>
      <c r="C63" s="184"/>
    </row>
    <row r="64" spans="1:3" ht="31.5">
      <c r="A64" s="152" t="s">
        <v>132</v>
      </c>
      <c r="B64" s="66">
        <f>SUM(B54:B63)</f>
        <v>559237</v>
      </c>
      <c r="C64" s="187">
        <f>SUM(C54:C63)</f>
        <v>-5661834</v>
      </c>
    </row>
    <row r="65" spans="1:3" s="45" customFormat="1" ht="16.5" thickBot="1">
      <c r="A65" s="153" t="s">
        <v>133</v>
      </c>
      <c r="B65" s="154">
        <f>SUM(B64,B52,B40)</f>
        <v>-325161.07467</v>
      </c>
      <c r="C65" s="188">
        <f>SUM(C64,C52,C40)</f>
        <v>374226</v>
      </c>
    </row>
    <row r="66" spans="1:3" s="45" customFormat="1" ht="16.5" thickBot="1">
      <c r="A66" s="189" t="s">
        <v>134</v>
      </c>
      <c r="B66" s="148">
        <v>665563</v>
      </c>
      <c r="C66" s="190">
        <v>291377</v>
      </c>
    </row>
    <row r="67" spans="1:3" ht="16.5" thickBot="1">
      <c r="A67" s="191" t="s">
        <v>135</v>
      </c>
      <c r="B67" s="89">
        <f>490-314</f>
        <v>176</v>
      </c>
      <c r="C67" s="192">
        <f>-723+683</f>
        <v>-40</v>
      </c>
    </row>
    <row r="68" spans="1:3" s="45" customFormat="1">
      <c r="A68" s="193" t="s">
        <v>136</v>
      </c>
      <c r="B68" s="194">
        <f>SUM(B65:B67)</f>
        <v>340577.92533</v>
      </c>
      <c r="C68" s="195">
        <f>SUM(C65:C67)</f>
        <v>665563</v>
      </c>
    </row>
    <row r="69" spans="1:3">
      <c r="B69" s="3"/>
      <c r="C69" s="3"/>
    </row>
    <row r="70" spans="1:3">
      <c r="B70" s="3"/>
      <c r="C70" s="3"/>
    </row>
    <row r="71" spans="1:3">
      <c r="A71" s="75" t="str">
        <f>Ф2!A45</f>
        <v>Генеральный директор</v>
      </c>
      <c r="B71" s="90"/>
      <c r="C71" s="80" t="str">
        <f>Ф2!F45</f>
        <v>Казановский А.А.</v>
      </c>
    </row>
    <row r="72" spans="1:3" ht="12" customHeight="1">
      <c r="A72" s="78"/>
      <c r="C72" s="80"/>
    </row>
    <row r="73" spans="1:3" ht="9.75" customHeight="1">
      <c r="A73" s="78"/>
      <c r="C73" s="80"/>
    </row>
    <row r="74" spans="1:3" ht="18.75" customHeight="1">
      <c r="A74" s="75" t="s">
        <v>58</v>
      </c>
      <c r="B74" s="90"/>
      <c r="C74" s="80" t="str">
        <f>Ф1!D79</f>
        <v>Алексеевене Т.В.</v>
      </c>
    </row>
    <row r="75" spans="1:3">
      <c r="A75" s="91"/>
      <c r="B75" s="91"/>
      <c r="C75" s="92"/>
    </row>
    <row r="76" spans="1:3">
      <c r="A76" s="37" t="s">
        <v>60</v>
      </c>
      <c r="B76" s="37"/>
      <c r="C76" s="37"/>
    </row>
    <row r="77" spans="1:3">
      <c r="B77" s="3"/>
      <c r="C77" s="3"/>
    </row>
    <row r="78" spans="1:3">
      <c r="B78" s="3">
        <f>B66-Ф1!D28</f>
        <v>0</v>
      </c>
      <c r="C78" s="3"/>
    </row>
    <row r="79" spans="1:3">
      <c r="B79" s="3">
        <f>B68-Ф1!C28</f>
        <v>-7.4670000001788139E-2</v>
      </c>
      <c r="C79" s="3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8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R29" sqref="R29"/>
    </sheetView>
  </sheetViews>
  <sheetFormatPr defaultRowHeight="12.75" outlineLevelRow="2" outlineLevelCol="1"/>
  <cols>
    <col min="1" max="1" width="54.42578125" style="93" customWidth="1"/>
    <col min="2" max="2" width="13.5703125" style="93" customWidth="1"/>
    <col min="3" max="3" width="0" style="93" hidden="1" customWidth="1" outlineLevel="1"/>
    <col min="4" max="4" width="13.140625" style="93" customWidth="1" collapsed="1"/>
    <col min="5" max="5" width="13.140625" style="93" customWidth="1"/>
    <col min="6" max="7" width="0" style="93" hidden="1" customWidth="1" outlineLevel="1"/>
    <col min="8" max="8" width="14" style="93" customWidth="1" collapsed="1"/>
    <col min="9" max="9" width="14.42578125" style="93" customWidth="1"/>
    <col min="10" max="10" width="15.7109375" style="93" customWidth="1"/>
    <col min="11" max="11" width="17.5703125" style="93" customWidth="1"/>
    <col min="12" max="12" width="6" style="93" customWidth="1"/>
    <col min="13" max="13" width="16.85546875" style="94" customWidth="1"/>
    <col min="14" max="16384" width="9.140625" style="93"/>
  </cols>
  <sheetData>
    <row r="1" spans="1:13" ht="15.75">
      <c r="A1" s="5" t="str">
        <f>Ф1!A1</f>
        <v xml:space="preserve">АКЦИОНЕРНОЕ ОБЩЕСТВО "СЕВКАЗЭНЕРГО" </v>
      </c>
    </row>
    <row r="2" spans="1:13" s="95" customFormat="1" ht="15.7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95" customFormat="1" ht="15.75">
      <c r="A3" s="97" t="s">
        <v>137</v>
      </c>
      <c r="B3" s="98"/>
      <c r="C3" s="98"/>
      <c r="D3" s="98"/>
      <c r="E3" s="98"/>
      <c r="F3" s="96"/>
      <c r="G3" s="96"/>
      <c r="H3" s="96"/>
      <c r="I3" s="96"/>
      <c r="J3" s="96"/>
      <c r="K3" s="96"/>
      <c r="L3" s="96"/>
      <c r="M3" s="96"/>
    </row>
    <row r="4" spans="1:13" s="95" customFormat="1" ht="15.75">
      <c r="A4" s="97" t="str">
        <f>Ф2!A4</f>
        <v>за период, заканчивающийся 31 декабря 2023 года</v>
      </c>
      <c r="B4" s="98"/>
      <c r="C4" s="98"/>
      <c r="D4" s="98"/>
      <c r="E4" s="98"/>
      <c r="F4" s="96"/>
      <c r="G4" s="96"/>
      <c r="H4" s="96"/>
      <c r="I4" s="96"/>
      <c r="J4" s="96"/>
      <c r="K4" s="96"/>
      <c r="L4" s="96"/>
      <c r="M4" s="96"/>
    </row>
    <row r="5" spans="1:13" s="95" customFormat="1" ht="15.75">
      <c r="A5" s="99" t="s">
        <v>2</v>
      </c>
      <c r="B5" s="100"/>
      <c r="C5" s="100"/>
      <c r="D5" s="100"/>
      <c r="E5" s="100"/>
      <c r="F5" s="101"/>
      <c r="G5" s="101"/>
      <c r="H5" s="101"/>
      <c r="I5" s="101"/>
      <c r="J5" s="101"/>
      <c r="K5" s="101"/>
      <c r="L5" s="96"/>
      <c r="M5" s="96"/>
    </row>
    <row r="6" spans="1:13" s="95" customFormat="1" ht="16.5" thickBot="1">
      <c r="A6" s="98"/>
      <c r="B6" s="98"/>
      <c r="C6" s="98"/>
      <c r="D6" s="98"/>
      <c r="E6" s="98"/>
      <c r="F6" s="96"/>
      <c r="G6" s="96"/>
      <c r="H6" s="96"/>
      <c r="I6" s="96"/>
      <c r="J6" s="96"/>
      <c r="K6" s="96"/>
      <c r="L6" s="96"/>
      <c r="M6" s="96"/>
    </row>
    <row r="7" spans="1:13" s="103" customFormat="1" ht="15.75" customHeight="1" thickBot="1">
      <c r="A7" s="251" t="s">
        <v>62</v>
      </c>
      <c r="B7" s="253" t="s">
        <v>138</v>
      </c>
      <c r="C7" s="253"/>
      <c r="D7" s="253"/>
      <c r="E7" s="253"/>
      <c r="F7" s="253"/>
      <c r="G7" s="253"/>
      <c r="H7" s="253"/>
      <c r="I7" s="253"/>
      <c r="J7" s="254" t="s">
        <v>33</v>
      </c>
      <c r="K7" s="256" t="s">
        <v>34</v>
      </c>
      <c r="L7" s="102"/>
      <c r="M7" s="1"/>
    </row>
    <row r="8" spans="1:13" s="103" customFormat="1" ht="65.25" customHeight="1" thickBot="1">
      <c r="A8" s="252"/>
      <c r="B8" s="104" t="s">
        <v>25</v>
      </c>
      <c r="C8" s="104" t="s">
        <v>26</v>
      </c>
      <c r="D8" s="104" t="s">
        <v>27</v>
      </c>
      <c r="E8" s="104" t="s">
        <v>28</v>
      </c>
      <c r="F8" s="104" t="s">
        <v>30</v>
      </c>
      <c r="G8" s="104" t="s">
        <v>139</v>
      </c>
      <c r="H8" s="105" t="s">
        <v>140</v>
      </c>
      <c r="I8" s="106" t="s">
        <v>141</v>
      </c>
      <c r="J8" s="255"/>
      <c r="K8" s="257"/>
      <c r="L8" s="102"/>
      <c r="M8" s="1"/>
    </row>
    <row r="9" spans="1:13" s="103" customFormat="1" ht="15.75">
      <c r="A9" s="124" t="str">
        <f>A54</f>
        <v>Сальдо на 31.12.22 г.</v>
      </c>
      <c r="B9" s="107">
        <v>16291512</v>
      </c>
      <c r="C9" s="107"/>
      <c r="D9" s="107">
        <v>277168</v>
      </c>
      <c r="E9" s="107">
        <f>E54</f>
        <v>34391277</v>
      </c>
      <c r="F9" s="107">
        <f t="shared" ref="F9:G9" si="0">F54</f>
        <v>0</v>
      </c>
      <c r="G9" s="107">
        <f t="shared" si="0"/>
        <v>0</v>
      </c>
      <c r="H9" s="107">
        <f>H54</f>
        <v>6290880</v>
      </c>
      <c r="I9" s="107">
        <f>SUM(B9:H9)</f>
        <v>57250837</v>
      </c>
      <c r="J9" s="107"/>
      <c r="K9" s="125">
        <f t="shared" ref="K9:K30" si="1">I9+J9</f>
        <v>57250837</v>
      </c>
      <c r="L9" s="102"/>
      <c r="M9" s="1">
        <f>K9-Ф1!D44</f>
        <v>0</v>
      </c>
    </row>
    <row r="10" spans="1:13" s="103" customFormat="1" ht="15.75" hidden="1">
      <c r="A10" s="126" t="s">
        <v>142</v>
      </c>
      <c r="B10" s="108"/>
      <c r="C10" s="108"/>
      <c r="D10" s="108"/>
      <c r="E10" s="108"/>
      <c r="F10" s="108"/>
      <c r="G10" s="108"/>
      <c r="H10" s="108"/>
      <c r="I10" s="109">
        <f t="shared" ref="I10:I30" si="2">SUM(B10:H10)</f>
        <v>0</v>
      </c>
      <c r="J10" s="108"/>
      <c r="K10" s="127">
        <f t="shared" si="1"/>
        <v>0</v>
      </c>
      <c r="L10" s="102"/>
      <c r="M10" s="1"/>
    </row>
    <row r="11" spans="1:13" s="103" customFormat="1" ht="15.75" hidden="1">
      <c r="A11" s="126" t="s">
        <v>143</v>
      </c>
      <c r="B11" s="108"/>
      <c r="C11" s="108"/>
      <c r="D11" s="108"/>
      <c r="E11" s="108"/>
      <c r="F11" s="108"/>
      <c r="G11" s="108"/>
      <c r="H11" s="108"/>
      <c r="I11" s="109">
        <f t="shared" si="2"/>
        <v>0</v>
      </c>
      <c r="J11" s="108"/>
      <c r="K11" s="127">
        <f t="shared" si="1"/>
        <v>0</v>
      </c>
      <c r="L11" s="102"/>
      <c r="M11" s="1"/>
    </row>
    <row r="12" spans="1:13" s="103" customFormat="1" ht="15.75" hidden="1" outlineLevel="1">
      <c r="A12" s="126" t="s">
        <v>144</v>
      </c>
      <c r="B12" s="108"/>
      <c r="C12" s="108"/>
      <c r="D12" s="108"/>
      <c r="E12" s="108"/>
      <c r="F12" s="108"/>
      <c r="G12" s="108"/>
      <c r="H12" s="108"/>
      <c r="I12" s="109">
        <f t="shared" si="2"/>
        <v>0</v>
      </c>
      <c r="J12" s="108"/>
      <c r="K12" s="127">
        <f t="shared" si="1"/>
        <v>0</v>
      </c>
      <c r="L12" s="102"/>
      <c r="M12" s="1"/>
    </row>
    <row r="13" spans="1:13" s="103" customFormat="1" ht="15.75" hidden="1" outlineLevel="2">
      <c r="A13" s="126" t="s">
        <v>145</v>
      </c>
      <c r="B13" s="108"/>
      <c r="C13" s="108"/>
      <c r="D13" s="108"/>
      <c r="E13" s="108"/>
      <c r="F13" s="108"/>
      <c r="G13" s="108"/>
      <c r="H13" s="108"/>
      <c r="I13" s="109">
        <f t="shared" si="2"/>
        <v>0</v>
      </c>
      <c r="J13" s="108"/>
      <c r="K13" s="127">
        <f t="shared" si="1"/>
        <v>0</v>
      </c>
      <c r="L13" s="102"/>
      <c r="M13" s="1"/>
    </row>
    <row r="14" spans="1:13" s="103" customFormat="1" ht="31.5" hidden="1" outlineLevel="1">
      <c r="A14" s="126" t="s">
        <v>146</v>
      </c>
      <c r="B14" s="108"/>
      <c r="C14" s="108"/>
      <c r="D14" s="108"/>
      <c r="E14" s="108"/>
      <c r="F14" s="108"/>
      <c r="G14" s="108"/>
      <c r="H14" s="108"/>
      <c r="I14" s="109">
        <f t="shared" si="2"/>
        <v>0</v>
      </c>
      <c r="J14" s="108"/>
      <c r="K14" s="127">
        <f t="shared" si="1"/>
        <v>0</v>
      </c>
      <c r="L14" s="102"/>
      <c r="M14" s="1"/>
    </row>
    <row r="15" spans="1:13" s="103" customFormat="1" ht="15.75" hidden="1" outlineLevel="1">
      <c r="A15" s="126" t="s">
        <v>147</v>
      </c>
      <c r="B15" s="108"/>
      <c r="C15" s="108"/>
      <c r="D15" s="108"/>
      <c r="E15" s="108"/>
      <c r="F15" s="108"/>
      <c r="G15" s="108"/>
      <c r="H15" s="108"/>
      <c r="I15" s="109">
        <f t="shared" si="2"/>
        <v>0</v>
      </c>
      <c r="J15" s="108"/>
      <c r="K15" s="127">
        <f t="shared" si="1"/>
        <v>0</v>
      </c>
      <c r="L15" s="102"/>
      <c r="M15" s="1"/>
    </row>
    <row r="16" spans="1:13" s="103" customFormat="1" ht="15.75" hidden="1" outlineLevel="1">
      <c r="A16" s="126" t="s">
        <v>148</v>
      </c>
      <c r="B16" s="108"/>
      <c r="C16" s="108"/>
      <c r="D16" s="108"/>
      <c r="E16" s="108"/>
      <c r="F16" s="108"/>
      <c r="G16" s="108"/>
      <c r="H16" s="108"/>
      <c r="I16" s="109">
        <f t="shared" si="2"/>
        <v>0</v>
      </c>
      <c r="J16" s="108"/>
      <c r="K16" s="127">
        <f t="shared" si="1"/>
        <v>0</v>
      </c>
      <c r="L16" s="102"/>
      <c r="M16" s="1"/>
    </row>
    <row r="17" spans="1:13" s="103" customFormat="1" ht="15.75" hidden="1" outlineLevel="1">
      <c r="A17" s="126" t="s">
        <v>149</v>
      </c>
      <c r="B17" s="108"/>
      <c r="C17" s="108"/>
      <c r="D17" s="108"/>
      <c r="E17" s="108"/>
      <c r="F17" s="108"/>
      <c r="G17" s="108"/>
      <c r="H17" s="108"/>
      <c r="I17" s="109">
        <f t="shared" si="2"/>
        <v>0</v>
      </c>
      <c r="J17" s="108"/>
      <c r="K17" s="127">
        <f t="shared" si="1"/>
        <v>0</v>
      </c>
      <c r="L17" s="102"/>
      <c r="M17" s="1"/>
    </row>
    <row r="18" spans="1:13" s="103" customFormat="1" ht="15.75" hidden="1">
      <c r="A18" s="126" t="s">
        <v>150</v>
      </c>
      <c r="B18" s="108"/>
      <c r="C18" s="108"/>
      <c r="D18" s="108"/>
      <c r="E18" s="108"/>
      <c r="F18" s="108"/>
      <c r="G18" s="108"/>
      <c r="H18" s="108"/>
      <c r="I18" s="109">
        <f t="shared" si="2"/>
        <v>0</v>
      </c>
      <c r="J18" s="108"/>
      <c r="K18" s="127">
        <f t="shared" si="1"/>
        <v>0</v>
      </c>
      <c r="L18" s="102"/>
      <c r="M18" s="1"/>
    </row>
    <row r="19" spans="1:13" s="103" customFormat="1" ht="15.75" customHeight="1">
      <c r="A19" s="126" t="s">
        <v>151</v>
      </c>
      <c r="B19" s="108"/>
      <c r="C19" s="108"/>
      <c r="D19" s="108"/>
      <c r="E19" s="108">
        <v>-2771643</v>
      </c>
      <c r="F19" s="108"/>
      <c r="G19" s="108"/>
      <c r="H19" s="170">
        <f>E19*-1</f>
        <v>2771643</v>
      </c>
      <c r="I19" s="109">
        <f t="shared" si="2"/>
        <v>0</v>
      </c>
      <c r="J19" s="108"/>
      <c r="K19" s="127">
        <f t="shared" si="1"/>
        <v>0</v>
      </c>
      <c r="L19" s="102"/>
      <c r="M19" s="1"/>
    </row>
    <row r="20" spans="1:13" s="103" customFormat="1" ht="32.25" customHeight="1" outlineLevel="1">
      <c r="A20" s="126" t="s">
        <v>189</v>
      </c>
      <c r="B20" s="108"/>
      <c r="C20" s="108"/>
      <c r="D20" s="108"/>
      <c r="E20" s="108"/>
      <c r="F20" s="108"/>
      <c r="G20" s="108"/>
      <c r="H20" s="170">
        <v>-47739</v>
      </c>
      <c r="I20" s="109">
        <f t="shared" si="2"/>
        <v>-47739</v>
      </c>
      <c r="J20" s="108"/>
      <c r="K20" s="127">
        <f t="shared" si="1"/>
        <v>-47739</v>
      </c>
      <c r="L20" s="102"/>
      <c r="M20" s="1"/>
    </row>
    <row r="21" spans="1:13" s="103" customFormat="1" ht="15.75" outlineLevel="1">
      <c r="A21" s="126" t="s">
        <v>191</v>
      </c>
      <c r="B21" s="108"/>
      <c r="C21" s="108"/>
      <c r="D21" s="108"/>
      <c r="E21" s="108"/>
      <c r="F21" s="108"/>
      <c r="G21" s="108"/>
      <c r="H21" s="170">
        <v>514069</v>
      </c>
      <c r="I21" s="109">
        <f t="shared" si="2"/>
        <v>514069</v>
      </c>
      <c r="J21" s="108"/>
      <c r="K21" s="127">
        <f t="shared" si="1"/>
        <v>514069</v>
      </c>
      <c r="L21" s="102"/>
      <c r="M21" s="1"/>
    </row>
    <row r="22" spans="1:13" s="103" customFormat="1" ht="15.75" hidden="1" customHeight="1" outlineLevel="1">
      <c r="A22" s="126" t="s">
        <v>152</v>
      </c>
      <c r="B22" s="108"/>
      <c r="C22" s="108"/>
      <c r="D22" s="108"/>
      <c r="E22" s="108"/>
      <c r="F22" s="108"/>
      <c r="G22" s="108"/>
      <c r="H22" s="170"/>
      <c r="I22" s="109">
        <f t="shared" si="2"/>
        <v>0</v>
      </c>
      <c r="J22" s="108"/>
      <c r="K22" s="127">
        <f t="shared" si="1"/>
        <v>0</v>
      </c>
      <c r="L22" s="102"/>
      <c r="M22" s="1"/>
    </row>
    <row r="23" spans="1:13" s="103" customFormat="1" ht="15.75" hidden="1" outlineLevel="1">
      <c r="A23" s="126" t="s">
        <v>153</v>
      </c>
      <c r="B23" s="108"/>
      <c r="C23" s="108"/>
      <c r="D23" s="108"/>
      <c r="E23" s="108"/>
      <c r="F23" s="108"/>
      <c r="G23" s="108"/>
      <c r="H23" s="170"/>
      <c r="I23" s="109">
        <f t="shared" si="2"/>
        <v>0</v>
      </c>
      <c r="J23" s="108"/>
      <c r="K23" s="127">
        <f t="shared" si="1"/>
        <v>0</v>
      </c>
      <c r="L23" s="102"/>
      <c r="M23" s="1"/>
    </row>
    <row r="24" spans="1:13" s="103" customFormat="1" ht="15.75" hidden="1">
      <c r="A24" s="126" t="s">
        <v>154</v>
      </c>
      <c r="B24" s="108"/>
      <c r="C24" s="108"/>
      <c r="D24" s="108"/>
      <c r="E24" s="108"/>
      <c r="F24" s="108"/>
      <c r="G24" s="108"/>
      <c r="H24" s="170"/>
      <c r="I24" s="109">
        <f t="shared" si="2"/>
        <v>0</v>
      </c>
      <c r="J24" s="108"/>
      <c r="K24" s="127">
        <f t="shared" si="1"/>
        <v>0</v>
      </c>
      <c r="L24" s="102"/>
      <c r="M24" s="1"/>
    </row>
    <row r="25" spans="1:13" s="103" customFormat="1" ht="16.5" customHeight="1" outlineLevel="1">
      <c r="A25" s="126" t="s">
        <v>155</v>
      </c>
      <c r="B25" s="108"/>
      <c r="C25" s="108"/>
      <c r="D25" s="108"/>
      <c r="E25" s="108"/>
      <c r="F25" s="108"/>
      <c r="G25" s="108"/>
      <c r="H25" s="170"/>
      <c r="I25" s="109">
        <f t="shared" si="2"/>
        <v>0</v>
      </c>
      <c r="J25" s="108"/>
      <c r="K25" s="127">
        <f t="shared" si="1"/>
        <v>0</v>
      </c>
      <c r="L25" s="102"/>
      <c r="M25" s="1"/>
    </row>
    <row r="26" spans="1:13" s="103" customFormat="1" ht="15.75" customHeight="1" outlineLevel="1">
      <c r="A26" s="126" t="s">
        <v>156</v>
      </c>
      <c r="B26" s="108"/>
      <c r="C26" s="108"/>
      <c r="D26" s="108"/>
      <c r="E26" s="108"/>
      <c r="F26" s="108"/>
      <c r="G26" s="108"/>
      <c r="H26" s="170"/>
      <c r="I26" s="109">
        <f t="shared" si="2"/>
        <v>0</v>
      </c>
      <c r="J26" s="108"/>
      <c r="K26" s="127">
        <f t="shared" si="1"/>
        <v>0</v>
      </c>
      <c r="L26" s="102"/>
      <c r="M26" s="1"/>
    </row>
    <row r="27" spans="1:13" s="103" customFormat="1" ht="15.75">
      <c r="A27" s="126" t="s">
        <v>157</v>
      </c>
      <c r="B27" s="108"/>
      <c r="C27" s="108"/>
      <c r="D27" s="108"/>
      <c r="E27" s="108"/>
      <c r="F27" s="108"/>
      <c r="G27" s="108"/>
      <c r="H27" s="170"/>
      <c r="I27" s="109">
        <f t="shared" si="2"/>
        <v>0</v>
      </c>
      <c r="J27" s="108"/>
      <c r="K27" s="127">
        <f t="shared" si="1"/>
        <v>0</v>
      </c>
      <c r="L27" s="102"/>
      <c r="M27" s="1"/>
    </row>
    <row r="28" spans="1:13" s="103" customFormat="1" ht="15.75" outlineLevel="1">
      <c r="A28" s="126" t="s">
        <v>190</v>
      </c>
      <c r="B28" s="108"/>
      <c r="C28" s="108"/>
      <c r="D28" s="108"/>
      <c r="E28" s="108"/>
      <c r="F28" s="108"/>
      <c r="G28" s="108"/>
      <c r="H28" s="170"/>
      <c r="I28" s="109">
        <f t="shared" si="2"/>
        <v>0</v>
      </c>
      <c r="J28" s="108"/>
      <c r="K28" s="127">
        <f t="shared" si="1"/>
        <v>0</v>
      </c>
      <c r="L28" s="102"/>
      <c r="M28" s="1"/>
    </row>
    <row r="29" spans="1:13" s="103" customFormat="1" ht="15.75">
      <c r="A29" s="126" t="s">
        <v>158</v>
      </c>
      <c r="B29" s="108"/>
      <c r="C29" s="108"/>
      <c r="D29" s="108"/>
      <c r="E29" s="108"/>
      <c r="F29" s="108"/>
      <c r="G29" s="108"/>
      <c r="H29" s="170">
        <f>Ф2!E36</f>
        <v>1176954</v>
      </c>
      <c r="I29" s="109">
        <f t="shared" si="2"/>
        <v>1176954</v>
      </c>
      <c r="J29" s="108"/>
      <c r="K29" s="127">
        <f t="shared" si="1"/>
        <v>1176954</v>
      </c>
      <c r="L29" s="102"/>
      <c r="M29" s="1"/>
    </row>
    <row r="30" spans="1:13" s="103" customFormat="1" ht="15.75" hidden="1">
      <c r="A30" s="126" t="s">
        <v>159</v>
      </c>
      <c r="B30" s="108"/>
      <c r="C30" s="108"/>
      <c r="D30" s="108"/>
      <c r="E30" s="108"/>
      <c r="F30" s="108"/>
      <c r="G30" s="108"/>
      <c r="H30" s="170"/>
      <c r="I30" s="109">
        <f t="shared" si="2"/>
        <v>0</v>
      </c>
      <c r="J30" s="108"/>
      <c r="K30" s="127">
        <f t="shared" si="1"/>
        <v>0</v>
      </c>
      <c r="L30" s="102"/>
      <c r="M30" s="1"/>
    </row>
    <row r="31" spans="1:13" s="103" customFormat="1" ht="16.5" thickBot="1">
      <c r="A31" s="168" t="s">
        <v>212</v>
      </c>
      <c r="B31" s="110">
        <f>SUM(B9:B30)</f>
        <v>16291512</v>
      </c>
      <c r="C31" s="110">
        <f>SUM(C9:C30)</f>
        <v>0</v>
      </c>
      <c r="D31" s="110">
        <f t="shared" ref="D31:J31" si="3">SUM(D9:D30)</f>
        <v>277168</v>
      </c>
      <c r="E31" s="110">
        <f t="shared" si="3"/>
        <v>31619634</v>
      </c>
      <c r="F31" s="110">
        <f t="shared" si="3"/>
        <v>0</v>
      </c>
      <c r="G31" s="110">
        <f t="shared" si="3"/>
        <v>0</v>
      </c>
      <c r="H31" s="171">
        <f t="shared" si="3"/>
        <v>10705807</v>
      </c>
      <c r="I31" s="111">
        <f>SUM(I9:I30)</f>
        <v>58894121</v>
      </c>
      <c r="J31" s="111">
        <f t="shared" si="3"/>
        <v>0</v>
      </c>
      <c r="K31" s="128">
        <f>SUM(K9:K30)</f>
        <v>58894121</v>
      </c>
      <c r="L31" s="112"/>
      <c r="M31" s="1">
        <f>K31-Ф1!C44</f>
        <v>0</v>
      </c>
    </row>
    <row r="32" spans="1:13" s="103" customFormat="1" ht="15.75">
      <c r="A32" s="124" t="s">
        <v>200</v>
      </c>
      <c r="B32" s="107">
        <v>16291512</v>
      </c>
      <c r="C32" s="107"/>
      <c r="D32" s="107">
        <v>277168</v>
      </c>
      <c r="E32" s="107">
        <v>45629951</v>
      </c>
      <c r="F32" s="107">
        <v>0</v>
      </c>
      <c r="G32" s="107">
        <v>0</v>
      </c>
      <c r="H32" s="172">
        <v>9893738</v>
      </c>
      <c r="I32" s="113">
        <v>72092369</v>
      </c>
      <c r="J32" s="113"/>
      <c r="K32" s="129">
        <f t="shared" ref="K32:K53" si="4">I32+J32</f>
        <v>72092369</v>
      </c>
      <c r="L32" s="102"/>
      <c r="M32" s="1"/>
    </row>
    <row r="33" spans="1:13" s="103" customFormat="1" ht="15.75">
      <c r="A33" s="126" t="s">
        <v>142</v>
      </c>
      <c r="B33" s="108"/>
      <c r="C33" s="108"/>
      <c r="D33" s="108"/>
      <c r="E33" s="108"/>
      <c r="F33" s="108"/>
      <c r="G33" s="108"/>
      <c r="H33" s="173"/>
      <c r="I33" s="109">
        <f t="shared" ref="I33:I53" si="5">SUM(B33:H33)</f>
        <v>0</v>
      </c>
      <c r="J33" s="108"/>
      <c r="K33" s="127">
        <f t="shared" si="4"/>
        <v>0</v>
      </c>
      <c r="L33" s="112"/>
      <c r="M33" s="1"/>
    </row>
    <row r="34" spans="1:13" s="103" customFormat="1" ht="31.5">
      <c r="A34" s="126" t="s">
        <v>160</v>
      </c>
      <c r="B34" s="108"/>
      <c r="C34" s="108"/>
      <c r="D34" s="108"/>
      <c r="E34" s="108">
        <v>-7652677</v>
      </c>
      <c r="F34" s="108"/>
      <c r="G34" s="108"/>
      <c r="H34" s="170"/>
      <c r="I34" s="109">
        <f t="shared" si="5"/>
        <v>-7652677</v>
      </c>
      <c r="J34" s="108"/>
      <c r="K34" s="127">
        <f t="shared" si="4"/>
        <v>-7652677</v>
      </c>
      <c r="L34" s="102"/>
      <c r="M34" s="1"/>
    </row>
    <row r="35" spans="1:13" s="103" customFormat="1" ht="15.75" hidden="1">
      <c r="A35" s="126" t="s">
        <v>145</v>
      </c>
      <c r="B35" s="108"/>
      <c r="C35" s="108"/>
      <c r="D35" s="108"/>
      <c r="E35" s="108"/>
      <c r="F35" s="108"/>
      <c r="G35" s="108"/>
      <c r="H35" s="170"/>
      <c r="I35" s="109">
        <f t="shared" si="5"/>
        <v>0</v>
      </c>
      <c r="J35" s="108"/>
      <c r="K35" s="127">
        <f t="shared" si="4"/>
        <v>0</v>
      </c>
      <c r="L35" s="102"/>
      <c r="M35" s="1"/>
    </row>
    <row r="36" spans="1:13" s="103" customFormat="1" ht="15.75" hidden="1" customHeight="1">
      <c r="A36" s="126" t="s">
        <v>147</v>
      </c>
      <c r="B36" s="108"/>
      <c r="C36" s="108"/>
      <c r="D36" s="108"/>
      <c r="E36" s="108"/>
      <c r="F36" s="108"/>
      <c r="G36" s="108"/>
      <c r="H36" s="170"/>
      <c r="I36" s="109">
        <f t="shared" si="5"/>
        <v>0</v>
      </c>
      <c r="J36" s="108"/>
      <c r="K36" s="127">
        <f t="shared" si="4"/>
        <v>0</v>
      </c>
      <c r="L36" s="102"/>
      <c r="M36" s="1"/>
    </row>
    <row r="37" spans="1:13" s="103" customFormat="1" ht="15.75" hidden="1" customHeight="1">
      <c r="A37" s="126" t="s">
        <v>148</v>
      </c>
      <c r="B37" s="108"/>
      <c r="C37" s="108"/>
      <c r="D37" s="108"/>
      <c r="E37" s="108"/>
      <c r="F37" s="108"/>
      <c r="G37" s="108"/>
      <c r="H37" s="170"/>
      <c r="I37" s="109">
        <f t="shared" si="5"/>
        <v>0</v>
      </c>
      <c r="J37" s="108"/>
      <c r="K37" s="127">
        <f t="shared" si="4"/>
        <v>0</v>
      </c>
      <c r="L37" s="102"/>
      <c r="M37" s="1"/>
    </row>
    <row r="38" spans="1:13" s="103" customFormat="1" ht="15.75" hidden="1" customHeight="1">
      <c r="A38" s="126" t="s">
        <v>149</v>
      </c>
      <c r="B38" s="108"/>
      <c r="C38" s="108"/>
      <c r="D38" s="108"/>
      <c r="E38" s="108"/>
      <c r="F38" s="108"/>
      <c r="G38" s="108"/>
      <c r="H38" s="170"/>
      <c r="I38" s="109">
        <f t="shared" si="5"/>
        <v>0</v>
      </c>
      <c r="J38" s="108"/>
      <c r="K38" s="127">
        <f t="shared" si="4"/>
        <v>0</v>
      </c>
      <c r="L38" s="102"/>
      <c r="M38" s="1"/>
    </row>
    <row r="39" spans="1:13" s="103" customFormat="1" ht="33" hidden="1" customHeight="1">
      <c r="A39" s="126" t="s">
        <v>146</v>
      </c>
      <c r="B39" s="108"/>
      <c r="C39" s="108"/>
      <c r="D39" s="108"/>
      <c r="E39" s="108"/>
      <c r="F39" s="108"/>
      <c r="G39" s="108"/>
      <c r="H39" s="170"/>
      <c r="I39" s="109">
        <f t="shared" si="5"/>
        <v>0</v>
      </c>
      <c r="J39" s="108"/>
      <c r="K39" s="127">
        <f t="shared" si="4"/>
        <v>0</v>
      </c>
      <c r="L39" s="102"/>
      <c r="M39" s="1"/>
    </row>
    <row r="40" spans="1:13" s="103" customFormat="1" ht="15.75" customHeight="1">
      <c r="A40" s="126" t="s">
        <v>151</v>
      </c>
      <c r="B40" s="108"/>
      <c r="C40" s="108"/>
      <c r="D40" s="108"/>
      <c r="E40" s="108">
        <f>-3585997</f>
        <v>-3585997</v>
      </c>
      <c r="F40" s="108"/>
      <c r="G40" s="108"/>
      <c r="H40" s="170">
        <f>E40*-1</f>
        <v>3585997</v>
      </c>
      <c r="I40" s="109">
        <f t="shared" si="5"/>
        <v>0</v>
      </c>
      <c r="J40" s="108"/>
      <c r="K40" s="127">
        <f t="shared" si="4"/>
        <v>0</v>
      </c>
      <c r="L40" s="102"/>
      <c r="M40" s="1"/>
    </row>
    <row r="41" spans="1:13" s="103" customFormat="1" ht="15.75" hidden="1" customHeight="1">
      <c r="A41" s="126" t="s">
        <v>161</v>
      </c>
      <c r="B41" s="108"/>
      <c r="C41" s="108"/>
      <c r="D41" s="108"/>
      <c r="E41" s="108"/>
      <c r="F41" s="108"/>
      <c r="G41" s="108"/>
      <c r="H41" s="170"/>
      <c r="I41" s="109">
        <f t="shared" si="5"/>
        <v>0</v>
      </c>
      <c r="J41" s="108"/>
      <c r="K41" s="127">
        <f t="shared" si="4"/>
        <v>0</v>
      </c>
      <c r="L41" s="102"/>
      <c r="M41" s="1"/>
    </row>
    <row r="42" spans="1:13" s="103" customFormat="1" ht="31.5">
      <c r="A42" s="126" t="s">
        <v>188</v>
      </c>
      <c r="B42" s="108"/>
      <c r="C42" s="108"/>
      <c r="D42" s="108"/>
      <c r="E42" s="108"/>
      <c r="F42" s="108"/>
      <c r="G42" s="108"/>
      <c r="H42" s="170">
        <f>-1838259</f>
        <v>-1838259</v>
      </c>
      <c r="I42" s="109">
        <f t="shared" si="5"/>
        <v>-1838259</v>
      </c>
      <c r="J42" s="108"/>
      <c r="K42" s="127">
        <f t="shared" si="4"/>
        <v>-1838259</v>
      </c>
      <c r="L42" s="102"/>
      <c r="M42" s="1"/>
    </row>
    <row r="43" spans="1:13" s="103" customFormat="1" ht="31.5" hidden="1">
      <c r="A43" s="126" t="s">
        <v>162</v>
      </c>
      <c r="B43" s="108"/>
      <c r="C43" s="108"/>
      <c r="D43" s="108"/>
      <c r="E43" s="108"/>
      <c r="F43" s="108"/>
      <c r="G43" s="108"/>
      <c r="H43" s="170"/>
      <c r="I43" s="109">
        <f t="shared" si="5"/>
        <v>0</v>
      </c>
      <c r="J43" s="108"/>
      <c r="K43" s="127">
        <f t="shared" si="4"/>
        <v>0</v>
      </c>
      <c r="L43" s="102"/>
      <c r="M43" s="1"/>
    </row>
    <row r="44" spans="1:13" s="103" customFormat="1" ht="15.75" hidden="1" customHeight="1">
      <c r="A44" s="126" t="s">
        <v>152</v>
      </c>
      <c r="B44" s="108"/>
      <c r="C44" s="108"/>
      <c r="D44" s="108"/>
      <c r="E44" s="108"/>
      <c r="F44" s="108"/>
      <c r="G44" s="108"/>
      <c r="H44" s="170"/>
      <c r="I44" s="109">
        <f t="shared" si="5"/>
        <v>0</v>
      </c>
      <c r="J44" s="108"/>
      <c r="K44" s="127">
        <f t="shared" si="4"/>
        <v>0</v>
      </c>
      <c r="L44" s="102"/>
      <c r="M44" s="1"/>
    </row>
    <row r="45" spans="1:13" s="103" customFormat="1" ht="15.75" hidden="1">
      <c r="A45" s="126" t="s">
        <v>153</v>
      </c>
      <c r="B45" s="108"/>
      <c r="C45" s="108"/>
      <c r="D45" s="108"/>
      <c r="E45" s="108"/>
      <c r="F45" s="108"/>
      <c r="G45" s="108"/>
      <c r="H45" s="170"/>
      <c r="I45" s="109">
        <f t="shared" si="5"/>
        <v>0</v>
      </c>
      <c r="J45" s="108"/>
      <c r="K45" s="127">
        <f t="shared" si="4"/>
        <v>0</v>
      </c>
      <c r="L45" s="102"/>
      <c r="M45" s="1"/>
    </row>
    <row r="46" spans="1:13" s="103" customFormat="1" ht="15.75" hidden="1">
      <c r="A46" s="126" t="s">
        <v>154</v>
      </c>
      <c r="B46" s="108"/>
      <c r="C46" s="108"/>
      <c r="D46" s="108"/>
      <c r="E46" s="108"/>
      <c r="F46" s="108"/>
      <c r="G46" s="108"/>
      <c r="H46" s="170"/>
      <c r="I46" s="109">
        <f t="shared" si="5"/>
        <v>0</v>
      </c>
      <c r="J46" s="108"/>
      <c r="K46" s="127">
        <f t="shared" si="4"/>
        <v>0</v>
      </c>
      <c r="L46" s="102"/>
      <c r="M46" s="1"/>
    </row>
    <row r="47" spans="1:13" s="103" customFormat="1" ht="15.75" hidden="1" customHeight="1">
      <c r="A47" s="130" t="s">
        <v>163</v>
      </c>
      <c r="B47" s="108"/>
      <c r="C47" s="108"/>
      <c r="D47" s="108"/>
      <c r="E47" s="108"/>
      <c r="F47" s="108"/>
      <c r="G47" s="108"/>
      <c r="H47" s="170"/>
      <c r="I47" s="109">
        <f t="shared" si="5"/>
        <v>0</v>
      </c>
      <c r="J47" s="108"/>
      <c r="K47" s="127">
        <f t="shared" si="4"/>
        <v>0</v>
      </c>
      <c r="L47" s="102"/>
      <c r="M47" s="1"/>
    </row>
    <row r="48" spans="1:13" s="103" customFormat="1" ht="15.75" hidden="1">
      <c r="A48" s="126" t="s">
        <v>164</v>
      </c>
      <c r="B48" s="108"/>
      <c r="C48" s="108"/>
      <c r="D48" s="108"/>
      <c r="E48" s="108"/>
      <c r="F48" s="108"/>
      <c r="G48" s="108"/>
      <c r="H48" s="170"/>
      <c r="I48" s="109">
        <f t="shared" si="5"/>
        <v>0</v>
      </c>
      <c r="J48" s="108"/>
      <c r="K48" s="127">
        <f t="shared" si="4"/>
        <v>0</v>
      </c>
      <c r="L48" s="102"/>
      <c r="M48" s="1"/>
    </row>
    <row r="49" spans="1:13" s="103" customFormat="1" ht="31.5" hidden="1">
      <c r="A49" s="126" t="s">
        <v>183</v>
      </c>
      <c r="B49" s="108"/>
      <c r="C49" s="108"/>
      <c r="D49" s="108"/>
      <c r="E49" s="108"/>
      <c r="F49" s="108"/>
      <c r="G49" s="108"/>
      <c r="H49" s="170"/>
      <c r="I49" s="109">
        <f t="shared" si="5"/>
        <v>0</v>
      </c>
      <c r="J49" s="108"/>
      <c r="K49" s="127">
        <f t="shared" si="4"/>
        <v>0</v>
      </c>
      <c r="L49" s="102"/>
      <c r="M49" s="1"/>
    </row>
    <row r="50" spans="1:13" s="103" customFormat="1" ht="15.75">
      <c r="A50" s="126" t="s">
        <v>157</v>
      </c>
      <c r="B50" s="108"/>
      <c r="C50" s="108"/>
      <c r="D50" s="108"/>
      <c r="E50" s="108"/>
      <c r="F50" s="108"/>
      <c r="G50" s="108"/>
      <c r="H50" s="170"/>
      <c r="I50" s="109">
        <f t="shared" si="5"/>
        <v>0</v>
      </c>
      <c r="J50" s="108"/>
      <c r="K50" s="127">
        <f t="shared" si="4"/>
        <v>0</v>
      </c>
      <c r="L50" s="102"/>
      <c r="M50" s="1"/>
    </row>
    <row r="51" spans="1:13" s="103" customFormat="1" ht="15.75">
      <c r="A51" s="126" t="s">
        <v>191</v>
      </c>
      <c r="B51" s="108"/>
      <c r="C51" s="108"/>
      <c r="D51" s="108"/>
      <c r="E51" s="108"/>
      <c r="F51" s="108"/>
      <c r="G51" s="108"/>
      <c r="H51" s="170">
        <v>-1414316</v>
      </c>
      <c r="I51" s="109">
        <f t="shared" si="5"/>
        <v>-1414316</v>
      </c>
      <c r="J51" s="108"/>
      <c r="K51" s="127">
        <f t="shared" si="4"/>
        <v>-1414316</v>
      </c>
      <c r="L51" s="102"/>
      <c r="M51" s="1"/>
    </row>
    <row r="52" spans="1:13" s="103" customFormat="1" ht="15.75">
      <c r="A52" s="126" t="str">
        <f>A29</f>
        <v>Прибыль (убыток) за период</v>
      </c>
      <c r="B52" s="108"/>
      <c r="C52" s="108"/>
      <c r="D52" s="108"/>
      <c r="E52" s="108"/>
      <c r="F52" s="108"/>
      <c r="G52" s="108"/>
      <c r="H52" s="170">
        <v>-3936280</v>
      </c>
      <c r="I52" s="109">
        <f t="shared" si="5"/>
        <v>-3936280</v>
      </c>
      <c r="J52" s="108"/>
      <c r="K52" s="127">
        <f t="shared" si="4"/>
        <v>-3936280</v>
      </c>
      <c r="L52" s="102"/>
      <c r="M52" s="1"/>
    </row>
    <row r="53" spans="1:13" s="103" customFormat="1" ht="15.75">
      <c r="A53" s="126" t="s">
        <v>190</v>
      </c>
      <c r="B53" s="108"/>
      <c r="C53" s="108"/>
      <c r="D53" s="108"/>
      <c r="E53" s="108"/>
      <c r="F53" s="108"/>
      <c r="G53" s="108"/>
      <c r="H53" s="108"/>
      <c r="I53" s="109">
        <f t="shared" si="5"/>
        <v>0</v>
      </c>
      <c r="J53" s="108"/>
      <c r="K53" s="127">
        <f t="shared" si="4"/>
        <v>0</v>
      </c>
      <c r="L53" s="102"/>
      <c r="M53" s="1"/>
    </row>
    <row r="54" spans="1:13" s="116" customFormat="1" ht="16.5" thickBot="1">
      <c r="A54" s="131" t="s">
        <v>208</v>
      </c>
      <c r="B54" s="132">
        <f>SUM(B32:B53)</f>
        <v>16291512</v>
      </c>
      <c r="C54" s="132"/>
      <c r="D54" s="132">
        <f t="shared" ref="D54:K54" si="6">SUM(D32:D53)</f>
        <v>277168</v>
      </c>
      <c r="E54" s="132">
        <f>SUM(E32:E53)</f>
        <v>34391277</v>
      </c>
      <c r="F54" s="132">
        <f t="shared" si="6"/>
        <v>0</v>
      </c>
      <c r="G54" s="132">
        <f t="shared" si="6"/>
        <v>0</v>
      </c>
      <c r="H54" s="132">
        <f>SUM(H32:H53)</f>
        <v>6290880</v>
      </c>
      <c r="I54" s="132">
        <f>SUM(I32:I53)</f>
        <v>57250837</v>
      </c>
      <c r="J54" s="132">
        <f t="shared" si="6"/>
        <v>0</v>
      </c>
      <c r="K54" s="133">
        <f t="shared" si="6"/>
        <v>57250837</v>
      </c>
      <c r="L54" s="114"/>
      <c r="M54" s="115"/>
    </row>
    <row r="55" spans="1:13" s="116" customFormat="1" ht="15.75" hidden="1">
      <c r="A55" s="117"/>
      <c r="B55" s="118">
        <f t="shared" ref="B55:K55" si="7">B54-B9</f>
        <v>0</v>
      </c>
      <c r="C55" s="118">
        <f t="shared" si="7"/>
        <v>0</v>
      </c>
      <c r="D55" s="118">
        <f t="shared" si="7"/>
        <v>0</v>
      </c>
      <c r="E55" s="118">
        <f t="shared" si="7"/>
        <v>0</v>
      </c>
      <c r="F55" s="118">
        <f t="shared" si="7"/>
        <v>0</v>
      </c>
      <c r="G55" s="118">
        <f t="shared" si="7"/>
        <v>0</v>
      </c>
      <c r="H55" s="118">
        <f t="shared" si="7"/>
        <v>0</v>
      </c>
      <c r="I55" s="118">
        <f t="shared" si="7"/>
        <v>0</v>
      </c>
      <c r="J55" s="118">
        <f t="shared" si="7"/>
        <v>0</v>
      </c>
      <c r="K55" s="118">
        <f t="shared" si="7"/>
        <v>0</v>
      </c>
      <c r="L55" s="114"/>
      <c r="M55" s="115"/>
    </row>
    <row r="56" spans="1:13" s="116" customFormat="1" ht="15.75">
      <c r="A56" s="117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4"/>
      <c r="M56" s="115"/>
    </row>
    <row r="57" spans="1:13" s="116" customFormat="1" ht="15.75" hidden="1">
      <c r="A57" s="91"/>
      <c r="B57" s="91"/>
      <c r="D57" s="97"/>
      <c r="E57" s="97"/>
      <c r="F57" s="119"/>
      <c r="G57" s="119"/>
      <c r="H57" s="102"/>
      <c r="J57" s="112"/>
      <c r="K57" s="102"/>
      <c r="L57" s="102"/>
      <c r="M57" s="115"/>
    </row>
    <row r="58" spans="1:13" s="116" customFormat="1" ht="15.75" customHeight="1">
      <c r="A58" s="236" t="str">
        <f>Ф3!A71</f>
        <v>Генеральный директор</v>
      </c>
      <c r="B58" s="236"/>
      <c r="C58" s="236"/>
      <c r="D58" s="236"/>
      <c r="E58" s="6"/>
      <c r="F58" s="5"/>
      <c r="G58" s="5"/>
      <c r="H58" s="120" t="s">
        <v>165</v>
      </c>
      <c r="I58" s="5" t="str">
        <f>Ф3!C71</f>
        <v>Казановский А.А.</v>
      </c>
      <c r="J58" s="102"/>
      <c r="K58" s="102"/>
      <c r="L58" s="114"/>
      <c r="M58" s="115"/>
    </row>
    <row r="59" spans="1:13" s="116" customFormat="1" ht="15.75">
      <c r="A59" s="75"/>
      <c r="B59" s="75"/>
      <c r="C59" s="75"/>
      <c r="D59" s="120"/>
      <c r="E59" s="97"/>
      <c r="F59" s="120"/>
      <c r="G59" s="120"/>
      <c r="H59" s="120"/>
      <c r="I59" s="120"/>
      <c r="J59" s="121"/>
      <c r="K59" s="121"/>
      <c r="L59" s="114"/>
      <c r="M59" s="115"/>
    </row>
    <row r="60" spans="1:13" s="116" customFormat="1" ht="6.75" customHeight="1">
      <c r="A60" s="78"/>
      <c r="B60" s="78"/>
      <c r="C60" s="46"/>
      <c r="D60" s="120"/>
      <c r="E60" s="120"/>
      <c r="F60" s="120"/>
      <c r="G60" s="120"/>
      <c r="H60" s="120"/>
      <c r="I60" s="120"/>
      <c r="J60" s="112"/>
      <c r="K60" s="121"/>
      <c r="L60" s="114"/>
      <c r="M60" s="115"/>
    </row>
    <row r="61" spans="1:13" ht="15.75" customHeight="1">
      <c r="A61" s="236" t="s">
        <v>58</v>
      </c>
      <c r="B61" s="236"/>
      <c r="C61" s="236"/>
      <c r="D61" s="80"/>
      <c r="E61" s="5"/>
      <c r="F61" s="5"/>
      <c r="G61" s="5"/>
      <c r="H61" s="5" t="s">
        <v>165</v>
      </c>
      <c r="I61" s="5" t="s">
        <v>59</v>
      </c>
    </row>
    <row r="62" spans="1:13" ht="15.75">
      <c r="A62" s="78"/>
      <c r="B62" s="78"/>
      <c r="C62" s="78"/>
      <c r="D62" s="38"/>
    </row>
    <row r="63" spans="1:13">
      <c r="A63" s="37" t="s">
        <v>60</v>
      </c>
      <c r="B63" s="37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0078740157483" right="0.15748031496062992" top="0.31496062992125984" bottom="0.23622047244094491" header="0.51181102362204722" footer="0.51181102362204722"/>
  <pageSetup paperSize="9" scale="86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2024-05-28T09:10:51Z</cp:lastPrinted>
  <dcterms:created xsi:type="dcterms:W3CDTF">2015-11-19T03:34:18Z</dcterms:created>
  <dcterms:modified xsi:type="dcterms:W3CDTF">2024-05-28T09:15:05Z</dcterms:modified>
</cp:coreProperties>
</file>