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g_kappasova\Desktop\Documents\Аудит\2023\"/>
    </mc:Choice>
  </mc:AlternateContent>
  <bookViews>
    <workbookView xWindow="-120" yWindow="-120" windowWidth="29040" windowHeight="15840"/>
  </bookViews>
  <sheets>
    <sheet name="Ф1" sheetId="2" r:id="rId1"/>
    <sheet name="Ф2" sheetId="1" r:id="rId2"/>
    <sheet name="Ф3" sheetId="5" r:id="rId3"/>
    <sheet name="Ф4" sheetId="4" r:id="rId4"/>
  </sheets>
  <externalReferences>
    <externalReference r:id="rId5"/>
    <externalReference r:id="rId6"/>
  </externalReferences>
  <definedNames>
    <definedName name="_Hlk222891459" localSheetId="0">Ф1!$A$9</definedName>
    <definedName name="BalanceSheet" localSheetId="0">Ф1!$A$8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3" i="5" l="1"/>
  <c r="B17" i="5" l="1"/>
  <c r="C50" i="5"/>
  <c r="C51" i="5" s="1"/>
  <c r="B50" i="5"/>
  <c r="C41" i="5"/>
  <c r="B41" i="5"/>
  <c r="C17" i="5"/>
  <c r="C32" i="5" s="1"/>
  <c r="B32" i="5"/>
  <c r="B36" i="5" s="1"/>
  <c r="B52" i="5" s="1"/>
  <c r="B55" i="5" s="1"/>
  <c r="B56" i="5" s="1"/>
  <c r="C36" i="5" l="1"/>
  <c r="B37" i="5"/>
  <c r="C18" i="5"/>
  <c r="C33" i="5" s="1"/>
  <c r="C52" i="5" l="1"/>
  <c r="C55" i="5" s="1"/>
  <c r="C37" i="5"/>
  <c r="C13" i="4" l="1"/>
  <c r="B16" i="4" l="1"/>
  <c r="B11" i="4"/>
  <c r="D15" i="4"/>
  <c r="D13" i="4"/>
  <c r="D10" i="4" l="1"/>
  <c r="D8" i="4"/>
  <c r="C10" i="1" l="1"/>
  <c r="C14" i="1" s="1"/>
  <c r="C18" i="1" s="1"/>
  <c r="C20" i="1" s="1"/>
  <c r="C21" i="1" l="1"/>
  <c r="C14" i="4"/>
  <c r="C16" i="4" l="1"/>
  <c r="D16" i="4" s="1"/>
  <c r="D14" i="4"/>
  <c r="C27" i="2"/>
  <c r="C17" i="4" l="1"/>
  <c r="E14" i="4"/>
  <c r="D10" i="1"/>
  <c r="D14" i="1" l="1"/>
  <c r="D18" i="1" s="1"/>
  <c r="E16" i="4"/>
  <c r="D17" i="4"/>
  <c r="C18" i="2"/>
  <c r="C32" i="2"/>
  <c r="C33" i="2" l="1"/>
  <c r="C34" i="2" s="1"/>
  <c r="D18" i="2"/>
  <c r="C19" i="2" l="1"/>
  <c r="D32" i="2"/>
  <c r="D27" i="2"/>
  <c r="D34" i="2" l="1"/>
  <c r="C35" i="2"/>
  <c r="D28" i="2"/>
  <c r="D33" i="2"/>
  <c r="C28" i="2"/>
  <c r="D19" i="2"/>
  <c r="D35" i="2"/>
  <c r="C11" i="1" l="1"/>
  <c r="C15" i="1" l="1"/>
  <c r="D11" i="1" l="1"/>
  <c r="C22" i="1" l="1"/>
  <c r="D15" i="1"/>
  <c r="D20" i="1" l="1"/>
  <c r="D21" i="1"/>
  <c r="C11" i="4" l="1"/>
  <c r="D9" i="4"/>
  <c r="E9" i="4" s="1"/>
  <c r="D11" i="4" l="1"/>
  <c r="C18" i="4"/>
  <c r="E11" i="4" l="1"/>
</calcChain>
</file>

<file path=xl/sharedStrings.xml><?xml version="1.0" encoding="utf-8"?>
<sst xmlns="http://schemas.openxmlformats.org/spreadsheetml/2006/main" count="158" uniqueCount="105">
  <si>
    <t>тыс. тенге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</si>
  <si>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</si>
  <si>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</si>
  <si>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</si>
  <si>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</si>
  <si>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</si>
  <si>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</si>
  <si>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</si>
  <si>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 xml:space="preserve">Прибыль и общий совокупный доход за год 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</si>
  <si>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</si>
  <si>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</si>
  <si>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</si>
  <si>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</si>
  <si>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</si>
  <si>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</si>
  <si>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</si>
  <si>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</si>
  <si>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</si>
  <si>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</si>
  <si>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</si>
  <si>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</si>
  <si>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</si>
  <si>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</si>
  <si>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</si>
  <si>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</si>
  <si>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</si>
  <si>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</si>
  <si>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</si>
  <si>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</si>
  <si>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</si>
  <si>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</si>
  <si>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</si>
  <si>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</si>
  <si>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</si>
  <si>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</si>
  <si>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</si>
  <si>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Выпущенные долговые ценные бумаги</t>
  </si>
  <si>
    <t>Процентные доходы, рассчитанные с использованием метода эффективной процентной ставки</t>
  </si>
  <si>
    <t xml:space="preserve">Торговая и прочая кредиторская задолженность </t>
  </si>
  <si>
    <t>Директор</t>
  </si>
  <si>
    <t xml:space="preserve">Ж.А. Ниязбекова </t>
  </si>
  <si>
    <t>(Расход)/Экономия по подоходному налогу</t>
  </si>
  <si>
    <t>Наименование</t>
  </si>
  <si>
    <t>Товарищество с ограниченной ответственностью "ТехноЛизинг"</t>
  </si>
  <si>
    <t>Не аудировано</t>
  </si>
  <si>
    <t>ДВИЖЕНИЕ ДЕНЕЖНЫХ СРЕДСТВ ОТ ОПЕРАЦИОННОЙ ДЕЯТЕЛЬНОСТИ</t>
  </si>
  <si>
    <t>Прочие процентные доходы</t>
  </si>
  <si>
    <t>Прочие активы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</si>
  <si>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</si>
  <si>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</si>
  <si>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</si>
  <si>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</si>
  <si>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</si>
  <si>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Поступления от выпуска долговых ценных бумаг</t>
  </si>
  <si>
    <t xml:space="preserve">Денежные средства и их эквиваленты на конец года </t>
  </si>
  <si>
    <t>Итого</t>
  </si>
  <si>
    <t>прибыль</t>
  </si>
  <si>
    <t>собственного капитала</t>
  </si>
  <si>
    <t>ПРОВЕРКА</t>
  </si>
  <si>
    <t>Прибыль и общий совокупный доход за период</t>
  </si>
  <si>
    <t>Дивиденды собственникам</t>
  </si>
  <si>
    <t>Отложенный налоговый актив</t>
  </si>
  <si>
    <t xml:space="preserve">Процентные расходы </t>
  </si>
  <si>
    <t>Нераспределенная</t>
  </si>
  <si>
    <t>Остаток на 1 января 2022 года</t>
  </si>
  <si>
    <t>Вознаграждение полученное</t>
  </si>
  <si>
    <t>Вознаграждение уплаченное</t>
  </si>
  <si>
    <t xml:space="preserve">Отчет о финансовом положении по состоянию на 31 марта 2023 г. </t>
  </si>
  <si>
    <t>31 марта</t>
  </si>
  <si>
    <t>2023 года</t>
  </si>
  <si>
    <t>Три месяца, закончившиеся 31 марта 2023 года</t>
  </si>
  <si>
    <t>Три месяца, закончившиеся 31 марта 2022 года</t>
  </si>
  <si>
    <t>Отчет о прибыли или убытке и прочем совокупном доходе за три месяца, закончившиеся 31 марта 2023 года</t>
  </si>
  <si>
    <t>Отчет об изменениях в капитале за три месяца, закончившиеся 31 марта 2023 года</t>
  </si>
  <si>
    <t xml:space="preserve">Остаток на 31 декабря 2022 года </t>
  </si>
  <si>
    <t>Остаток на 1 января 2023 года</t>
  </si>
  <si>
    <t>Остаток на 31 марта 2023 года (неаудировано)</t>
  </si>
  <si>
    <t>Прибыль за год</t>
  </si>
  <si>
    <t>Корректировки:</t>
  </si>
  <si>
    <t>Процентные расходы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</si>
  <si>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</si>
  <si>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</si>
  <si>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Нереализованный расход (доход) от операций с иностранной валютой</t>
  </si>
  <si>
    <t>Расход/(Экономия) по подоходному налогу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</si>
  <si>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</si>
  <si>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</si>
  <si>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</si>
  <si>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</si>
  <si>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Увеличение/(уменьшение) операционных обязательств</t>
  </si>
  <si>
    <t>Арендные платежи полученные авансом</t>
  </si>
  <si>
    <t xml:space="preserve">Торговая и прочая задолженность </t>
  </si>
  <si>
    <t xml:space="preserve">Использование денежных средств в операционной деятельности до налогообложения </t>
  </si>
  <si>
    <t xml:space="preserve">Использование денежных средств в операционной деятельности 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</si>
  <si>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</si>
  <si>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</si>
  <si>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Платежи по обячзательствам по аренде</t>
  </si>
  <si>
    <t>Выплата дивидендов</t>
  </si>
  <si>
    <t>Погашение долговых ценных бумаг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</si>
  <si>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</si>
  <si>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</si>
  <si>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</si>
  <si>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</si>
  <si>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>Отчет о движении денежных средств за три месяца, закончившиеся 31 марта 2023 года</t>
  </si>
  <si>
    <t>2022 года</t>
  </si>
  <si>
    <t>Авансы полученные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</si>
</sst>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2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165" fontId="6" fillId="0" borderId="0" xfId="0" applyNumberFormat="1" applyFont="1" applyBorder="1" applyAlignment="1">
      <alignment vertical="center" wrapText="1"/>
    </xf>
    <xf numFmtId="0" fontId="4" fillId="0" borderId="0" xfId="0" applyFont="1"/>
    <xf numFmtId="164" fontId="6" fillId="0" borderId="0" xfId="0" applyNumberFormat="1" applyFont="1" applyBorder="1" applyAlignment="1">
      <alignment vertical="center" wrapText="1"/>
    </xf>
    <xf numFmtId="3" fontId="4" fillId="0" borderId="0" xfId="0" applyNumberFormat="1" applyFont="1"/>
    <xf numFmtId="166" fontId="4" fillId="0" borderId="0" xfId="0" applyNumberFormat="1" applyFont="1"/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0" fillId="2" borderId="0" xfId="0" applyFill="1"/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5" fillId="2" borderId="0" xfId="0" applyFont="1" applyFill="1" applyAlignment="1">
      <alignment horizontal="right" vertical="center" wrapText="1"/>
    </xf>
    <xf numFmtId="164" fontId="6" fillId="2" borderId="0" xfId="0" applyNumberFormat="1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0" fontId="4" fillId="2" borderId="0" xfId="0" applyFont="1" applyFill="1"/>
    <xf numFmtId="166" fontId="6" fillId="2" borderId="0" xfId="0" applyNumberFormat="1" applyFont="1" applyFill="1" applyAlignment="1">
      <alignment vertical="center" wrapText="1"/>
    </xf>
    <xf numFmtId="0" fontId="9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/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0" fillId="0" borderId="0" xfId="0" applyNumberFormat="1"/>
    <xf numFmtId="3" fontId="0" fillId="2" borderId="0" xfId="0" applyNumberFormat="1" applyFill="1"/>
    <xf numFmtId="0" fontId="1" fillId="0" borderId="0" xfId="0" applyFont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0" fillId="0" borderId="0" xfId="0" applyFill="1"/>
    <xf numFmtId="167" fontId="15" fillId="0" borderId="0" xfId="0" applyNumberFormat="1" applyFont="1" applyFill="1" applyAlignment="1"/>
    <xf numFmtId="3" fontId="2" fillId="0" borderId="1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4" fillId="0" borderId="0" xfId="0" applyNumberFormat="1" applyFont="1" applyFill="1"/>
    <xf numFmtId="3" fontId="1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0" fillId="0" borderId="0" xfId="0" applyNumberFormat="1" applyFill="1"/>
    <xf numFmtId="0" fontId="13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3" fontId="17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/>
    <xf numFmtId="0" fontId="17" fillId="0" borderId="0" xfId="0" applyFont="1"/>
    <xf numFmtId="3" fontId="20" fillId="2" borderId="0" xfId="0" applyNumberFormat="1" applyFont="1" applyFill="1"/>
    <xf numFmtId="164" fontId="4" fillId="0" borderId="0" xfId="0" applyNumberFormat="1" applyFont="1"/>
    <xf numFmtId="0" fontId="1" fillId="0" borderId="0" xfId="0" applyFont="1" applyAlignment="1">
      <alignment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60;&#1080;&#1085;&#1072;&#1085;&#1089;&#1086;&#1074;&#1072;&#1103;%20&#1086;&#1090;&#1095;&#1077;&#1090;&#1085;&#1086;&#1089;&#1090;&#1100;/2019/3%20&#1082;&#1074;&#1072;&#1088;&#1090;&#1072;&#1083;/&#1060;1,%20&#1060;2,%20&#1060;3,%20&#1060;4%20&#1052;&#1057;&#1060;&#1054;%20v3%20&#1089;&#1074;&#1077;&#1088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40;&#1091;&#1076;&#1080;&#1090;/2021/3%20&#1082;&#1074;&#1072;&#1088;&#1090;&#1072;&#1083;/&#1060;1,%20&#1060;2,%20&#1060;3,%20&#1060;4%2030092021%20&#1052;&#1057;&#1060;&#1054;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9">
          <cell r="C9">
            <v>356131</v>
          </cell>
        </row>
        <row r="31">
          <cell r="C31">
            <v>4514422</v>
          </cell>
        </row>
        <row r="32">
          <cell r="C32">
            <v>4514572</v>
          </cell>
        </row>
      </sheetData>
      <sheetData sheetId="1">
        <row r="21">
          <cell r="C21">
            <v>469290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4" workbookViewId="0">
      <selection activeCell="D24" sqref="D24"/>
    </sheetView>
  </sheetViews>
  <sheetFormatPr defaultRowHeight="15" x14ac:dyDescent="0.25"/>
  <cols>
    <col min="1" max="1" width="48.42578125" customWidth="1"/>
    <col min="2" max="2" width="7.5703125" customWidth="1"/>
    <col min="3" max="3" width="21.140625" customWidth="1"/>
    <col min="4" max="4" width="24.28515625" customWidth="1"/>
    <col min="5" max="5" width="9.85546875" style="77" bestFit="1" customWidth="1"/>
    <col min="6" max="7" width="9.85546875" bestFit="1" customWidth="1"/>
  </cols>
  <sheetData>
    <row r="1" spans="1:7" s="39" customFormat="1" ht="29.25" customHeight="1" x14ac:dyDescent="0.25">
      <c r="A1" s="8" t="s">
        <v>42</v>
      </c>
      <c r="B1" s="83" t="s">
        <v>43</v>
      </c>
      <c r="C1" s="83"/>
      <c r="D1" s="83"/>
      <c r="E1" s="75"/>
      <c r="F1" s="40"/>
    </row>
    <row r="3" spans="1:7" s="8" customFormat="1" ht="15.75" x14ac:dyDescent="0.25">
      <c r="A3" s="8" t="s">
        <v>67</v>
      </c>
      <c r="E3" s="76"/>
    </row>
    <row r="4" spans="1:7" s="8" customFormat="1" ht="15.75" x14ac:dyDescent="0.25">
      <c r="E4" s="76"/>
    </row>
    <row r="5" spans="1:7" s="8" customFormat="1" ht="15.75" x14ac:dyDescent="0.25">
      <c r="C5" s="36" t="s">
        <v>44</v>
      </c>
      <c r="E5" s="76"/>
    </row>
    <row r="6" spans="1:7" ht="27.75" customHeight="1" x14ac:dyDescent="0.25">
      <c r="A6" s="84" t="s">
        <v>0</v>
      </c>
      <c r="B6" s="11" t="s">
        <v>33</v>
      </c>
      <c r="C6" s="35" t="s">
        <v>68</v>
      </c>
      <c r="D6" s="71" t="s">
        <v>32</v>
      </c>
    </row>
    <row r="7" spans="1:7" ht="15.75" thickBot="1" x14ac:dyDescent="0.3">
      <c r="A7" s="84"/>
      <c r="B7" s="11"/>
      <c r="C7" s="10" t="s">
        <v>69</v>
      </c>
      <c r="D7" s="72" t="s">
        <v>103</v>
      </c>
    </row>
    <row r="8" spans="1:7" x14ac:dyDescent="0.25">
      <c r="A8" s="9" t="s">
        <v>9</v>
      </c>
      <c r="B8" s="11"/>
      <c r="C8" s="9"/>
      <c r="D8" s="9"/>
    </row>
    <row r="9" spans="1:7" x14ac:dyDescent="0.25">
      <c r="A9" s="2" t="s">
        <v>10</v>
      </c>
      <c r="B9" s="41">
        <v>7</v>
      </c>
      <c r="C9" s="3">
        <v>1922890</v>
      </c>
      <c r="D9" s="3">
        <v>1560781</v>
      </c>
      <c r="F9" s="46"/>
      <c r="G9" s="46"/>
    </row>
    <row r="10" spans="1:7" x14ac:dyDescent="0.25">
      <c r="A10" s="2" t="s">
        <v>11</v>
      </c>
      <c r="B10" s="41">
        <v>8</v>
      </c>
      <c r="C10" s="3">
        <v>3540</v>
      </c>
      <c r="D10" s="3">
        <v>9264</v>
      </c>
      <c r="F10" s="46"/>
      <c r="G10" s="46"/>
    </row>
    <row r="11" spans="1:7" x14ac:dyDescent="0.25">
      <c r="A11" s="2" t="s">
        <v>12</v>
      </c>
      <c r="B11" s="41">
        <v>9</v>
      </c>
      <c r="C11" s="3">
        <v>25250501</v>
      </c>
      <c r="D11" s="3">
        <v>24878066</v>
      </c>
      <c r="F11" s="46"/>
      <c r="G11" s="46"/>
    </row>
    <row r="12" spans="1:7" ht="25.5" x14ac:dyDescent="0.25">
      <c r="A12" s="2" t="s">
        <v>27</v>
      </c>
      <c r="B12" s="41">
        <v>10</v>
      </c>
      <c r="C12" s="3">
        <v>124803</v>
      </c>
      <c r="D12" s="3">
        <v>353498</v>
      </c>
      <c r="F12" s="46"/>
      <c r="G12" s="46"/>
    </row>
    <row r="13" spans="1:7" x14ac:dyDescent="0.25">
      <c r="A13" s="2" t="s">
        <v>13</v>
      </c>
      <c r="B13" s="41"/>
      <c r="C13" s="3"/>
      <c r="D13" s="3"/>
      <c r="F13" s="46"/>
      <c r="G13" s="46"/>
    </row>
    <row r="14" spans="1:7" x14ac:dyDescent="0.25">
      <c r="A14" s="2" t="s">
        <v>14</v>
      </c>
      <c r="B14" s="41"/>
      <c r="C14" s="3">
        <v>63820</v>
      </c>
      <c r="D14" s="3">
        <v>58342</v>
      </c>
      <c r="F14" s="46"/>
      <c r="G14" s="46"/>
    </row>
    <row r="15" spans="1:7" x14ac:dyDescent="0.25">
      <c r="A15" s="2" t="s">
        <v>15</v>
      </c>
      <c r="B15" s="41"/>
      <c r="C15" s="3">
        <v>45421</v>
      </c>
      <c r="D15" s="3">
        <v>276</v>
      </c>
      <c r="F15" s="46"/>
      <c r="G15" s="46"/>
    </row>
    <row r="16" spans="1:7" x14ac:dyDescent="0.25">
      <c r="A16" s="2" t="s">
        <v>61</v>
      </c>
      <c r="B16" s="41">
        <v>6</v>
      </c>
      <c r="C16" s="3">
        <v>56518</v>
      </c>
      <c r="D16" s="3">
        <v>39204</v>
      </c>
      <c r="F16" s="46"/>
      <c r="G16" s="46"/>
    </row>
    <row r="17" spans="1:7" ht="15.75" thickBot="1" x14ac:dyDescent="0.3">
      <c r="A17" s="2" t="s">
        <v>16</v>
      </c>
      <c r="B17" s="41"/>
      <c r="C17" s="3">
        <v>200051</v>
      </c>
      <c r="D17" s="3">
        <v>107331</v>
      </c>
      <c r="E17" s="74"/>
      <c r="F17" s="46"/>
      <c r="G17" s="46"/>
    </row>
    <row r="18" spans="1:7" ht="15.75" thickBot="1" x14ac:dyDescent="0.3">
      <c r="A18" s="9" t="s">
        <v>17</v>
      </c>
      <c r="B18" s="38"/>
      <c r="C18" s="6">
        <f>SUM(C9:C17)</f>
        <v>27667544</v>
      </c>
      <c r="D18" s="6">
        <f>SUM(D9:D17)</f>
        <v>27006762</v>
      </c>
      <c r="F18" s="46"/>
      <c r="G18" s="46"/>
    </row>
    <row r="19" spans="1:7" s="14" customFormat="1" ht="15.75" thickTop="1" x14ac:dyDescent="0.25">
      <c r="A19" s="12" t="s">
        <v>34</v>
      </c>
      <c r="B19" s="42"/>
      <c r="C19" s="13">
        <f>SUM(C9:C17)-C18</f>
        <v>0</v>
      </c>
      <c r="D19" s="13">
        <f>SUM(D9:D17)-D18</f>
        <v>0</v>
      </c>
      <c r="E19" s="77"/>
      <c r="F19" s="16"/>
      <c r="G19" s="46"/>
    </row>
    <row r="20" spans="1:7" x14ac:dyDescent="0.25">
      <c r="A20" s="9" t="s">
        <v>18</v>
      </c>
      <c r="B20" s="38"/>
      <c r="C20" s="3"/>
      <c r="D20" s="3"/>
      <c r="F20" s="46"/>
      <c r="G20" s="46"/>
    </row>
    <row r="21" spans="1:7" x14ac:dyDescent="0.25">
      <c r="A21" s="2" t="s">
        <v>28</v>
      </c>
      <c r="B21" s="41">
        <v>11</v>
      </c>
      <c r="C21" s="34">
        <v>12601969</v>
      </c>
      <c r="D21" s="34">
        <v>12304758</v>
      </c>
      <c r="E21" s="74"/>
      <c r="F21" s="46"/>
      <c r="G21" s="46"/>
    </row>
    <row r="22" spans="1:7" x14ac:dyDescent="0.25">
      <c r="A22" s="2" t="s">
        <v>104</v>
      </c>
      <c r="B22" s="41">
        <v>12</v>
      </c>
      <c r="C22" s="34">
        <v>3380930</v>
      </c>
      <c r="D22" s="34">
        <v>3529468</v>
      </c>
      <c r="F22" s="46"/>
      <c r="G22" s="46"/>
    </row>
    <row r="23" spans="1:7" x14ac:dyDescent="0.25">
      <c r="A23" s="2" t="s">
        <v>38</v>
      </c>
      <c r="B23" s="41">
        <v>13</v>
      </c>
      <c r="C23" s="34">
        <v>182890</v>
      </c>
      <c r="D23" s="34">
        <v>99524</v>
      </c>
      <c r="F23" s="46"/>
      <c r="G23" s="46"/>
    </row>
    <row r="24" spans="1:7" ht="25.5" x14ac:dyDescent="0.25">
      <c r="A24" s="2" t="s">
        <v>19</v>
      </c>
      <c r="B24" s="41">
        <v>14</v>
      </c>
      <c r="C24" s="34">
        <v>510802</v>
      </c>
      <c r="D24" s="34">
        <v>489027</v>
      </c>
      <c r="F24" s="46"/>
      <c r="G24" s="46"/>
    </row>
    <row r="25" spans="1:7" x14ac:dyDescent="0.25">
      <c r="A25" s="2" t="s">
        <v>36</v>
      </c>
      <c r="B25" s="41">
        <v>15</v>
      </c>
      <c r="C25" s="34">
        <v>5156084</v>
      </c>
      <c r="D25" s="34">
        <v>5072872</v>
      </c>
      <c r="F25" s="46"/>
      <c r="G25" s="46"/>
    </row>
    <row r="26" spans="1:7" x14ac:dyDescent="0.25">
      <c r="A26" s="2" t="s">
        <v>20</v>
      </c>
      <c r="B26" s="41"/>
      <c r="C26" s="3">
        <v>49230</v>
      </c>
      <c r="D26" s="3">
        <v>69751</v>
      </c>
      <c r="F26" s="46"/>
      <c r="G26" s="46"/>
    </row>
    <row r="27" spans="1:7" ht="15.75" thickBot="1" x14ac:dyDescent="0.3">
      <c r="A27" s="9" t="s">
        <v>21</v>
      </c>
      <c r="B27" s="38"/>
      <c r="C27" s="7">
        <f>SUM(C21:C26)</f>
        <v>21881905</v>
      </c>
      <c r="D27" s="7">
        <f>SUM(D21:D26)</f>
        <v>21565400</v>
      </c>
      <c r="F27" s="46"/>
      <c r="G27" s="46"/>
    </row>
    <row r="28" spans="1:7" s="14" customFormat="1" x14ac:dyDescent="0.25">
      <c r="A28" s="12" t="s">
        <v>34</v>
      </c>
      <c r="B28" s="42"/>
      <c r="C28" s="15">
        <f>SUM(C21:C26)-C27</f>
        <v>0</v>
      </c>
      <c r="D28" s="15">
        <f>SUM(D21:D26)-D27</f>
        <v>0</v>
      </c>
      <c r="E28" s="77"/>
      <c r="F28" s="16"/>
      <c r="G28" s="46"/>
    </row>
    <row r="29" spans="1:7" x14ac:dyDescent="0.25">
      <c r="A29" s="9" t="s">
        <v>22</v>
      </c>
      <c r="B29" s="38"/>
      <c r="C29" s="3"/>
      <c r="D29" s="3"/>
      <c r="F29" s="46"/>
      <c r="G29" s="46"/>
    </row>
    <row r="30" spans="1:7" x14ac:dyDescent="0.25">
      <c r="A30" s="2" t="s">
        <v>23</v>
      </c>
      <c r="B30" s="41">
        <v>16</v>
      </c>
      <c r="C30" s="3">
        <v>150</v>
      </c>
      <c r="D30" s="3">
        <v>150</v>
      </c>
      <c r="F30" s="46"/>
      <c r="G30" s="46"/>
    </row>
    <row r="31" spans="1:7" ht="15.75" thickBot="1" x14ac:dyDescent="0.3">
      <c r="A31" s="2" t="s">
        <v>24</v>
      </c>
      <c r="B31" s="41"/>
      <c r="C31" s="4">
        <v>5785489</v>
      </c>
      <c r="D31" s="4">
        <v>5441212</v>
      </c>
      <c r="E31" s="74"/>
      <c r="F31" s="46"/>
      <c r="G31" s="46"/>
    </row>
    <row r="32" spans="1:7" ht="15.75" thickBot="1" x14ac:dyDescent="0.3">
      <c r="A32" s="9" t="s">
        <v>25</v>
      </c>
      <c r="B32" s="11"/>
      <c r="C32" s="7">
        <f>SUM(C30:C31)</f>
        <v>5785639</v>
      </c>
      <c r="D32" s="7">
        <f>SUM(D30:D31)</f>
        <v>5441362</v>
      </c>
      <c r="E32" s="74"/>
      <c r="F32" s="46"/>
      <c r="G32" s="46"/>
    </row>
    <row r="33" spans="1:7" ht="15.75" thickBot="1" x14ac:dyDescent="0.3">
      <c r="A33" s="9" t="s">
        <v>26</v>
      </c>
      <c r="B33" s="11"/>
      <c r="C33" s="5">
        <f>C27+C32</f>
        <v>27667544</v>
      </c>
      <c r="D33" s="5">
        <f>D27+D32</f>
        <v>27006762</v>
      </c>
      <c r="F33" s="46"/>
      <c r="G33" s="46"/>
    </row>
    <row r="34" spans="1:7" s="14" customFormat="1" ht="15.75" thickTop="1" x14ac:dyDescent="0.25">
      <c r="A34" s="12" t="s">
        <v>34</v>
      </c>
      <c r="C34" s="16">
        <f>C18-C33</f>
        <v>0</v>
      </c>
      <c r="D34" s="16">
        <f>SUM(D30:D31)-D32</f>
        <v>0</v>
      </c>
      <c r="E34" s="77"/>
    </row>
    <row r="35" spans="1:7" s="14" customFormat="1" x14ac:dyDescent="0.25">
      <c r="A35" s="12" t="s">
        <v>35</v>
      </c>
      <c r="C35" s="79">
        <f>D32-C32-80000</f>
        <v>-424277</v>
      </c>
      <c r="D35" s="17">
        <f>D18-SUM(D32,D27)</f>
        <v>0</v>
      </c>
      <c r="E35" s="77"/>
    </row>
    <row r="36" spans="1:7" s="8" customFormat="1" ht="15.75" x14ac:dyDescent="0.25">
      <c r="A36" s="8" t="s">
        <v>29</v>
      </c>
      <c r="C36" s="8" t="s">
        <v>29</v>
      </c>
      <c r="E36" s="76"/>
    </row>
    <row r="37" spans="1:7" s="8" customFormat="1" ht="15.75" x14ac:dyDescent="0.25">
      <c r="A37" s="8" t="s">
        <v>39</v>
      </c>
      <c r="C37" s="8" t="s">
        <v>31</v>
      </c>
      <c r="E37" s="76"/>
    </row>
    <row r="38" spans="1:7" s="8" customFormat="1" ht="15.75" x14ac:dyDescent="0.25">
      <c r="A38" s="8" t="s">
        <v>40</v>
      </c>
      <c r="C38" s="8" t="s">
        <v>30</v>
      </c>
      <c r="E38" s="76"/>
    </row>
  </sheetData>
  <mergeCells count="2">
    <mergeCell ref="B1:D1"/>
    <mergeCell ref="A6:A7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zoomScale="98" zoomScaleNormal="98" workbookViewId="0">
      <selection activeCell="C5" sqref="C5:C6"/>
    </sheetView>
  </sheetViews>
  <sheetFormatPr defaultRowHeight="15" x14ac:dyDescent="0.25"/>
  <cols>
    <col min="1" max="1" width="57.5703125" customWidth="1"/>
    <col min="2" max="2" width="9.5703125" customWidth="1"/>
    <col min="3" max="4" width="21.7109375" customWidth="1"/>
  </cols>
  <sheetData>
    <row r="1" spans="1:4" ht="44.25" customHeight="1" x14ac:dyDescent="0.25">
      <c r="A1" s="8" t="s">
        <v>42</v>
      </c>
      <c r="B1" s="83" t="s">
        <v>43</v>
      </c>
      <c r="C1" s="83"/>
      <c r="D1" s="83"/>
    </row>
    <row r="3" spans="1:4" s="8" customFormat="1" ht="15.75" x14ac:dyDescent="0.25">
      <c r="A3" s="8" t="s">
        <v>72</v>
      </c>
    </row>
    <row r="4" spans="1:4" s="8" customFormat="1" ht="15.75" x14ac:dyDescent="0.25">
      <c r="C4" s="36" t="s">
        <v>44</v>
      </c>
      <c r="D4" s="36" t="s">
        <v>44</v>
      </c>
    </row>
    <row r="5" spans="1:4" ht="15" customHeight="1" x14ac:dyDescent="0.25">
      <c r="B5" s="85" t="s">
        <v>33</v>
      </c>
      <c r="C5" s="85" t="s">
        <v>70</v>
      </c>
      <c r="D5" s="85" t="s">
        <v>71</v>
      </c>
    </row>
    <row r="6" spans="1:4" ht="33" customHeight="1" thickBot="1" x14ac:dyDescent="0.3">
      <c r="A6" s="1" t="s">
        <v>0</v>
      </c>
      <c r="B6" s="85"/>
      <c r="C6" s="86"/>
      <c r="D6" s="86"/>
    </row>
    <row r="7" spans="1:4" ht="25.5" x14ac:dyDescent="0.25">
      <c r="A7" s="2" t="s">
        <v>37</v>
      </c>
      <c r="B7" s="38"/>
      <c r="C7" s="19">
        <v>52284</v>
      </c>
      <c r="D7" s="19">
        <v>82418</v>
      </c>
    </row>
    <row r="8" spans="1:4" s="20" customFormat="1" x14ac:dyDescent="0.25">
      <c r="A8" s="2" t="s">
        <v>46</v>
      </c>
      <c r="B8" s="43"/>
      <c r="C8" s="19">
        <v>1033273</v>
      </c>
      <c r="D8" s="19">
        <v>708024</v>
      </c>
    </row>
    <row r="9" spans="1:4" s="20" customFormat="1" ht="15.75" thickBot="1" x14ac:dyDescent="0.3">
      <c r="A9" s="2" t="s">
        <v>62</v>
      </c>
      <c r="B9" s="43"/>
      <c r="C9" s="21">
        <v>-596366</v>
      </c>
      <c r="D9" s="21">
        <v>-458097</v>
      </c>
    </row>
    <row r="10" spans="1:4" s="20" customFormat="1" x14ac:dyDescent="0.25">
      <c r="A10" s="22" t="s">
        <v>1</v>
      </c>
      <c r="B10" s="44"/>
      <c r="C10" s="23">
        <f>C7+C8+C9</f>
        <v>489191</v>
      </c>
      <c r="D10" s="23">
        <f>D7+D8+D9</f>
        <v>332345</v>
      </c>
    </row>
    <row r="11" spans="1:4" s="29" customFormat="1" x14ac:dyDescent="0.25">
      <c r="A11" s="26" t="s">
        <v>34</v>
      </c>
      <c r="B11" s="45"/>
      <c r="C11" s="28" t="e">
        <f>#REF!+#REF!</f>
        <v>#REF!</v>
      </c>
      <c r="D11" s="27">
        <f>SUM(D8:D9)-D10</f>
        <v>-82418</v>
      </c>
    </row>
    <row r="12" spans="1:4" s="20" customFormat="1" x14ac:dyDescent="0.25">
      <c r="A12" s="18" t="s">
        <v>2</v>
      </c>
      <c r="B12" s="43"/>
      <c r="C12" s="19">
        <v>-2056</v>
      </c>
      <c r="D12" s="19">
        <v>-48906</v>
      </c>
    </row>
    <row r="13" spans="1:4" s="20" customFormat="1" ht="15.75" thickBot="1" x14ac:dyDescent="0.3">
      <c r="A13" s="18" t="s">
        <v>3</v>
      </c>
      <c r="B13" s="43">
        <v>4</v>
      </c>
      <c r="C13" s="21">
        <v>221705</v>
      </c>
      <c r="D13" s="21">
        <v>20721</v>
      </c>
    </row>
    <row r="14" spans="1:4" s="20" customFormat="1" x14ac:dyDescent="0.25">
      <c r="A14" s="22" t="s">
        <v>4</v>
      </c>
      <c r="B14" s="44"/>
      <c r="C14" s="23">
        <f>C10+C12+C13</f>
        <v>708840</v>
      </c>
      <c r="D14" s="23">
        <f>D10+D12+D13</f>
        <v>304160</v>
      </c>
    </row>
    <row r="15" spans="1:4" s="29" customFormat="1" x14ac:dyDescent="0.25">
      <c r="A15" s="26" t="s">
        <v>34</v>
      </c>
      <c r="B15" s="45"/>
      <c r="C15" s="30" t="e">
        <f>SUM(C10:C13)-C14</f>
        <v>#REF!</v>
      </c>
      <c r="D15" s="30">
        <f>SUM(D10:D13)-D14</f>
        <v>-82418</v>
      </c>
    </row>
    <row r="16" spans="1:4" s="20" customFormat="1" ht="42.75" customHeight="1" x14ac:dyDescent="0.25">
      <c r="A16" s="18" t="s">
        <v>5</v>
      </c>
      <c r="B16" s="43">
        <v>8.9</v>
      </c>
      <c r="C16" s="19">
        <v>1546</v>
      </c>
      <c r="D16" s="19">
        <v>2327</v>
      </c>
    </row>
    <row r="17" spans="1:5" s="20" customFormat="1" ht="15.75" thickBot="1" x14ac:dyDescent="0.3">
      <c r="A17" s="18" t="s">
        <v>6</v>
      </c>
      <c r="B17" s="43">
        <v>5</v>
      </c>
      <c r="C17" s="21">
        <v>-383423</v>
      </c>
      <c r="D17" s="21">
        <v>-257520</v>
      </c>
    </row>
    <row r="18" spans="1:5" s="20" customFormat="1" x14ac:dyDescent="0.25">
      <c r="A18" s="22" t="s">
        <v>7</v>
      </c>
      <c r="B18" s="44"/>
      <c r="C18" s="23">
        <f>C14+C16+C17</f>
        <v>326963</v>
      </c>
      <c r="D18" s="23">
        <f>D14+D16+D17</f>
        <v>48967</v>
      </c>
    </row>
    <row r="19" spans="1:5" s="20" customFormat="1" ht="15.75" thickBot="1" x14ac:dyDescent="0.3">
      <c r="A19" s="18" t="s">
        <v>41</v>
      </c>
      <c r="B19" s="43">
        <v>6</v>
      </c>
      <c r="C19" s="21">
        <v>17314</v>
      </c>
      <c r="D19" s="21">
        <v>5080</v>
      </c>
    </row>
    <row r="20" spans="1:5" s="20" customFormat="1" ht="15.75" thickBot="1" x14ac:dyDescent="0.3">
      <c r="A20" s="22" t="s">
        <v>8</v>
      </c>
      <c r="B20" s="22"/>
      <c r="C20" s="24">
        <f>SUM(C18:C19)</f>
        <v>344277</v>
      </c>
      <c r="D20" s="24">
        <f>SUM(D18:D19)</f>
        <v>54047</v>
      </c>
      <c r="E20" s="47"/>
    </row>
    <row r="21" spans="1:5" s="29" customFormat="1" ht="15.75" thickTop="1" x14ac:dyDescent="0.25">
      <c r="A21" s="26" t="s">
        <v>34</v>
      </c>
      <c r="B21" s="31"/>
      <c r="C21" s="32" t="b">
        <f>C20=-((Ф1!D31-Ф1!C31)-60000)</f>
        <v>0</v>
      </c>
      <c r="D21" s="32">
        <f>SUM(D14:D17)-D18</f>
        <v>-82418</v>
      </c>
    </row>
    <row r="22" spans="1:5" s="29" customFormat="1" x14ac:dyDescent="0.25">
      <c r="C22" s="33">
        <f>Ф1!E31-Ф1!G31-C20</f>
        <v>-344277</v>
      </c>
    </row>
    <row r="23" spans="1:5" s="25" customFormat="1" ht="15.75" x14ac:dyDescent="0.25">
      <c r="A23" s="25" t="s">
        <v>29</v>
      </c>
      <c r="C23" s="25" t="s">
        <v>29</v>
      </c>
    </row>
    <row r="24" spans="1:5" s="8" customFormat="1" ht="15.75" x14ac:dyDescent="0.25">
      <c r="A24" s="8" t="s">
        <v>39</v>
      </c>
      <c r="C24" s="8" t="s">
        <v>31</v>
      </c>
    </row>
    <row r="25" spans="1:5" s="8" customFormat="1" ht="15.75" x14ac:dyDescent="0.25">
      <c r="A25" s="8" t="s">
        <v>40</v>
      </c>
      <c r="C25" s="8" t="s">
        <v>30</v>
      </c>
    </row>
  </sheetData>
  <mergeCells count="4">
    <mergeCell ref="B5:B6"/>
    <mergeCell ref="B1:D1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opLeftCell="A31" workbookViewId="0">
      <selection activeCell="B23" sqref="B23"/>
    </sheetView>
  </sheetViews>
  <sheetFormatPr defaultRowHeight="15" x14ac:dyDescent="0.25"/>
  <cols>
    <col min="1" max="1" width="56.85546875" customWidth="1"/>
    <col min="2" max="2" width="25" style="58" customWidth="1"/>
    <col min="3" max="3" width="25" customWidth="1"/>
  </cols>
  <sheetData>
    <row r="1" spans="1:4" ht="41.25" customHeight="1" x14ac:dyDescent="0.25">
      <c r="A1" s="8" t="s">
        <v>42</v>
      </c>
      <c r="B1" s="83" t="s">
        <v>43</v>
      </c>
      <c r="C1" s="83"/>
      <c r="D1" s="83"/>
    </row>
    <row r="3" spans="1:4" s="8" customFormat="1" ht="15.75" x14ac:dyDescent="0.25">
      <c r="A3" s="8" t="s">
        <v>102</v>
      </c>
      <c r="B3" s="49"/>
    </row>
    <row r="4" spans="1:4" s="8" customFormat="1" ht="15.75" x14ac:dyDescent="0.25">
      <c r="B4" s="36" t="s">
        <v>44</v>
      </c>
      <c r="C4" s="36" t="s">
        <v>44</v>
      </c>
    </row>
    <row r="5" spans="1:4" ht="23.25" customHeight="1" x14ac:dyDescent="0.25">
      <c r="B5" s="85" t="s">
        <v>70</v>
      </c>
      <c r="C5" s="85" t="s">
        <v>71</v>
      </c>
    </row>
    <row r="6" spans="1:4" ht="23.25" customHeight="1" thickBot="1" x14ac:dyDescent="0.3">
      <c r="A6" s="80" t="s">
        <v>0</v>
      </c>
      <c r="B6" s="86"/>
      <c r="C6" s="86"/>
    </row>
    <row r="7" spans="1:4" ht="25.5" x14ac:dyDescent="0.25">
      <c r="A7" s="80" t="s">
        <v>45</v>
      </c>
      <c r="B7" s="50"/>
      <c r="C7" s="51"/>
    </row>
    <row r="8" spans="1:4" x14ac:dyDescent="0.25">
      <c r="A8" s="80" t="s">
        <v>77</v>
      </c>
      <c r="B8" s="52">
        <v>344277</v>
      </c>
      <c r="C8" s="53">
        <v>54047</v>
      </c>
    </row>
    <row r="9" spans="1:4" x14ac:dyDescent="0.25">
      <c r="A9" s="54" t="s">
        <v>78</v>
      </c>
      <c r="B9" s="52"/>
      <c r="C9" s="3"/>
    </row>
    <row r="10" spans="1:4" ht="25.5" x14ac:dyDescent="0.25">
      <c r="A10" s="2" t="s">
        <v>37</v>
      </c>
      <c r="B10" s="34">
        <v>-52283.8</v>
      </c>
      <c r="C10" s="3">
        <v>-82418</v>
      </c>
    </row>
    <row r="11" spans="1:4" x14ac:dyDescent="0.25">
      <c r="A11" s="2" t="s">
        <v>46</v>
      </c>
      <c r="B11" s="34">
        <v>-1033274</v>
      </c>
      <c r="C11" s="3">
        <v>-708024</v>
      </c>
    </row>
    <row r="12" spans="1:4" x14ac:dyDescent="0.25">
      <c r="A12" s="2" t="s">
        <v>79</v>
      </c>
      <c r="B12" s="34">
        <v>596366</v>
      </c>
      <c r="C12" s="3">
        <v>458098</v>
      </c>
    </row>
    <row r="13" spans="1:4" ht="25.5" x14ac:dyDescent="0.25">
      <c r="A13" s="2" t="s">
        <v>80</v>
      </c>
      <c r="B13" s="34">
        <v>-1427</v>
      </c>
      <c r="C13" s="3">
        <v>-2327</v>
      </c>
    </row>
    <row r="14" spans="1:4" x14ac:dyDescent="0.25">
      <c r="A14" s="2" t="s">
        <v>81</v>
      </c>
      <c r="B14" s="34">
        <v>9634</v>
      </c>
      <c r="C14" s="3">
        <v>8315</v>
      </c>
    </row>
    <row r="15" spans="1:4" ht="25.5" x14ac:dyDescent="0.25">
      <c r="A15" s="2" t="s">
        <v>82</v>
      </c>
      <c r="B15" s="34">
        <v>-5759</v>
      </c>
      <c r="C15" s="3">
        <v>39333</v>
      </c>
    </row>
    <row r="16" spans="1:4" ht="15.75" thickBot="1" x14ac:dyDescent="0.3">
      <c r="A16" s="2" t="s">
        <v>83</v>
      </c>
      <c r="B16" s="34">
        <v>-17314</v>
      </c>
      <c r="C16" s="3">
        <v>-5080</v>
      </c>
    </row>
    <row r="17" spans="1:4" ht="25.5" x14ac:dyDescent="0.25">
      <c r="A17" s="80" t="s">
        <v>84</v>
      </c>
      <c r="B17" s="81">
        <f>SUM(B8:B16)</f>
        <v>-159780.80000000005</v>
      </c>
      <c r="C17" s="55">
        <f>SUM(C8:C16)</f>
        <v>-238056</v>
      </c>
    </row>
    <row r="18" spans="1:4" s="14" customFormat="1" x14ac:dyDescent="0.25">
      <c r="A18" s="12" t="s">
        <v>34</v>
      </c>
      <c r="B18" s="56"/>
      <c r="C18" s="57">
        <f>SUM(C8:C15)-C17</f>
        <v>5080</v>
      </c>
    </row>
    <row r="19" spans="1:4" x14ac:dyDescent="0.25">
      <c r="A19" s="80" t="s">
        <v>85</v>
      </c>
      <c r="B19" s="52"/>
      <c r="C19" s="53"/>
    </row>
    <row r="20" spans="1:4" x14ac:dyDescent="0.25">
      <c r="A20" s="80"/>
      <c r="C20" s="53"/>
      <c r="D20" s="3"/>
    </row>
    <row r="21" spans="1:4" x14ac:dyDescent="0.25">
      <c r="A21" s="2" t="s">
        <v>86</v>
      </c>
      <c r="B21" s="34">
        <v>-19946</v>
      </c>
      <c r="C21" s="3">
        <v>1477854</v>
      </c>
    </row>
    <row r="22" spans="1:4" x14ac:dyDescent="0.25">
      <c r="A22" s="2" t="s">
        <v>13</v>
      </c>
      <c r="B22" s="34">
        <v>0</v>
      </c>
      <c r="C22" s="3">
        <v>-52577</v>
      </c>
    </row>
    <row r="23" spans="1:4" x14ac:dyDescent="0.25">
      <c r="A23" s="2" t="s">
        <v>12</v>
      </c>
      <c r="B23" s="34">
        <v>-102430</v>
      </c>
      <c r="C23" s="3">
        <v>-1395576</v>
      </c>
    </row>
    <row r="24" spans="1:4" ht="25.5" x14ac:dyDescent="0.25">
      <c r="A24" s="2" t="s">
        <v>87</v>
      </c>
      <c r="B24" s="34">
        <v>-124803</v>
      </c>
      <c r="C24" s="3">
        <v>-63791</v>
      </c>
    </row>
    <row r="25" spans="1:4" x14ac:dyDescent="0.25">
      <c r="A25" s="2" t="s">
        <v>47</v>
      </c>
      <c r="B25" s="34">
        <v>-95894</v>
      </c>
      <c r="C25" s="3">
        <v>67889</v>
      </c>
    </row>
    <row r="26" spans="1:4" x14ac:dyDescent="0.25">
      <c r="A26" s="2"/>
      <c r="B26" s="34">
        <v>0</v>
      </c>
      <c r="C26" s="3">
        <v>0</v>
      </c>
    </row>
    <row r="27" spans="1:4" x14ac:dyDescent="0.25">
      <c r="A27" s="80" t="s">
        <v>88</v>
      </c>
      <c r="B27" s="34">
        <v>0</v>
      </c>
      <c r="C27" s="53">
        <v>0</v>
      </c>
    </row>
    <row r="28" spans="1:4" x14ac:dyDescent="0.25">
      <c r="A28" s="2" t="s">
        <v>89</v>
      </c>
      <c r="B28" s="34">
        <v>659</v>
      </c>
      <c r="C28" s="3">
        <v>-132095</v>
      </c>
    </row>
    <row r="29" spans="1:4" x14ac:dyDescent="0.25">
      <c r="A29" s="2" t="s">
        <v>90</v>
      </c>
      <c r="B29" s="34">
        <v>292610</v>
      </c>
      <c r="C29" s="3">
        <v>-31251</v>
      </c>
    </row>
    <row r="30" spans="1:4" x14ac:dyDescent="0.25">
      <c r="A30" s="2" t="s">
        <v>19</v>
      </c>
      <c r="B30" s="34">
        <v>21775</v>
      </c>
      <c r="C30" s="3">
        <v>51004</v>
      </c>
    </row>
    <row r="31" spans="1:4" ht="15.75" thickBot="1" x14ac:dyDescent="0.3">
      <c r="A31" s="2" t="s">
        <v>20</v>
      </c>
      <c r="B31" s="60">
        <v>-16680</v>
      </c>
      <c r="C31" s="4">
        <v>42402</v>
      </c>
    </row>
    <row r="32" spans="1:4" ht="25.5" x14ac:dyDescent="0.25">
      <c r="A32" s="80" t="s">
        <v>91</v>
      </c>
      <c r="B32" s="52">
        <f>SUM(B21:B31)+B17</f>
        <v>-204489.80000000005</v>
      </c>
      <c r="C32" s="53">
        <f>SUM(C21:C31)+C17</f>
        <v>-274197</v>
      </c>
    </row>
    <row r="33" spans="1:7" s="14" customFormat="1" x14ac:dyDescent="0.25">
      <c r="A33" s="12" t="s">
        <v>34</v>
      </c>
      <c r="B33" s="56"/>
      <c r="C33" s="57">
        <f>SUM(C17:C31)-C32</f>
        <v>5080</v>
      </c>
    </row>
    <row r="34" spans="1:7" x14ac:dyDescent="0.25">
      <c r="A34" s="2" t="s">
        <v>65</v>
      </c>
      <c r="B34" s="34">
        <v>797505</v>
      </c>
      <c r="C34" s="3">
        <v>373380</v>
      </c>
    </row>
    <row r="35" spans="1:7" ht="15.75" thickBot="1" x14ac:dyDescent="0.3">
      <c r="A35" s="2" t="s">
        <v>66</v>
      </c>
      <c r="B35" s="34">
        <v>-299601</v>
      </c>
      <c r="C35" s="3">
        <v>-185467</v>
      </c>
    </row>
    <row r="36" spans="1:7" ht="15.75" thickBot="1" x14ac:dyDescent="0.3">
      <c r="A36" s="80" t="s">
        <v>92</v>
      </c>
      <c r="B36" s="61">
        <f>B32+SUM(B34:B35)</f>
        <v>293414.19999999995</v>
      </c>
      <c r="C36" s="62">
        <f>C32+SUM(C34:C35)</f>
        <v>-86284</v>
      </c>
    </row>
    <row r="37" spans="1:7" s="14" customFormat="1" x14ac:dyDescent="0.25">
      <c r="A37" s="12" t="s">
        <v>34</v>
      </c>
      <c r="B37" s="63">
        <f>SUM(B32:B35)-B36</f>
        <v>0</v>
      </c>
      <c r="C37" s="16">
        <f>SUM(C32:C35)-C36</f>
        <v>5080</v>
      </c>
    </row>
    <row r="38" spans="1:7" ht="25.5" x14ac:dyDescent="0.25">
      <c r="A38" s="80" t="s">
        <v>48</v>
      </c>
      <c r="B38" s="52"/>
      <c r="C38" s="53"/>
    </row>
    <row r="39" spans="1:7" x14ac:dyDescent="0.25">
      <c r="A39" s="2" t="s">
        <v>49</v>
      </c>
      <c r="B39" s="59"/>
      <c r="C39" s="3"/>
    </row>
    <row r="40" spans="1:7" ht="15.75" thickBot="1" x14ac:dyDescent="0.3">
      <c r="A40" s="2" t="s">
        <v>50</v>
      </c>
      <c r="B40" s="60">
        <v>-11937</v>
      </c>
      <c r="C40" s="4">
        <v>-17916</v>
      </c>
    </row>
    <row r="41" spans="1:7" ht="26.25" thickBot="1" x14ac:dyDescent="0.3">
      <c r="A41" s="80" t="s">
        <v>51</v>
      </c>
      <c r="B41" s="64">
        <f>SUM(B39:B40)</f>
        <v>-11937</v>
      </c>
      <c r="C41" s="7">
        <f>SUM(C39:C40)</f>
        <v>-17916</v>
      </c>
    </row>
    <row r="42" spans="1:7" x14ac:dyDescent="0.25">
      <c r="A42" s="2"/>
      <c r="B42" s="34"/>
      <c r="C42" s="3"/>
    </row>
    <row r="43" spans="1:7" ht="25.5" x14ac:dyDescent="0.25">
      <c r="A43" s="80" t="s">
        <v>52</v>
      </c>
      <c r="B43" s="52"/>
      <c r="C43" s="53"/>
    </row>
    <row r="44" spans="1:7" x14ac:dyDescent="0.25">
      <c r="A44" s="2" t="s">
        <v>93</v>
      </c>
      <c r="B44" s="34">
        <v>-291934</v>
      </c>
      <c r="C44" s="3">
        <v>-249891</v>
      </c>
    </row>
    <row r="45" spans="1:7" x14ac:dyDescent="0.25">
      <c r="A45" s="2" t="s">
        <v>94</v>
      </c>
      <c r="B45" s="34">
        <v>500000</v>
      </c>
      <c r="C45" s="3">
        <v>500000</v>
      </c>
      <c r="G45" s="2"/>
    </row>
    <row r="46" spans="1:7" x14ac:dyDescent="0.25">
      <c r="A46" s="2" t="s">
        <v>95</v>
      </c>
      <c r="B46" s="34">
        <v>-4500</v>
      </c>
      <c r="C46" s="3">
        <v>-4500</v>
      </c>
      <c r="G46" s="2"/>
    </row>
    <row r="47" spans="1:7" x14ac:dyDescent="0.25">
      <c r="A47" s="2" t="s">
        <v>96</v>
      </c>
      <c r="B47" s="34">
        <v>0</v>
      </c>
      <c r="C47" s="3"/>
      <c r="G47" s="2"/>
    </row>
    <row r="48" spans="1:7" x14ac:dyDescent="0.25">
      <c r="A48" s="2" t="s">
        <v>53</v>
      </c>
      <c r="B48" s="34">
        <v>-123749</v>
      </c>
      <c r="C48" s="3">
        <v>-123749</v>
      </c>
    </row>
    <row r="49" spans="1:3" ht="15.75" thickBot="1" x14ac:dyDescent="0.3">
      <c r="A49" s="2" t="s">
        <v>97</v>
      </c>
      <c r="B49" s="34"/>
      <c r="C49" s="3"/>
    </row>
    <row r="50" spans="1:3" ht="26.25" thickBot="1" x14ac:dyDescent="0.3">
      <c r="A50" s="80" t="s">
        <v>98</v>
      </c>
      <c r="B50" s="61">
        <f t="shared" ref="B50" si="0">SUM(B42:B48)</f>
        <v>79817</v>
      </c>
      <c r="C50" s="62">
        <f>SUM(C42:C49)</f>
        <v>121860</v>
      </c>
    </row>
    <row r="51" spans="1:3" s="14" customFormat="1" x14ac:dyDescent="0.25">
      <c r="A51" s="65"/>
      <c r="B51" s="56"/>
      <c r="C51" s="57">
        <f>SUM(C44:C48)-C50</f>
        <v>0</v>
      </c>
    </row>
    <row r="52" spans="1:3" ht="25.5" x14ac:dyDescent="0.25">
      <c r="A52" s="80" t="s">
        <v>99</v>
      </c>
      <c r="B52" s="52">
        <f>B36+B41+B50</f>
        <v>361294.19999999995</v>
      </c>
      <c r="C52" s="53">
        <f>C36+C41+C50</f>
        <v>17660</v>
      </c>
    </row>
    <row r="53" spans="1:3" ht="25.5" x14ac:dyDescent="0.25">
      <c r="A53" s="2" t="s">
        <v>100</v>
      </c>
      <c r="B53" s="34">
        <f>Ф1!D9</f>
        <v>1560781</v>
      </c>
      <c r="C53" s="3">
        <v>301040</v>
      </c>
    </row>
    <row r="54" spans="1:3" ht="26.25" thickBot="1" x14ac:dyDescent="0.3">
      <c r="A54" s="2" t="s">
        <v>101</v>
      </c>
      <c r="B54" s="60">
        <v>815</v>
      </c>
      <c r="C54" s="4">
        <v>14174</v>
      </c>
    </row>
    <row r="55" spans="1:3" ht="15.75" thickBot="1" x14ac:dyDescent="0.3">
      <c r="A55" s="80" t="s">
        <v>54</v>
      </c>
      <c r="B55" s="82">
        <f>SUM(B52:B54)</f>
        <v>1922890.2</v>
      </c>
      <c r="C55" s="5">
        <f>SUM(C52:C54)</f>
        <v>332874</v>
      </c>
    </row>
    <row r="56" spans="1:3" s="14" customFormat="1" ht="15.75" thickTop="1" x14ac:dyDescent="0.25">
      <c r="B56" s="63">
        <f>B55-Ф1!C9</f>
        <v>0.19999999995343387</v>
      </c>
    </row>
    <row r="57" spans="1:3" x14ac:dyDescent="0.25">
      <c r="B57" s="66"/>
    </row>
    <row r="58" spans="1:3" x14ac:dyDescent="0.25">
      <c r="B58" s="66"/>
    </row>
    <row r="59" spans="1:3" s="8" customFormat="1" ht="15.75" x14ac:dyDescent="0.25">
      <c r="A59" s="8" t="s">
        <v>29</v>
      </c>
      <c r="B59" s="49" t="s">
        <v>29</v>
      </c>
    </row>
    <row r="60" spans="1:3" s="8" customFormat="1" ht="15.75" x14ac:dyDescent="0.25">
      <c r="A60" s="8" t="s">
        <v>39</v>
      </c>
      <c r="B60" s="49" t="s">
        <v>31</v>
      </c>
    </row>
    <row r="61" spans="1:3" s="8" customFormat="1" ht="15.75" x14ac:dyDescent="0.25">
      <c r="A61" s="8" t="s">
        <v>40</v>
      </c>
      <c r="B61" s="49" t="s">
        <v>30</v>
      </c>
    </row>
  </sheetData>
  <mergeCells count="3">
    <mergeCell ref="B1:D1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C8" sqref="C8:C10"/>
    </sheetView>
  </sheetViews>
  <sheetFormatPr defaultRowHeight="15" x14ac:dyDescent="0.25"/>
  <cols>
    <col min="1" max="1" width="40.28515625" customWidth="1"/>
    <col min="2" max="4" width="25.7109375" customWidth="1"/>
    <col min="5" max="5" width="10.5703125" style="67" bestFit="1" customWidth="1"/>
  </cols>
  <sheetData>
    <row r="1" spans="1:5" ht="15.75" x14ac:dyDescent="0.25">
      <c r="A1" s="8" t="s">
        <v>42</v>
      </c>
      <c r="B1" s="83" t="s">
        <v>43</v>
      </c>
      <c r="C1" s="83"/>
      <c r="D1" s="83"/>
    </row>
    <row r="4" spans="1:5" s="8" customFormat="1" ht="15.75" x14ac:dyDescent="0.25">
      <c r="A4" s="8" t="s">
        <v>73</v>
      </c>
      <c r="E4" s="68"/>
    </row>
    <row r="6" spans="1:5" x14ac:dyDescent="0.25">
      <c r="A6" s="87" t="s">
        <v>0</v>
      </c>
      <c r="B6" s="85" t="s">
        <v>23</v>
      </c>
      <c r="C6" s="48" t="s">
        <v>63</v>
      </c>
      <c r="D6" s="48" t="s">
        <v>55</v>
      </c>
    </row>
    <row r="7" spans="1:5" ht="15.75" thickBot="1" x14ac:dyDescent="0.3">
      <c r="A7" s="88"/>
      <c r="B7" s="86"/>
      <c r="C7" s="37" t="s">
        <v>56</v>
      </c>
      <c r="D7" s="37" t="s">
        <v>57</v>
      </c>
      <c r="E7" s="67" t="s">
        <v>58</v>
      </c>
    </row>
    <row r="8" spans="1:5" x14ac:dyDescent="0.25">
      <c r="A8" s="22" t="s">
        <v>64</v>
      </c>
      <c r="B8" s="73">
        <v>150</v>
      </c>
      <c r="C8" s="55">
        <v>4667051</v>
      </c>
      <c r="D8" s="55">
        <f>B8+C8</f>
        <v>4667201</v>
      </c>
    </row>
    <row r="9" spans="1:5" x14ac:dyDescent="0.25">
      <c r="A9" s="2" t="s">
        <v>59</v>
      </c>
      <c r="B9" s="3"/>
      <c r="C9" s="3">
        <v>854161</v>
      </c>
      <c r="D9" s="3">
        <f>C9</f>
        <v>854161</v>
      </c>
      <c r="E9" s="69">
        <f>D9-[1]Ф3!F6</f>
        <v>313469</v>
      </c>
    </row>
    <row r="10" spans="1:5" x14ac:dyDescent="0.25">
      <c r="A10" s="2" t="s">
        <v>60</v>
      </c>
      <c r="B10" s="3"/>
      <c r="C10" s="3">
        <v>-80000</v>
      </c>
      <c r="D10" s="3">
        <f>C10</f>
        <v>-80000</v>
      </c>
      <c r="E10" s="69"/>
    </row>
    <row r="11" spans="1:5" s="20" customFormat="1" ht="15.75" thickBot="1" x14ac:dyDescent="0.3">
      <c r="A11" s="24" t="s">
        <v>74</v>
      </c>
      <c r="B11" s="24">
        <f>SUM(B8:B10)</f>
        <v>150</v>
      </c>
      <c r="C11" s="24">
        <f>SUM(C8:C10)</f>
        <v>5441212</v>
      </c>
      <c r="D11" s="24">
        <f>B11+C11</f>
        <v>5441362</v>
      </c>
      <c r="E11" s="69">
        <f>D11-[1]Ф1!E28-B11</f>
        <v>2425658</v>
      </c>
    </row>
    <row r="12" spans="1:5" ht="16.5" thickTop="1" thickBot="1" x14ac:dyDescent="0.3"/>
    <row r="13" spans="1:5" x14ac:dyDescent="0.25">
      <c r="A13" s="55" t="s">
        <v>75</v>
      </c>
      <c r="B13" s="55">
        <v>150</v>
      </c>
      <c r="C13" s="55">
        <f>C11</f>
        <v>5441212</v>
      </c>
      <c r="D13" s="55">
        <f>B13+C13</f>
        <v>5441362</v>
      </c>
    </row>
    <row r="14" spans="1:5" x14ac:dyDescent="0.25">
      <c r="A14" s="2" t="s">
        <v>59</v>
      </c>
      <c r="B14" s="3"/>
      <c r="C14" s="3">
        <f>Ф2!C20</f>
        <v>344277</v>
      </c>
      <c r="D14" s="3">
        <f>C14</f>
        <v>344277</v>
      </c>
      <c r="E14" s="69">
        <f>[1]Ф1!C28-[1]Ф1!E28-D14</f>
        <v>31683</v>
      </c>
    </row>
    <row r="15" spans="1:5" x14ac:dyDescent="0.25">
      <c r="A15" s="2" t="s">
        <v>60</v>
      </c>
      <c r="B15" s="3"/>
      <c r="C15" s="3"/>
      <c r="D15" s="3">
        <f>C15</f>
        <v>0</v>
      </c>
      <c r="E15" s="69"/>
    </row>
    <row r="16" spans="1:5" ht="15.75" thickBot="1" x14ac:dyDescent="0.3">
      <c r="A16" s="24" t="s">
        <v>76</v>
      </c>
      <c r="B16" s="24">
        <f>SUM(B13:B15)</f>
        <v>150</v>
      </c>
      <c r="C16" s="24">
        <f>SUM(C13:C15)</f>
        <v>5785489</v>
      </c>
      <c r="D16" s="24">
        <f>B16+C16</f>
        <v>5785639</v>
      </c>
      <c r="E16" s="69">
        <f>[1]Ф1!C29-D16</f>
        <v>-2393975</v>
      </c>
    </row>
    <row r="17" spans="1:5" s="29" customFormat="1" ht="15.75" thickTop="1" x14ac:dyDescent="0.25">
      <c r="C17" s="33" t="b">
        <f>C16=[2]Ф1!C31</f>
        <v>0</v>
      </c>
      <c r="D17" s="29" t="b">
        <f>D16=[2]Ф1!C32</f>
        <v>0</v>
      </c>
      <c r="E17" s="67"/>
    </row>
    <row r="18" spans="1:5" s="29" customFormat="1" x14ac:dyDescent="0.25">
      <c r="B18" s="70" t="s">
        <v>34</v>
      </c>
      <c r="C18" s="33">
        <f>C11+C14-C16+C15</f>
        <v>0</v>
      </c>
      <c r="D18" s="78"/>
      <c r="E18" s="67"/>
    </row>
    <row r="19" spans="1:5" s="14" customFormat="1" x14ac:dyDescent="0.25">
      <c r="E19" s="67"/>
    </row>
    <row r="20" spans="1:5" s="8" customFormat="1" ht="15.75" x14ac:dyDescent="0.25">
      <c r="A20" s="8" t="s">
        <v>29</v>
      </c>
      <c r="C20" s="8" t="s">
        <v>29</v>
      </c>
      <c r="E20" s="68"/>
    </row>
    <row r="21" spans="1:5" s="8" customFormat="1" ht="15.75" x14ac:dyDescent="0.25">
      <c r="A21" s="8" t="s">
        <v>39</v>
      </c>
      <c r="C21" s="8" t="s">
        <v>31</v>
      </c>
      <c r="E21" s="68"/>
    </row>
    <row r="22" spans="1:5" s="8" customFormat="1" ht="15.75" x14ac:dyDescent="0.25">
      <c r="A22" s="8" t="s">
        <v>40</v>
      </c>
      <c r="C22" s="8" t="s">
        <v>30</v>
      </c>
      <c r="E22" s="68"/>
    </row>
    <row r="28" spans="1:5" x14ac:dyDescent="0.25">
      <c r="A28" s="2"/>
    </row>
  </sheetData>
  <mergeCells count="3">
    <mergeCell ref="B1:D1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Гульдана Каппасова</cp:lastModifiedBy>
  <cp:lastPrinted>2023-04-25T09:28:32Z</cp:lastPrinted>
  <dcterms:created xsi:type="dcterms:W3CDTF">2019-08-06T14:59:38Z</dcterms:created>
  <dcterms:modified xsi:type="dcterms:W3CDTF">2023-05-11T03:44:48Z</dcterms:modified>
</cp:coreProperties>
</file>