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g_kappasova\Desktop\Documents\Аудит\2021\2 квартал\"/>
    </mc:Choice>
  </mc:AlternateContent>
  <bookViews>
    <workbookView xWindow="0" yWindow="0" windowWidth="28800" windowHeight="11085"/>
  </bookViews>
  <sheets>
    <sheet name="Ф1" sheetId="2" r:id="rId1"/>
    <sheet name="Ф2" sheetId="1" r:id="rId2"/>
    <sheet name="Ф3" sheetId="4" r:id="rId3"/>
    <sheet name="Ф4" sheetId="5" r:id="rId4"/>
  </sheets>
  <externalReferences>
    <externalReference r:id="rId5"/>
  </externalReferences>
  <definedNames>
    <definedName name="_Hlk222891459" localSheetId="0">Ф1!$A$9</definedName>
    <definedName name="BalanceSheet" localSheetId="0">Ф1!$A$8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C14" i="5" l="1"/>
  <c r="C17" i="5" s="1"/>
  <c r="D10" i="1" l="1"/>
  <c r="D15" i="1" s="1"/>
  <c r="D19" i="1" s="1"/>
  <c r="C10" i="1" l="1"/>
  <c r="C15" i="1" s="1"/>
  <c r="C19" i="1" s="1"/>
  <c r="D8" i="5"/>
  <c r="D10" i="5"/>
  <c r="D14" i="5" l="1"/>
  <c r="D17" i="5" s="1"/>
  <c r="B42" i="4"/>
  <c r="C42" i="4" l="1"/>
  <c r="D9" i="5" l="1"/>
  <c r="C11" i="5"/>
  <c r="D11" i="5" s="1"/>
  <c r="E11" i="5" l="1"/>
  <c r="E9" i="5"/>
  <c r="E14" i="5"/>
  <c r="C50" i="4" l="1"/>
  <c r="C51" i="4" s="1"/>
  <c r="B50" i="4"/>
  <c r="C18" i="4"/>
  <c r="C33" i="4" s="1"/>
  <c r="C37" i="4" s="1"/>
  <c r="C19" i="4" l="1"/>
  <c r="C34" i="4" s="1"/>
  <c r="C38" i="4" l="1"/>
  <c r="C52" i="4"/>
  <c r="C55" i="4" s="1"/>
  <c r="C18" i="2" l="1"/>
  <c r="C32" i="2"/>
  <c r="C35" i="2" l="1"/>
  <c r="D18" i="2"/>
  <c r="C19" i="2" l="1"/>
  <c r="D32" i="2"/>
  <c r="D34" i="2" s="1"/>
  <c r="D27" i="2"/>
  <c r="D28" i="2" l="1"/>
  <c r="D33" i="2"/>
  <c r="C28" i="2"/>
  <c r="D19" i="2"/>
  <c r="D35" i="2"/>
  <c r="C33" i="2" l="1"/>
  <c r="C34" i="2" s="1"/>
  <c r="C11" i="1" l="1"/>
  <c r="C16" i="1" l="1"/>
  <c r="C21" i="1" l="1"/>
  <c r="C22" i="1"/>
  <c r="D11" i="1"/>
  <c r="B8" i="4" l="1"/>
  <c r="B18" i="4" s="1"/>
  <c r="B33" i="4" s="1"/>
  <c r="B37" i="4" s="1"/>
  <c r="B52" i="4" s="1"/>
  <c r="B55" i="4" s="1"/>
  <c r="B56" i="4" s="1"/>
  <c r="C23" i="1"/>
  <c r="D16" i="1"/>
  <c r="B38" i="4" l="1"/>
  <c r="C18" i="5"/>
  <c r="D21" i="1"/>
  <c r="D22" i="1"/>
  <c r="C19" i="5" l="1"/>
  <c r="D19" i="5"/>
  <c r="E15" i="5"/>
  <c r="E17" i="5" l="1"/>
  <c r="D18" i="5"/>
</calcChain>
</file>

<file path=xl/sharedStrings.xml><?xml version="1.0" encoding="utf-8"?>
<sst xmlns="http://schemas.openxmlformats.org/spreadsheetml/2006/main" count="163" uniqueCount="105">
  <si>
    <t>тыс. тенге</t>
  </si>
  <si>
    <t xml:space="preserve">Процентные доходы от дебиторской задолженности по финансовой аренде </t>
  </si>
  <si>
    <t>Чистый процентный доход</t>
  </si>
  <si>
    <t>Чистый убыток от операций с иностранной валютой</t>
  </si>
  <si>
    <t>Прочие доходы</t>
  </si>
  <si>
    <t xml:space="preserve">Операционный доход </t>
  </si>
  <si>
    <t>Восстановление/(убыток) от обесценения долговых финансовых активов</t>
  </si>
  <si>
    <t xml:space="preserve">Операционные и административные расходы </t>
  </si>
  <si>
    <t>Прибыль до налогообложения</t>
  </si>
  <si>
    <t xml:space="preserve">Прибыль и общий совокупный доход за год </t>
  </si>
  <si>
    <t>Процентные расходы по займам полученным от банков и кредитных компаний</t>
  </si>
  <si>
    <t>Чистая прибыль/(убыток) от операций с финансовыми инструментами оцениваемыми по справедливой стоимости изменения которой отражаются в составе прибыли или убытка за период</t>
  </si>
  <si>
    <t>АКТИВЫ</t>
  </si>
  <si>
    <t>Денежные средства и их эквиваленты</t>
  </si>
  <si>
    <t xml:space="preserve">Счета и депозиты в банках </t>
  </si>
  <si>
    <t>Дебиторская задолженность по финансовой аренде</t>
  </si>
  <si>
    <t>Активы для передачи по договорам финансовой аренды</t>
  </si>
  <si>
    <t>Основные средства и нематериальные активы</t>
  </si>
  <si>
    <t xml:space="preserve">Текущие налоговые активы </t>
  </si>
  <si>
    <t xml:space="preserve">Прочие активы </t>
  </si>
  <si>
    <t xml:space="preserve">Итого активов </t>
  </si>
  <si>
    <t>ОБЯЗАТЕЛЬСТВА</t>
  </si>
  <si>
    <t xml:space="preserve">Кредиторская задолженность по налогу на добавленную стоимость </t>
  </si>
  <si>
    <t xml:space="preserve">Прочие обязательства </t>
  </si>
  <si>
    <t>Итого обязательств</t>
  </si>
  <si>
    <t>СОБСТВЕННЫЙ КАПИТАЛ</t>
  </si>
  <si>
    <t>Уставный капитал</t>
  </si>
  <si>
    <t>Нераспределенная прибыль</t>
  </si>
  <si>
    <t>Итого собственного капитала</t>
  </si>
  <si>
    <t>Итого собственного капитала и обязательств</t>
  </si>
  <si>
    <t xml:space="preserve">Авансы уплаченные поставщикам оборудования по договорам финансовой аренды </t>
  </si>
  <si>
    <t>Займы полученные от банков и кредитных компаний</t>
  </si>
  <si>
    <t>Арендные платежи полученные авансом</t>
  </si>
  <si>
    <t>__________________________</t>
  </si>
  <si>
    <t>Г.Н. Каппасова</t>
  </si>
  <si>
    <t>Главный бухгалтер</t>
  </si>
  <si>
    <t>31 декабря</t>
  </si>
  <si>
    <t>Примечание</t>
  </si>
  <si>
    <t>Проверка</t>
  </si>
  <si>
    <t>Баланс</t>
  </si>
  <si>
    <t>Отложенные налоговые активы</t>
  </si>
  <si>
    <t>Выпущенные долговые ценные бумаги</t>
  </si>
  <si>
    <t>ДВИЖЕНИЕ ДЕНЕЖНЫХ СРЕДСТВ ОТ ОПЕРАЦИОННОЙ ДЕЯТЕЛЬНОСТИ</t>
  </si>
  <si>
    <t>Прибыль за год</t>
  </si>
  <si>
    <t>Корректировки:</t>
  </si>
  <si>
    <t>Чистая (прибыль)/убыток от операций с финансовыми инструментами оцениваемыми по справедливой стоимости изменения которой отражаются в составе прибыли или убытка за период</t>
  </si>
  <si>
    <t xml:space="preserve">(Восстановление)/убыток от обесценения долговых финансовых активов </t>
  </si>
  <si>
    <t xml:space="preserve">Расходы на износ и амортизацию </t>
  </si>
  <si>
    <t>Нереализованный расход от операций с иностранной валютой</t>
  </si>
  <si>
    <t>Использование денежных средств в операционной деятельности до изменения операционных активов и обязательств</t>
  </si>
  <si>
    <t>(Увеличение)/уменьшение операционных активов</t>
  </si>
  <si>
    <t>Счета и депозиты в банках</t>
  </si>
  <si>
    <t>Авансы уплаченные поставщикам оборудования по договорам финансовой аренды</t>
  </si>
  <si>
    <t>Прочие активы</t>
  </si>
  <si>
    <t>Увеличение/(уменьшение) операционных обязательств</t>
  </si>
  <si>
    <t xml:space="preserve">Использование денежных средств в операционной деятельности до налогообложения </t>
  </si>
  <si>
    <t>Вознаграждение полученное</t>
  </si>
  <si>
    <t>Вознаграждение уплаченное</t>
  </si>
  <si>
    <t xml:space="preserve">Использование денежных средств в операционной деятельности </t>
  </si>
  <si>
    <t>ДВИЖЕНИЕ ДЕНЕЖНЫХ СРЕДСТВ ОТ ИНВЕСТИЦИОННОЙ ДЕЯТЕЛЬНОСТИ</t>
  </si>
  <si>
    <t>Выбытие основных средств и нематериальных активов</t>
  </si>
  <si>
    <t>Приобретение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</si>
  <si>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</si>
  <si>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</si>
  <si>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>Погашение займов полученных от банков и кредитных компаний</t>
  </si>
  <si>
    <t>Поступление займов от банков и кредитных компаний</t>
  </si>
  <si>
    <t>Выплата дивидендов</t>
  </si>
  <si>
    <t>Поступление/(использование) денежных средств от/(в) финансовой деятельности</t>
  </si>
  <si>
    <t>Нетто увеличение/(уменьшение) денежных средств и их эквивалентов</t>
  </si>
  <si>
    <t>Денежные средства и эквиваленты денежных средств на начало года</t>
  </si>
  <si>
    <t>Влияние изменений валютных курсов на величину денежных средств и их эквивалентов</t>
  </si>
  <si>
    <t xml:space="preserve">Денежные средства и их эквиваленты на конец года </t>
  </si>
  <si>
    <t>Нераспреде-ленная</t>
  </si>
  <si>
    <t>Итого</t>
  </si>
  <si>
    <t>прибыль</t>
  </si>
  <si>
    <t>собственного капитала</t>
  </si>
  <si>
    <t>ПРОВЕРКА</t>
  </si>
  <si>
    <t>-</t>
  </si>
  <si>
    <t>Прибыль и общий совокупный доход за период</t>
  </si>
  <si>
    <r>
      <rPr>
        <sz val="11"/>
        <color rgb="FFFF0000"/>
        <rFont val="Calibri"/>
        <family val="2"/>
        <charset val="204"/>
        <scheme val="minor"/>
      </rPr>
      <t>Катя должна спросит</t>
    </r>
    <r>
      <rPr>
        <sz val="11"/>
        <color theme="1"/>
        <rFont val="Calibri"/>
        <family val="2"/>
        <charset val="204"/>
        <scheme val="minor"/>
      </rPr>
      <t>ь</t>
    </r>
  </si>
  <si>
    <t>Операции с собственниками, отраженные непосредственно в составе собственного капитала</t>
  </si>
  <si>
    <t>Дивиденды собственникам</t>
  </si>
  <si>
    <t>2020 года</t>
  </si>
  <si>
    <t>Процентные доходы, рассчитанные с использованием метода эффективной процентной ставки</t>
  </si>
  <si>
    <t>Прочие процентные доходы</t>
  </si>
  <si>
    <t>Процентные расходы</t>
  </si>
  <si>
    <t xml:space="preserve">Торговая и прочая задолженность </t>
  </si>
  <si>
    <t>Поступления от выпуска долговых ценных бумаг</t>
  </si>
  <si>
    <t>Платежи по обячзательствам по аренде</t>
  </si>
  <si>
    <t xml:space="preserve">Торговая и прочая кредиторская задолженность </t>
  </si>
  <si>
    <t>Директор</t>
  </si>
  <si>
    <t xml:space="preserve">Ж.А. Ниязбекова </t>
  </si>
  <si>
    <t>2021 года</t>
  </si>
  <si>
    <t>Остаток на 1 января 2020 года</t>
  </si>
  <si>
    <t>Остаток на 31 декабря 2020года</t>
  </si>
  <si>
    <t>Отчет о финансовом положении по состоянию на 30 июня 2021 г. (неаудированная)</t>
  </si>
  <si>
    <t>30 июня</t>
  </si>
  <si>
    <t>Отчет о прибыли или убытке и прочем совокупном доходе по состоянию на 30 июня 2021 года (неаудированная)</t>
  </si>
  <si>
    <t>(Расход)/Экономия по подоходному налогу</t>
  </si>
  <si>
    <t>Отчет о движении денежных средств по состоянию на 30 июня 2021 года (неаудированная)</t>
  </si>
  <si>
    <t>Отчет об изменении в собственном капитале по состоянию на 30 июня 2021 года (неаудированная)</t>
  </si>
  <si>
    <t>Расход/(Экономия) по подоходному налогу</t>
  </si>
  <si>
    <t>Наименование</t>
  </si>
  <si>
    <t>Товарищество с ограниченной ответственностью "ТехноЛизинг"</t>
  </si>
  <si>
    <t>Остаток на 30 июня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</si>
</sst>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#,##0.00000"/>
    <numFmt numFmtId="166" formatCode="#,##0.000000"/>
    <numFmt numFmtId="167" formatCode="_(* #,##0_);_(* \(#,##0\);_(* &quot;-&quot;??_);_(@_)"/>
  </numFmts>
  <fonts count="1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b/>
      <i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5" fontId="6" fillId="0" borderId="0" xfId="0" applyNumberFormat="1" applyFont="1" applyBorder="1" applyAlignment="1">
      <alignment vertical="center" wrapText="1"/>
    </xf>
    <xf numFmtId="0" fontId="4" fillId="0" borderId="0" xfId="0" applyFont="1"/>
    <xf numFmtId="164" fontId="6" fillId="0" borderId="0" xfId="0" applyNumberFormat="1" applyFont="1" applyBorder="1" applyAlignment="1">
      <alignment vertical="center" wrapText="1"/>
    </xf>
    <xf numFmtId="3" fontId="4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0" fontId="7" fillId="0" borderId="0" xfId="0" applyFont="1"/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 applyAlignment="1">
      <alignment vertical="center" wrapText="1"/>
    </xf>
    <xf numFmtId="0" fontId="0" fillId="3" borderId="0" xfId="0" applyFill="1"/>
    <xf numFmtId="3" fontId="2" fillId="3" borderId="1" xfId="0" applyNumberFormat="1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3" fontId="1" fillId="3" borderId="0" xfId="0" applyNumberFormat="1" applyFont="1" applyFill="1" applyAlignment="1">
      <alignment vertical="center" wrapText="1"/>
    </xf>
    <xf numFmtId="3" fontId="1" fillId="3" borderId="2" xfId="0" applyNumberFormat="1" applyFont="1" applyFill="1" applyBorder="1" applyAlignment="1">
      <alignment vertical="center" wrapText="1"/>
    </xf>
    <xf numFmtId="0" fontId="3" fillId="3" borderId="0" xfId="0" applyFont="1" applyFill="1"/>
    <xf numFmtId="0" fontId="5" fillId="3" borderId="0" xfId="0" applyFont="1" applyFill="1" applyAlignment="1">
      <alignment horizontal="right" vertical="center" wrapText="1"/>
    </xf>
    <xf numFmtId="164" fontId="6" fillId="3" borderId="0" xfId="0" applyNumberFormat="1" applyFont="1" applyFill="1" applyAlignment="1">
      <alignment vertical="center" wrapText="1"/>
    </xf>
    <xf numFmtId="3" fontId="8" fillId="3" borderId="0" xfId="0" applyNumberFormat="1" applyFont="1" applyFill="1" applyAlignment="1">
      <alignment vertical="center" wrapText="1"/>
    </xf>
    <xf numFmtId="0" fontId="4" fillId="3" borderId="0" xfId="0" applyFont="1" applyFill="1"/>
    <xf numFmtId="166" fontId="6" fillId="3" borderId="0" xfId="0" applyNumberFormat="1" applyFont="1" applyFill="1" applyAlignment="1">
      <alignment vertical="center" wrapText="1"/>
    </xf>
    <xf numFmtId="0" fontId="9" fillId="3" borderId="0" xfId="0" applyFont="1" applyFill="1"/>
    <xf numFmtId="164" fontId="4" fillId="3" borderId="0" xfId="0" applyNumberFormat="1" applyFont="1" applyFill="1"/>
    <xf numFmtId="3" fontId="4" fillId="3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167" fontId="12" fillId="0" borderId="0" xfId="0" applyNumberFormat="1" applyFont="1" applyFill="1" applyAlignment="1"/>
    <xf numFmtId="0" fontId="7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0" fontId="2" fillId="2" borderId="0" xfId="0" applyFont="1" applyFill="1" applyAlignment="1">
      <alignment vertical="center" wrapText="1"/>
    </xf>
    <xf numFmtId="0" fontId="0" fillId="2" borderId="0" xfId="0" applyFill="1"/>
    <xf numFmtId="0" fontId="14" fillId="3" borderId="0" xfId="0" applyFont="1" applyFill="1" applyAlignment="1">
      <alignment horizontal="right"/>
    </xf>
    <xf numFmtId="3" fontId="2" fillId="0" borderId="0" xfId="0" applyNumberFormat="1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5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3" fontId="1" fillId="0" borderId="0" xfId="0" applyNumberFormat="1" applyFont="1" applyFill="1" applyAlignment="1">
      <alignment vertical="center" wrapText="1"/>
    </xf>
    <xf numFmtId="3" fontId="1" fillId="0" borderId="4" xfId="0" applyNumberFormat="1" applyFont="1" applyFill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0" fontId="0" fillId="0" borderId="0" xfId="0" applyFill="1"/>
    <xf numFmtId="3" fontId="2" fillId="0" borderId="1" xfId="0" applyNumberFormat="1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3" fontId="4" fillId="0" borderId="0" xfId="0" applyNumberFormat="1" applyFont="1" applyFill="1"/>
    <xf numFmtId="3" fontId="1" fillId="0" borderId="1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vertical="center" wrapText="1"/>
    </xf>
    <xf numFmtId="3" fontId="0" fillId="0" borderId="0" xfId="0" applyNumberFormat="1" applyFill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7" fillId="0" borderId="0" xfId="0" applyFont="1"/>
    <xf numFmtId="0" fontId="16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_kappasova/Desktop/Documents/&#1060;&#1080;&#1085;&#1072;&#1085;&#1089;&#1086;&#1074;&#1072;&#1103;%20&#1086;&#1090;&#1095;&#1077;&#1090;&#1085;&#1086;&#1089;&#1090;&#1100;/2019/3%20&#1082;&#1074;&#1072;&#1088;&#1090;&#1072;&#1083;/&#1060;1,%20&#1060;2,%20&#1060;3,%20&#1060;4%20&#1052;&#1057;&#1060;&#1054;%20v3%20&#1089;&#1074;&#1077;&#1088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 "/>
    </sheetNames>
    <sheetDataSet>
      <sheetData sheetId="0">
        <row r="6">
          <cell r="C6">
            <v>723563</v>
          </cell>
        </row>
        <row r="28">
          <cell r="C28">
            <v>3391514</v>
          </cell>
          <cell r="E28">
            <v>3015554</v>
          </cell>
        </row>
        <row r="29">
          <cell r="C29">
            <v>3391664</v>
          </cell>
        </row>
      </sheetData>
      <sheetData sheetId="1">
        <row r="18">
          <cell r="F18">
            <v>423100</v>
          </cell>
        </row>
      </sheetData>
      <sheetData sheetId="2">
        <row r="6">
          <cell r="F6">
            <v>540692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workbookViewId="0">
      <selection activeCell="C5" sqref="C5"/>
    </sheetView>
  </sheetViews>
  <sheetFormatPr defaultRowHeight="15" x14ac:dyDescent="0.25"/>
  <cols>
    <col min="1" max="1" width="48.42578125" customWidth="1"/>
    <col min="2" max="2" width="7.5703125" customWidth="1"/>
    <col min="3" max="3" width="21.140625" customWidth="1"/>
    <col min="4" max="4" width="24.28515625" customWidth="1"/>
    <col min="5" max="5" width="9.140625" style="19"/>
  </cols>
  <sheetData>
    <row r="1" spans="1:6" s="80" customFormat="1" ht="29.25" customHeight="1" x14ac:dyDescent="0.25">
      <c r="A1" s="8" t="s">
        <v>102</v>
      </c>
      <c r="B1" s="87" t="s">
        <v>103</v>
      </c>
      <c r="C1" s="87"/>
      <c r="D1" s="87"/>
      <c r="E1" s="81"/>
      <c r="F1" s="81"/>
    </row>
    <row r="3" spans="1:6" s="8" customFormat="1" ht="15.75" x14ac:dyDescent="0.25">
      <c r="A3" s="8" t="s">
        <v>95</v>
      </c>
      <c r="E3" s="24"/>
    </row>
    <row r="4" spans="1:6" s="8" customFormat="1" ht="15.75" x14ac:dyDescent="0.25">
      <c r="E4" s="24"/>
    </row>
    <row r="5" spans="1:6" s="8" customFormat="1" ht="15.75" x14ac:dyDescent="0.25">
      <c r="C5" s="63"/>
      <c r="E5" s="24"/>
    </row>
    <row r="6" spans="1:6" ht="27.75" customHeight="1" x14ac:dyDescent="0.25">
      <c r="A6" s="88" t="s">
        <v>0</v>
      </c>
      <c r="B6" s="11" t="s">
        <v>37</v>
      </c>
      <c r="C6" s="61" t="s">
        <v>96</v>
      </c>
      <c r="D6" s="58" t="s">
        <v>36</v>
      </c>
    </row>
    <row r="7" spans="1:6" ht="15.75" thickBot="1" x14ac:dyDescent="0.3">
      <c r="A7" s="88"/>
      <c r="B7" s="11"/>
      <c r="C7" s="10" t="s">
        <v>92</v>
      </c>
      <c r="D7" s="59" t="s">
        <v>82</v>
      </c>
    </row>
    <row r="8" spans="1:6" x14ac:dyDescent="0.25">
      <c r="A8" s="9" t="s">
        <v>12</v>
      </c>
      <c r="B8" s="11"/>
      <c r="C8" s="9"/>
      <c r="D8" s="9"/>
    </row>
    <row r="9" spans="1:6" x14ac:dyDescent="0.25">
      <c r="A9" s="2" t="s">
        <v>13</v>
      </c>
      <c r="B9" s="82">
        <v>7</v>
      </c>
      <c r="C9" s="3">
        <v>438639</v>
      </c>
      <c r="D9" s="3">
        <v>254493</v>
      </c>
    </row>
    <row r="10" spans="1:6" x14ac:dyDescent="0.25">
      <c r="A10" s="2" t="s">
        <v>14</v>
      </c>
      <c r="B10" s="82">
        <v>8</v>
      </c>
      <c r="C10" s="3">
        <v>4479365</v>
      </c>
      <c r="D10" s="3">
        <v>2088596</v>
      </c>
    </row>
    <row r="11" spans="1:6" x14ac:dyDescent="0.25">
      <c r="A11" s="2" t="s">
        <v>15</v>
      </c>
      <c r="B11" s="82">
        <v>9</v>
      </c>
      <c r="C11" s="3">
        <v>19569770</v>
      </c>
      <c r="D11" s="3">
        <v>15117983</v>
      </c>
    </row>
    <row r="12" spans="1:6" ht="25.5" x14ac:dyDescent="0.25">
      <c r="A12" s="2" t="s">
        <v>30</v>
      </c>
      <c r="B12" s="82">
        <v>10</v>
      </c>
      <c r="C12" s="3">
        <v>284284</v>
      </c>
      <c r="D12" s="3">
        <v>376029</v>
      </c>
    </row>
    <row r="13" spans="1:6" x14ac:dyDescent="0.25">
      <c r="A13" s="2" t="s">
        <v>16</v>
      </c>
      <c r="B13" s="82"/>
      <c r="C13" s="3">
        <v>57268</v>
      </c>
      <c r="D13" s="3">
        <v>3056</v>
      </c>
    </row>
    <row r="14" spans="1:6" x14ac:dyDescent="0.25">
      <c r="A14" s="2" t="s">
        <v>17</v>
      </c>
      <c r="B14" s="82"/>
      <c r="C14" s="3">
        <v>65077</v>
      </c>
      <c r="D14" s="3">
        <v>53435</v>
      </c>
    </row>
    <row r="15" spans="1:6" x14ac:dyDescent="0.25">
      <c r="A15" s="2" t="s">
        <v>18</v>
      </c>
      <c r="B15" s="82"/>
      <c r="C15" s="3">
        <v>28512</v>
      </c>
      <c r="D15" s="3">
        <v>25299</v>
      </c>
    </row>
    <row r="16" spans="1:6" x14ac:dyDescent="0.25">
      <c r="A16" s="2" t="s">
        <v>40</v>
      </c>
      <c r="B16" s="82">
        <v>6</v>
      </c>
      <c r="C16" s="3">
        <v>56018</v>
      </c>
      <c r="D16" s="3">
        <v>15785</v>
      </c>
    </row>
    <row r="17" spans="1:5" ht="15.75" thickBot="1" x14ac:dyDescent="0.3">
      <c r="A17" s="2" t="s">
        <v>19</v>
      </c>
      <c r="B17" s="82"/>
      <c r="C17" s="3">
        <v>335414</v>
      </c>
      <c r="D17" s="3">
        <v>93289</v>
      </c>
      <c r="E17" s="60"/>
    </row>
    <row r="18" spans="1:5" ht="15.75" thickBot="1" x14ac:dyDescent="0.3">
      <c r="A18" s="9" t="s">
        <v>20</v>
      </c>
      <c r="B18" s="79"/>
      <c r="C18" s="6">
        <f>SUM(C9:C17)</f>
        <v>25314347</v>
      </c>
      <c r="D18" s="6">
        <f>SUM(D9:D17)</f>
        <v>18027965</v>
      </c>
    </row>
    <row r="19" spans="1:5" s="19" customFormat="1" ht="15.75" thickTop="1" x14ac:dyDescent="0.25">
      <c r="A19" s="16" t="s">
        <v>38</v>
      </c>
      <c r="B19" s="83"/>
      <c r="C19" s="18">
        <f>SUM(C9:C17)-C18</f>
        <v>0</v>
      </c>
      <c r="D19" s="18">
        <f>SUM(D9:D17)-D18</f>
        <v>0</v>
      </c>
    </row>
    <row r="20" spans="1:5" x14ac:dyDescent="0.25">
      <c r="A20" s="9" t="s">
        <v>21</v>
      </c>
      <c r="B20" s="79"/>
      <c r="C20" s="3"/>
      <c r="D20" s="3"/>
    </row>
    <row r="21" spans="1:5" x14ac:dyDescent="0.25">
      <c r="A21" s="2" t="s">
        <v>31</v>
      </c>
      <c r="B21" s="82">
        <v>11</v>
      </c>
      <c r="C21" s="56">
        <v>11447445</v>
      </c>
      <c r="D21" s="56">
        <v>9528351</v>
      </c>
    </row>
    <row r="22" spans="1:5" x14ac:dyDescent="0.25">
      <c r="A22" s="2" t="s">
        <v>32</v>
      </c>
      <c r="B22" s="82">
        <v>12</v>
      </c>
      <c r="C22" s="56">
        <v>1817966</v>
      </c>
      <c r="D22" s="56">
        <v>1152518</v>
      </c>
    </row>
    <row r="23" spans="1:5" x14ac:dyDescent="0.25">
      <c r="A23" s="2" t="s">
        <v>89</v>
      </c>
      <c r="B23" s="82">
        <v>13</v>
      </c>
      <c r="C23" s="56">
        <v>1904049</v>
      </c>
      <c r="D23" s="56">
        <v>421558</v>
      </c>
    </row>
    <row r="24" spans="1:5" ht="25.5" x14ac:dyDescent="0.25">
      <c r="A24" s="2" t="s">
        <v>22</v>
      </c>
      <c r="B24" s="82">
        <v>14</v>
      </c>
      <c r="C24" s="56">
        <v>326177</v>
      </c>
      <c r="D24" s="56">
        <v>311134</v>
      </c>
    </row>
    <row r="25" spans="1:5" x14ac:dyDescent="0.25">
      <c r="A25" s="2" t="s">
        <v>41</v>
      </c>
      <c r="B25" s="82">
        <v>15</v>
      </c>
      <c r="C25" s="56">
        <v>5513082</v>
      </c>
      <c r="D25" s="56">
        <v>2422603</v>
      </c>
    </row>
    <row r="26" spans="1:5" x14ac:dyDescent="0.25">
      <c r="A26" s="2" t="s">
        <v>23</v>
      </c>
      <c r="B26" s="82"/>
      <c r="C26" s="3">
        <v>74336</v>
      </c>
      <c r="D26" s="3">
        <v>86519</v>
      </c>
    </row>
    <row r="27" spans="1:5" ht="15.75" thickBot="1" x14ac:dyDescent="0.3">
      <c r="A27" s="9" t="s">
        <v>24</v>
      </c>
      <c r="B27" s="79"/>
      <c r="C27" s="7">
        <f>SUM(C21:C26)</f>
        <v>21083055</v>
      </c>
      <c r="D27" s="7">
        <f>SUM(D21:D26)</f>
        <v>13922683</v>
      </c>
    </row>
    <row r="28" spans="1:5" s="19" customFormat="1" x14ac:dyDescent="0.25">
      <c r="A28" s="16" t="s">
        <v>38</v>
      </c>
      <c r="B28" s="83"/>
      <c r="C28" s="20">
        <f>SUM(C21:C26)-C27</f>
        <v>0</v>
      </c>
      <c r="D28" s="20">
        <f>SUM(D21:D26)-D27</f>
        <v>0</v>
      </c>
    </row>
    <row r="29" spans="1:5" x14ac:dyDescent="0.25">
      <c r="A29" s="9" t="s">
        <v>25</v>
      </c>
      <c r="B29" s="79"/>
      <c r="C29" s="3"/>
      <c r="D29" s="3"/>
    </row>
    <row r="30" spans="1:5" x14ac:dyDescent="0.25">
      <c r="A30" s="2" t="s">
        <v>26</v>
      </c>
      <c r="B30" s="82">
        <v>16</v>
      </c>
      <c r="C30" s="3">
        <v>150</v>
      </c>
      <c r="D30" s="3">
        <v>150</v>
      </c>
    </row>
    <row r="31" spans="1:5" ht="15.75" thickBot="1" x14ac:dyDescent="0.3">
      <c r="A31" s="2" t="s">
        <v>27</v>
      </c>
      <c r="B31" s="82"/>
      <c r="C31" s="4">
        <v>4231142</v>
      </c>
      <c r="D31" s="4">
        <v>4105132</v>
      </c>
      <c r="E31" s="60"/>
    </row>
    <row r="32" spans="1:5" ht="15.75" thickBot="1" x14ac:dyDescent="0.3">
      <c r="A32" s="9" t="s">
        <v>28</v>
      </c>
      <c r="B32" s="11"/>
      <c r="C32" s="7">
        <f>SUM(C30:C31)</f>
        <v>4231292</v>
      </c>
      <c r="D32" s="7">
        <f>SUM(D30:D31)</f>
        <v>4105282</v>
      </c>
      <c r="E32" s="60"/>
    </row>
    <row r="33" spans="1:5" ht="15.75" thickBot="1" x14ac:dyDescent="0.3">
      <c r="A33" s="9" t="s">
        <v>29</v>
      </c>
      <c r="B33" s="11"/>
      <c r="C33" s="5">
        <f>C27+C32</f>
        <v>25314347</v>
      </c>
      <c r="D33" s="5">
        <f>D27+D32</f>
        <v>18027965</v>
      </c>
    </row>
    <row r="34" spans="1:5" s="19" customFormat="1" ht="15.75" thickTop="1" x14ac:dyDescent="0.25">
      <c r="A34" s="16" t="s">
        <v>38</v>
      </c>
      <c r="C34" s="21">
        <f>C18-C33</f>
        <v>0</v>
      </c>
      <c r="D34" s="21">
        <f>SUM(D30:D31)-D32</f>
        <v>0</v>
      </c>
    </row>
    <row r="35" spans="1:5" s="19" customFormat="1" x14ac:dyDescent="0.25">
      <c r="A35" s="16" t="s">
        <v>39</v>
      </c>
      <c r="C35" s="22">
        <f>C18-SUM(C32,C27)</f>
        <v>0</v>
      </c>
      <c r="D35" s="23">
        <f>D18-SUM(D32,D27)</f>
        <v>0</v>
      </c>
    </row>
    <row r="36" spans="1:5" s="8" customFormat="1" ht="15.75" x14ac:dyDescent="0.25">
      <c r="A36" s="8" t="s">
        <v>33</v>
      </c>
      <c r="C36" s="8" t="s">
        <v>33</v>
      </c>
      <c r="E36" s="24"/>
    </row>
    <row r="37" spans="1:5" s="8" customFormat="1" ht="15.75" x14ac:dyDescent="0.25">
      <c r="A37" s="8" t="s">
        <v>90</v>
      </c>
      <c r="C37" s="8" t="s">
        <v>35</v>
      </c>
      <c r="E37" s="24"/>
    </row>
    <row r="38" spans="1:5" s="8" customFormat="1" ht="15.75" x14ac:dyDescent="0.25">
      <c r="A38" s="8" t="s">
        <v>91</v>
      </c>
      <c r="C38" s="8" t="s">
        <v>34</v>
      </c>
      <c r="E38" s="24"/>
    </row>
  </sheetData>
  <mergeCells count="2">
    <mergeCell ref="B1:D1"/>
    <mergeCell ref="A6:A7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="98" zoomScaleNormal="98" workbookViewId="0">
      <selection activeCell="D4" sqref="D4"/>
    </sheetView>
  </sheetViews>
  <sheetFormatPr defaultRowHeight="15" x14ac:dyDescent="0.25"/>
  <cols>
    <col min="1" max="1" width="57.5703125" customWidth="1"/>
    <col min="2" max="2" width="9.5703125" customWidth="1"/>
    <col min="3" max="3" width="17.140625" customWidth="1"/>
    <col min="4" max="4" width="26.85546875" customWidth="1"/>
  </cols>
  <sheetData>
    <row r="1" spans="1:4" ht="44.25" customHeight="1" x14ac:dyDescent="0.25">
      <c r="A1" s="8" t="s">
        <v>102</v>
      </c>
      <c r="B1" s="87" t="s">
        <v>103</v>
      </c>
      <c r="C1" s="87"/>
      <c r="D1" s="87"/>
    </row>
    <row r="3" spans="1:4" s="8" customFormat="1" ht="15.75" x14ac:dyDescent="0.25">
      <c r="A3" s="8" t="s">
        <v>97</v>
      </c>
    </row>
    <row r="4" spans="1:4" s="8" customFormat="1" ht="15.75" x14ac:dyDescent="0.25">
      <c r="C4" s="63"/>
      <c r="D4" s="63"/>
    </row>
    <row r="5" spans="1:4" ht="15" customHeight="1" x14ac:dyDescent="0.25">
      <c r="B5" s="89" t="s">
        <v>37</v>
      </c>
      <c r="C5" s="76" t="s">
        <v>96</v>
      </c>
      <c r="D5" s="78" t="s">
        <v>96</v>
      </c>
    </row>
    <row r="6" spans="1:4" ht="33" customHeight="1" thickBot="1" x14ac:dyDescent="0.3">
      <c r="A6" s="1" t="s">
        <v>0</v>
      </c>
      <c r="B6" s="89"/>
      <c r="C6" s="77" t="s">
        <v>92</v>
      </c>
      <c r="D6" s="77" t="s">
        <v>82</v>
      </c>
    </row>
    <row r="7" spans="1:4" ht="25.5" x14ac:dyDescent="0.25">
      <c r="A7" s="2" t="s">
        <v>83</v>
      </c>
      <c r="B7" s="79"/>
      <c r="C7" s="26">
        <v>132032</v>
      </c>
      <c r="D7" s="26">
        <v>109080</v>
      </c>
    </row>
    <row r="8" spans="1:4" s="27" customFormat="1" ht="25.5" x14ac:dyDescent="0.25">
      <c r="A8" s="2" t="s">
        <v>1</v>
      </c>
      <c r="B8" s="84"/>
      <c r="C8" s="26">
        <v>1213757</v>
      </c>
      <c r="D8" s="26">
        <v>1094411</v>
      </c>
    </row>
    <row r="9" spans="1:4" s="27" customFormat="1" ht="26.25" thickBot="1" x14ac:dyDescent="0.3">
      <c r="A9" s="2" t="s">
        <v>10</v>
      </c>
      <c r="B9" s="84"/>
      <c r="C9" s="28">
        <v>-721977</v>
      </c>
      <c r="D9" s="28">
        <v>-676698</v>
      </c>
    </row>
    <row r="10" spans="1:4" s="27" customFormat="1" x14ac:dyDescent="0.25">
      <c r="A10" s="29" t="s">
        <v>2</v>
      </c>
      <c r="B10" s="85"/>
      <c r="C10" s="30">
        <f>C7+C8+C9</f>
        <v>623812</v>
      </c>
      <c r="D10" s="30">
        <f>D7+D8+D9</f>
        <v>526793</v>
      </c>
    </row>
    <row r="11" spans="1:4" s="36" customFormat="1" x14ac:dyDescent="0.25">
      <c r="A11" s="33" t="s">
        <v>38</v>
      </c>
      <c r="B11" s="86"/>
      <c r="C11" s="35" t="e">
        <f>#REF!+#REF!</f>
        <v>#REF!</v>
      </c>
      <c r="D11" s="34">
        <f>SUM(D8:D9)-D10</f>
        <v>-109080</v>
      </c>
    </row>
    <row r="12" spans="1:4" s="27" customFormat="1" ht="51" x14ac:dyDescent="0.25">
      <c r="A12" s="25" t="s">
        <v>11</v>
      </c>
      <c r="B12" s="84"/>
      <c r="C12" s="26"/>
      <c r="D12" s="26">
        <v>7341</v>
      </c>
    </row>
    <row r="13" spans="1:4" s="27" customFormat="1" x14ac:dyDescent="0.25">
      <c r="A13" s="25" t="s">
        <v>3</v>
      </c>
      <c r="B13" s="84"/>
      <c r="C13" s="26">
        <v>-8672</v>
      </c>
      <c r="D13" s="26">
        <v>-88306</v>
      </c>
    </row>
    <row r="14" spans="1:4" s="27" customFormat="1" ht="15.75" thickBot="1" x14ac:dyDescent="0.3">
      <c r="A14" s="25" t="s">
        <v>4</v>
      </c>
      <c r="B14" s="84">
        <v>4</v>
      </c>
      <c r="C14" s="28">
        <v>148016</v>
      </c>
      <c r="D14" s="28">
        <v>234699</v>
      </c>
    </row>
    <row r="15" spans="1:4" s="27" customFormat="1" x14ac:dyDescent="0.25">
      <c r="A15" s="29" t="s">
        <v>5</v>
      </c>
      <c r="B15" s="85"/>
      <c r="C15" s="30">
        <f>C10+C13+C14</f>
        <v>763156</v>
      </c>
      <c r="D15" s="30">
        <f>D10+D12+D13+D14</f>
        <v>680527</v>
      </c>
    </row>
    <row r="16" spans="1:4" s="36" customFormat="1" x14ac:dyDescent="0.25">
      <c r="A16" s="33" t="s">
        <v>38</v>
      </c>
      <c r="B16" s="86"/>
      <c r="C16" s="37" t="e">
        <f t="shared" ref="C16" si="0">SUM(C10:C14)-C15</f>
        <v>#REF!</v>
      </c>
      <c r="D16" s="37">
        <f>SUM(D10:D14)-D15</f>
        <v>-109080</v>
      </c>
    </row>
    <row r="17" spans="1:4" s="27" customFormat="1" ht="42.75" customHeight="1" x14ac:dyDescent="0.25">
      <c r="A17" s="25" t="s">
        <v>6</v>
      </c>
      <c r="B17" s="84">
        <v>8.9</v>
      </c>
      <c r="C17" s="26">
        <v>23782</v>
      </c>
      <c r="D17" s="26">
        <v>-5971</v>
      </c>
    </row>
    <row r="18" spans="1:4" s="27" customFormat="1" ht="15.75" thickBot="1" x14ac:dyDescent="0.3">
      <c r="A18" s="25" t="s">
        <v>7</v>
      </c>
      <c r="B18" s="84">
        <v>5</v>
      </c>
      <c r="C18" s="28">
        <v>-641158</v>
      </c>
      <c r="D18" s="28">
        <v>-317752</v>
      </c>
    </row>
    <row r="19" spans="1:4" s="27" customFormat="1" x14ac:dyDescent="0.25">
      <c r="A19" s="29" t="s">
        <v>8</v>
      </c>
      <c r="B19" s="85"/>
      <c r="C19" s="30">
        <f>C15+C17+C18</f>
        <v>145780</v>
      </c>
      <c r="D19" s="30">
        <f>D15+D17+D18</f>
        <v>356804</v>
      </c>
    </row>
    <row r="20" spans="1:4" s="27" customFormat="1" ht="15.75" thickBot="1" x14ac:dyDescent="0.3">
      <c r="A20" s="25" t="s">
        <v>98</v>
      </c>
      <c r="B20" s="84">
        <v>6</v>
      </c>
      <c r="C20" s="28">
        <v>40231</v>
      </c>
      <c r="D20" s="28">
        <v>31315</v>
      </c>
    </row>
    <row r="21" spans="1:4" s="27" customFormat="1" ht="15.75" thickBot="1" x14ac:dyDescent="0.3">
      <c r="A21" s="29" t="s">
        <v>9</v>
      </c>
      <c r="B21" s="29"/>
      <c r="C21" s="31">
        <f t="shared" ref="C21" si="1">SUM(C19:C20)</f>
        <v>186011</v>
      </c>
      <c r="D21" s="31">
        <f>SUM(D19:D20)</f>
        <v>388119</v>
      </c>
    </row>
    <row r="22" spans="1:4" s="36" customFormat="1" ht="15.75" thickTop="1" x14ac:dyDescent="0.25">
      <c r="A22" s="33" t="s">
        <v>38</v>
      </c>
      <c r="B22" s="38"/>
      <c r="C22" s="39" t="e">
        <f>SUM(C15:C18)-C19</f>
        <v>#REF!</v>
      </c>
      <c r="D22" s="39">
        <f>SUM(D15:D18)-D19</f>
        <v>-109080</v>
      </c>
    </row>
    <row r="23" spans="1:4" s="36" customFormat="1" x14ac:dyDescent="0.25">
      <c r="C23" s="40">
        <f>Ф1!E31-Ф1!G31-C21</f>
        <v>-186011</v>
      </c>
    </row>
    <row r="24" spans="1:4" s="32" customFormat="1" ht="15.75" x14ac:dyDescent="0.25">
      <c r="A24" s="32" t="s">
        <v>33</v>
      </c>
      <c r="C24" s="32" t="s">
        <v>33</v>
      </c>
    </row>
    <row r="25" spans="1:4" s="8" customFormat="1" ht="15.75" x14ac:dyDescent="0.25">
      <c r="A25" s="8" t="s">
        <v>90</v>
      </c>
      <c r="C25" s="8" t="s">
        <v>35</v>
      </c>
    </row>
    <row r="26" spans="1:4" s="8" customFormat="1" ht="15.75" x14ac:dyDescent="0.25">
      <c r="A26" s="8" t="s">
        <v>91</v>
      </c>
      <c r="C26" s="8" t="s">
        <v>34</v>
      </c>
    </row>
  </sheetData>
  <mergeCells count="2">
    <mergeCell ref="B5:B6"/>
    <mergeCell ref="B1:D1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workbookViewId="0">
      <selection activeCell="C4" sqref="C4"/>
    </sheetView>
  </sheetViews>
  <sheetFormatPr defaultRowHeight="15" x14ac:dyDescent="0.25"/>
  <cols>
    <col min="1" max="1" width="56.85546875" customWidth="1"/>
    <col min="2" max="2" width="20.7109375" style="69" customWidth="1"/>
    <col min="3" max="3" width="24.85546875" customWidth="1"/>
  </cols>
  <sheetData>
    <row r="1" spans="1:4" ht="41.25" customHeight="1" x14ac:dyDescent="0.25">
      <c r="A1" s="8" t="s">
        <v>102</v>
      </c>
      <c r="B1" s="87" t="s">
        <v>103</v>
      </c>
      <c r="C1" s="87"/>
      <c r="D1" s="87"/>
    </row>
    <row r="3" spans="1:4" s="8" customFormat="1" ht="15.75" x14ac:dyDescent="0.25">
      <c r="A3" s="8" t="s">
        <v>99</v>
      </c>
      <c r="B3" s="62"/>
    </row>
    <row r="4" spans="1:4" s="8" customFormat="1" ht="15.75" x14ac:dyDescent="0.25">
      <c r="B4" s="63"/>
      <c r="C4" s="63"/>
    </row>
    <row r="5" spans="1:4" x14ac:dyDescent="0.25">
      <c r="B5" s="63" t="s">
        <v>96</v>
      </c>
      <c r="C5" s="58" t="s">
        <v>96</v>
      </c>
    </row>
    <row r="6" spans="1:4" ht="15.75" thickBot="1" x14ac:dyDescent="0.3">
      <c r="A6" s="42" t="s">
        <v>0</v>
      </c>
      <c r="B6" s="64" t="s">
        <v>92</v>
      </c>
      <c r="C6" s="59" t="s">
        <v>82</v>
      </c>
    </row>
    <row r="7" spans="1:4" ht="25.5" x14ac:dyDescent="0.25">
      <c r="A7" s="42" t="s">
        <v>42</v>
      </c>
      <c r="B7" s="65"/>
      <c r="C7" s="43"/>
    </row>
    <row r="8" spans="1:4" x14ac:dyDescent="0.25">
      <c r="A8" s="42" t="s">
        <v>43</v>
      </c>
      <c r="B8" s="66">
        <f>Ф2!C21</f>
        <v>186011</v>
      </c>
      <c r="C8" s="44">
        <v>388119</v>
      </c>
    </row>
    <row r="9" spans="1:4" x14ac:dyDescent="0.25">
      <c r="A9" s="45" t="s">
        <v>44</v>
      </c>
      <c r="B9" s="66"/>
      <c r="C9" s="3"/>
    </row>
    <row r="10" spans="1:4" ht="25.5" x14ac:dyDescent="0.25">
      <c r="A10" s="2" t="s">
        <v>83</v>
      </c>
      <c r="B10" s="56">
        <v>-132031</v>
      </c>
      <c r="C10" s="3">
        <v>-109080</v>
      </c>
    </row>
    <row r="11" spans="1:4" x14ac:dyDescent="0.25">
      <c r="A11" s="2" t="s">
        <v>84</v>
      </c>
      <c r="B11" s="56">
        <v>-1216310</v>
      </c>
      <c r="C11" s="3">
        <v>-1094411</v>
      </c>
    </row>
    <row r="12" spans="1:4" x14ac:dyDescent="0.25">
      <c r="A12" s="2" t="s">
        <v>85</v>
      </c>
      <c r="B12" s="56">
        <v>721977</v>
      </c>
      <c r="C12" s="3">
        <v>676697</v>
      </c>
    </row>
    <row r="13" spans="1:4" ht="51" x14ac:dyDescent="0.25">
      <c r="A13" s="2" t="s">
        <v>45</v>
      </c>
      <c r="B13" s="56">
        <v>0</v>
      </c>
      <c r="C13" s="3">
        <v>-7341</v>
      </c>
    </row>
    <row r="14" spans="1:4" ht="25.5" x14ac:dyDescent="0.25">
      <c r="A14" s="2" t="s">
        <v>46</v>
      </c>
      <c r="B14" s="56">
        <v>-23782</v>
      </c>
      <c r="C14" s="3">
        <v>5971</v>
      </c>
    </row>
    <row r="15" spans="1:4" x14ac:dyDescent="0.25">
      <c r="A15" s="2" t="s">
        <v>47</v>
      </c>
      <c r="B15" s="56">
        <v>16150</v>
      </c>
      <c r="C15" s="3">
        <v>11540</v>
      </c>
    </row>
    <row r="16" spans="1:4" x14ac:dyDescent="0.25">
      <c r="A16" s="2" t="s">
        <v>48</v>
      </c>
      <c r="B16" s="56">
        <v>-5059</v>
      </c>
      <c r="C16" s="3">
        <v>54586</v>
      </c>
    </row>
    <row r="17" spans="1:4" ht="15.75" thickBot="1" x14ac:dyDescent="0.3">
      <c r="A17" s="2" t="s">
        <v>101</v>
      </c>
      <c r="B17" s="56">
        <v>-40233</v>
      </c>
      <c r="C17" s="3">
        <v>-31315</v>
      </c>
    </row>
    <row r="18" spans="1:4" ht="25.5" x14ac:dyDescent="0.25">
      <c r="A18" s="42" t="s">
        <v>49</v>
      </c>
      <c r="B18" s="67">
        <f>SUM(B8:B17)</f>
        <v>-493277</v>
      </c>
      <c r="C18" s="46">
        <f>SUM(C8:C17)</f>
        <v>-105234</v>
      </c>
    </row>
    <row r="19" spans="1:4" s="19" customFormat="1" x14ac:dyDescent="0.25">
      <c r="A19" s="16" t="s">
        <v>38</v>
      </c>
      <c r="B19" s="68"/>
      <c r="C19" s="47">
        <f>SUM(C8:C16)-C18</f>
        <v>31315</v>
      </c>
    </row>
    <row r="20" spans="1:4" x14ac:dyDescent="0.25">
      <c r="A20" s="42" t="s">
        <v>50</v>
      </c>
      <c r="B20" s="66"/>
      <c r="C20" s="44"/>
    </row>
    <row r="21" spans="1:4" x14ac:dyDescent="0.25">
      <c r="A21" s="42"/>
      <c r="C21" s="44"/>
      <c r="D21" s="3"/>
    </row>
    <row r="22" spans="1:4" x14ac:dyDescent="0.25">
      <c r="A22" s="2" t="s">
        <v>51</v>
      </c>
      <c r="B22" s="56">
        <v>-2370402</v>
      </c>
      <c r="C22" s="3">
        <v>1584680</v>
      </c>
    </row>
    <row r="23" spans="1:4" x14ac:dyDescent="0.25">
      <c r="A23" s="2" t="s">
        <v>16</v>
      </c>
      <c r="B23" s="56">
        <v>-54212</v>
      </c>
      <c r="C23" s="3"/>
    </row>
    <row r="24" spans="1:4" x14ac:dyDescent="0.25">
      <c r="A24" s="2" t="s">
        <v>15</v>
      </c>
      <c r="B24" s="56">
        <v>-3680109</v>
      </c>
      <c r="C24" s="3">
        <v>-2760017</v>
      </c>
    </row>
    <row r="25" spans="1:4" ht="25.5" x14ac:dyDescent="0.25">
      <c r="A25" s="2" t="s">
        <v>52</v>
      </c>
      <c r="B25" s="56">
        <v>-284284</v>
      </c>
      <c r="C25" s="3">
        <v>-1099646</v>
      </c>
    </row>
    <row r="26" spans="1:4" x14ac:dyDescent="0.25">
      <c r="A26" s="2" t="s">
        <v>53</v>
      </c>
      <c r="B26" s="56">
        <v>-248095</v>
      </c>
      <c r="C26" s="3">
        <v>70497</v>
      </c>
    </row>
    <row r="27" spans="1:4" x14ac:dyDescent="0.25">
      <c r="A27" s="2"/>
      <c r="B27" s="56">
        <v>0</v>
      </c>
      <c r="C27" s="3">
        <v>0</v>
      </c>
    </row>
    <row r="28" spans="1:4" x14ac:dyDescent="0.25">
      <c r="A28" s="42" t="s">
        <v>54</v>
      </c>
      <c r="B28" s="56">
        <v>0</v>
      </c>
      <c r="C28" s="44">
        <v>0</v>
      </c>
    </row>
    <row r="29" spans="1:4" x14ac:dyDescent="0.25">
      <c r="A29" s="2" t="s">
        <v>32</v>
      </c>
      <c r="B29" s="56">
        <v>665469</v>
      </c>
      <c r="C29" s="3">
        <v>255966</v>
      </c>
    </row>
    <row r="30" spans="1:4" x14ac:dyDescent="0.25">
      <c r="A30" s="2" t="s">
        <v>86</v>
      </c>
      <c r="B30" s="56">
        <v>1863679</v>
      </c>
      <c r="C30" s="3">
        <v>139835</v>
      </c>
    </row>
    <row r="31" spans="1:4" x14ac:dyDescent="0.25">
      <c r="A31" s="2" t="s">
        <v>22</v>
      </c>
      <c r="B31" s="56">
        <v>15043</v>
      </c>
      <c r="C31" s="3">
        <v>31529</v>
      </c>
    </row>
    <row r="32" spans="1:4" ht="15.75" thickBot="1" x14ac:dyDescent="0.3">
      <c r="A32" s="2" t="s">
        <v>23</v>
      </c>
      <c r="B32" s="70">
        <v>-6353</v>
      </c>
      <c r="C32" s="4">
        <v>-52865</v>
      </c>
    </row>
    <row r="33" spans="1:7" ht="25.5" x14ac:dyDescent="0.25">
      <c r="A33" s="42" t="s">
        <v>55</v>
      </c>
      <c r="B33" s="66">
        <f>SUM(B22:B32)+B18</f>
        <v>-4592541</v>
      </c>
      <c r="C33" s="44">
        <f>SUM(C22:C32)+C18</f>
        <v>-1935255</v>
      </c>
    </row>
    <row r="34" spans="1:7" s="19" customFormat="1" x14ac:dyDescent="0.25">
      <c r="A34" s="16" t="s">
        <v>38</v>
      </c>
      <c r="B34" s="68"/>
      <c r="C34" s="47">
        <f>SUM(C18:C32)-C33</f>
        <v>31315</v>
      </c>
    </row>
    <row r="35" spans="1:7" x14ac:dyDescent="0.25">
      <c r="A35" s="2" t="s">
        <v>56</v>
      </c>
      <c r="B35" s="56">
        <v>576865</v>
      </c>
      <c r="C35" s="3">
        <v>350258</v>
      </c>
    </row>
    <row r="36" spans="1:7" ht="15.75" thickBot="1" x14ac:dyDescent="0.3">
      <c r="A36" s="2" t="s">
        <v>57</v>
      </c>
      <c r="B36" s="56">
        <v>-202738</v>
      </c>
      <c r="C36" s="3">
        <v>-329529</v>
      </c>
    </row>
    <row r="37" spans="1:7" ht="15.75" thickBot="1" x14ac:dyDescent="0.3">
      <c r="A37" s="42" t="s">
        <v>58</v>
      </c>
      <c r="B37" s="71">
        <f>B33+SUM(B35:B36)</f>
        <v>-4218414</v>
      </c>
      <c r="C37" s="48">
        <f>C33+SUM(C35:C36)</f>
        <v>-1914526</v>
      </c>
    </row>
    <row r="38" spans="1:7" s="19" customFormat="1" x14ac:dyDescent="0.25">
      <c r="A38" s="16" t="s">
        <v>38</v>
      </c>
      <c r="B38" s="72">
        <f>SUM(B33:B36)-B37</f>
        <v>0</v>
      </c>
      <c r="C38" s="21">
        <f>SUM(C33:C36)-C37</f>
        <v>31315</v>
      </c>
    </row>
    <row r="39" spans="1:7" ht="25.5" x14ac:dyDescent="0.25">
      <c r="A39" s="42" t="s">
        <v>59</v>
      </c>
      <c r="B39" s="66"/>
      <c r="C39" s="44"/>
    </row>
    <row r="40" spans="1:7" x14ac:dyDescent="0.25">
      <c r="A40" s="2" t="s">
        <v>60</v>
      </c>
      <c r="B40" s="49"/>
      <c r="C40" s="3"/>
    </row>
    <row r="41" spans="1:7" ht="15.75" thickBot="1" x14ac:dyDescent="0.3">
      <c r="A41" s="2" t="s">
        <v>61</v>
      </c>
      <c r="B41" s="70">
        <v>-21443</v>
      </c>
      <c r="C41" s="4">
        <v>-1600</v>
      </c>
    </row>
    <row r="42" spans="1:7" ht="26.25" thickBot="1" x14ac:dyDescent="0.3">
      <c r="A42" s="42" t="s">
        <v>62</v>
      </c>
      <c r="B42" s="73">
        <f>SUM(B40:B41)</f>
        <v>-21443</v>
      </c>
      <c r="C42" s="7">
        <f>SUM(C40:C41)</f>
        <v>-1600</v>
      </c>
    </row>
    <row r="43" spans="1:7" x14ac:dyDescent="0.25">
      <c r="A43" s="2"/>
      <c r="B43" s="56"/>
      <c r="C43" s="3"/>
    </row>
    <row r="44" spans="1:7" ht="25.5" x14ac:dyDescent="0.25">
      <c r="A44" s="42" t="s">
        <v>63</v>
      </c>
      <c r="B44" s="66"/>
      <c r="C44" s="44"/>
    </row>
    <row r="45" spans="1:7" x14ac:dyDescent="0.25">
      <c r="A45" s="2" t="s">
        <v>64</v>
      </c>
      <c r="B45" s="56">
        <v>-1003077</v>
      </c>
      <c r="C45" s="3">
        <v>-1607851</v>
      </c>
    </row>
    <row r="46" spans="1:7" x14ac:dyDescent="0.25">
      <c r="A46" s="2" t="s">
        <v>65</v>
      </c>
      <c r="B46" s="56">
        <v>2707225</v>
      </c>
      <c r="C46" s="3">
        <v>2441278</v>
      </c>
      <c r="G46" s="2"/>
    </row>
    <row r="47" spans="1:7" x14ac:dyDescent="0.25">
      <c r="A47" s="2" t="s">
        <v>88</v>
      </c>
      <c r="B47" s="56">
        <v>-9000</v>
      </c>
      <c r="C47" s="3">
        <v>-4138</v>
      </c>
      <c r="G47" s="2"/>
    </row>
    <row r="48" spans="1:7" x14ac:dyDescent="0.25">
      <c r="A48" s="2" t="s">
        <v>66</v>
      </c>
      <c r="B48" s="56">
        <v>-60000</v>
      </c>
      <c r="C48" s="3">
        <v>0</v>
      </c>
      <c r="G48" s="2"/>
    </row>
    <row r="49" spans="1:3" ht="15.75" thickBot="1" x14ac:dyDescent="0.3">
      <c r="A49" s="2" t="s">
        <v>87</v>
      </c>
      <c r="B49" s="56">
        <v>2789355</v>
      </c>
      <c r="C49" s="3">
        <v>1007862</v>
      </c>
    </row>
    <row r="50" spans="1:3" ht="26.25" thickBot="1" x14ac:dyDescent="0.3">
      <c r="A50" s="42" t="s">
        <v>67</v>
      </c>
      <c r="B50" s="71">
        <f t="shared" ref="B50" si="0">SUM(B43:B49)</f>
        <v>4424503</v>
      </c>
      <c r="C50" s="48">
        <f>SUM(C43:C49)</f>
        <v>1837151</v>
      </c>
    </row>
    <row r="51" spans="1:3" s="19" customFormat="1" x14ac:dyDescent="0.25">
      <c r="A51" s="17"/>
      <c r="B51" s="68"/>
      <c r="C51" s="47">
        <f>SUM(C45:C49)-C50</f>
        <v>0</v>
      </c>
    </row>
    <row r="52" spans="1:3" ht="25.5" x14ac:dyDescent="0.25">
      <c r="A52" s="42" t="s">
        <v>68</v>
      </c>
      <c r="B52" s="66">
        <f>B37+B42+B50</f>
        <v>184646</v>
      </c>
      <c r="C52" s="44">
        <f>C37+C42+C50</f>
        <v>-78975</v>
      </c>
    </row>
    <row r="53" spans="1:3" ht="25.5" x14ac:dyDescent="0.25">
      <c r="A53" s="2" t="s">
        <v>69</v>
      </c>
      <c r="B53" s="56">
        <v>254493</v>
      </c>
      <c r="C53" s="3">
        <v>244135</v>
      </c>
    </row>
    <row r="54" spans="1:3" ht="26.25" thickBot="1" x14ac:dyDescent="0.3">
      <c r="A54" s="2" t="s">
        <v>70</v>
      </c>
      <c r="B54" s="70">
        <v>-500</v>
      </c>
      <c r="C54" s="4">
        <v>-13899</v>
      </c>
    </row>
    <row r="55" spans="1:3" ht="15.75" thickBot="1" x14ac:dyDescent="0.3">
      <c r="A55" s="42" t="s">
        <v>71</v>
      </c>
      <c r="B55" s="74">
        <f>SUM(B52:B54)</f>
        <v>438639</v>
      </c>
      <c r="C55" s="5">
        <f>SUM(C52:C54)</f>
        <v>151261</v>
      </c>
    </row>
    <row r="56" spans="1:3" s="19" customFormat="1" ht="15.75" thickTop="1" x14ac:dyDescent="0.25">
      <c r="B56" s="72">
        <f>B55-Ф1!C9</f>
        <v>0</v>
      </c>
    </row>
    <row r="57" spans="1:3" x14ac:dyDescent="0.25">
      <c r="B57" s="75"/>
    </row>
    <row r="58" spans="1:3" x14ac:dyDescent="0.25">
      <c r="B58" s="75"/>
    </row>
    <row r="59" spans="1:3" s="8" customFormat="1" ht="15.75" x14ac:dyDescent="0.25">
      <c r="A59" s="8" t="s">
        <v>33</v>
      </c>
      <c r="B59" s="62" t="s">
        <v>33</v>
      </c>
    </row>
    <row r="60" spans="1:3" s="8" customFormat="1" ht="15.75" x14ac:dyDescent="0.25">
      <c r="A60" s="8" t="s">
        <v>90</v>
      </c>
      <c r="B60" s="62" t="s">
        <v>35</v>
      </c>
    </row>
    <row r="61" spans="1:3" s="8" customFormat="1" ht="15.75" x14ac:dyDescent="0.25">
      <c r="A61" s="8" t="s">
        <v>91</v>
      </c>
      <c r="B61" s="62" t="s">
        <v>34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activeCell="A5" sqref="A5"/>
    </sheetView>
  </sheetViews>
  <sheetFormatPr defaultRowHeight="15" x14ac:dyDescent="0.25"/>
  <cols>
    <col min="1" max="1" width="45.85546875" customWidth="1"/>
    <col min="2" max="2" width="12.85546875" customWidth="1"/>
    <col min="3" max="3" width="19.42578125" customWidth="1"/>
    <col min="4" max="4" width="27.28515625" customWidth="1"/>
    <col min="5" max="5" width="10.5703125" style="51" bestFit="1" customWidth="1"/>
  </cols>
  <sheetData>
    <row r="1" spans="1:6" ht="38.25" customHeight="1" x14ac:dyDescent="0.25">
      <c r="A1" s="8" t="s">
        <v>102</v>
      </c>
      <c r="B1" s="87" t="s">
        <v>103</v>
      </c>
      <c r="C1" s="87"/>
      <c r="D1" s="87"/>
    </row>
    <row r="4" spans="1:6" s="8" customFormat="1" ht="15.75" x14ac:dyDescent="0.25">
      <c r="A4" s="8" t="s">
        <v>100</v>
      </c>
      <c r="E4" s="50"/>
    </row>
    <row r="6" spans="1:6" x14ac:dyDescent="0.25">
      <c r="A6" s="88" t="s">
        <v>0</v>
      </c>
      <c r="B6" s="89" t="s">
        <v>26</v>
      </c>
      <c r="C6" s="41" t="s">
        <v>72</v>
      </c>
      <c r="D6" s="41" t="s">
        <v>73</v>
      </c>
    </row>
    <row r="7" spans="1:6" ht="15.75" thickBot="1" x14ac:dyDescent="0.3">
      <c r="A7" s="88"/>
      <c r="B7" s="90"/>
      <c r="C7" s="15" t="s">
        <v>74</v>
      </c>
      <c r="D7" s="15" t="s">
        <v>75</v>
      </c>
      <c r="E7" s="51" t="s">
        <v>76</v>
      </c>
    </row>
    <row r="8" spans="1:6" x14ac:dyDescent="0.25">
      <c r="A8" s="29" t="s">
        <v>93</v>
      </c>
      <c r="B8" s="57">
        <v>150</v>
      </c>
      <c r="C8" s="46">
        <v>3493844</v>
      </c>
      <c r="D8" s="46">
        <f>B8+C8</f>
        <v>3493994</v>
      </c>
    </row>
    <row r="9" spans="1:6" x14ac:dyDescent="0.25">
      <c r="A9" s="2" t="s">
        <v>78</v>
      </c>
      <c r="B9" s="3"/>
      <c r="C9" s="3">
        <v>611288</v>
      </c>
      <c r="D9" s="3">
        <f>C9</f>
        <v>611288</v>
      </c>
      <c r="E9" s="52">
        <f>D9-[1]Ф3!F6</f>
        <v>70596</v>
      </c>
    </row>
    <row r="10" spans="1:6" x14ac:dyDescent="0.25">
      <c r="A10" s="2" t="s">
        <v>81</v>
      </c>
      <c r="B10" s="3"/>
      <c r="C10" s="3"/>
      <c r="D10" s="3">
        <f>C10</f>
        <v>0</v>
      </c>
      <c r="E10" s="52"/>
    </row>
    <row r="11" spans="1:6" s="54" customFormat="1" ht="15.75" hidden="1" thickTop="1" x14ac:dyDescent="0.25">
      <c r="A11" s="53" t="s">
        <v>78</v>
      </c>
      <c r="B11" s="12" t="s">
        <v>77</v>
      </c>
      <c r="C11" s="12">
        <f>900867-279256+3</f>
        <v>621614</v>
      </c>
      <c r="D11" s="12">
        <f>C11</f>
        <v>621614</v>
      </c>
      <c r="E11" s="52">
        <f>D9+D11</f>
        <v>1232902</v>
      </c>
      <c r="F11" s="54" t="s">
        <v>79</v>
      </c>
    </row>
    <row r="12" spans="1:6" s="54" customFormat="1" ht="26.25" hidden="1" thickTop="1" x14ac:dyDescent="0.25">
      <c r="A12" s="13" t="s">
        <v>80</v>
      </c>
      <c r="B12" s="12"/>
      <c r="C12" s="12"/>
      <c r="D12" s="12"/>
      <c r="E12" s="51"/>
    </row>
    <row r="13" spans="1:6" s="54" customFormat="1" ht="16.5" hidden="1" thickTop="1" thickBot="1" x14ac:dyDescent="0.3">
      <c r="A13" s="53" t="s">
        <v>81</v>
      </c>
      <c r="B13" s="14" t="s">
        <v>77</v>
      </c>
      <c r="C13" s="14">
        <v>-372310</v>
      </c>
      <c r="D13" s="14">
        <v>-372310</v>
      </c>
      <c r="E13" s="51"/>
    </row>
    <row r="14" spans="1:6" s="27" customFormat="1" ht="15.75" thickBot="1" x14ac:dyDescent="0.3">
      <c r="A14" s="29" t="s">
        <v>94</v>
      </c>
      <c r="B14" s="31">
        <v>150</v>
      </c>
      <c r="C14" s="31">
        <f>SUM(C8:C10)</f>
        <v>4105132</v>
      </c>
      <c r="D14" s="31">
        <f>B14+C14</f>
        <v>4105282</v>
      </c>
      <c r="E14" s="52">
        <f>D14-[1]Ф1!E28-B14</f>
        <v>1089578</v>
      </c>
    </row>
    <row r="15" spans="1:6" ht="15.75" thickTop="1" x14ac:dyDescent="0.25">
      <c r="A15" s="2" t="s">
        <v>78</v>
      </c>
      <c r="B15" s="3"/>
      <c r="C15" s="3">
        <v>186011</v>
      </c>
      <c r="D15" s="3">
        <v>186011</v>
      </c>
      <c r="E15" s="52">
        <f>[1]Ф1!C28-[1]Ф1!E28-D15</f>
        <v>189949</v>
      </c>
    </row>
    <row r="16" spans="1:6" x14ac:dyDescent="0.25">
      <c r="A16" s="2" t="s">
        <v>81</v>
      </c>
      <c r="B16" s="3"/>
      <c r="C16" s="3">
        <v>-60000</v>
      </c>
      <c r="D16" s="3">
        <v>-60000</v>
      </c>
      <c r="E16" s="52"/>
    </row>
    <row r="17" spans="1:5" ht="15.75" thickBot="1" x14ac:dyDescent="0.3">
      <c r="A17" s="29" t="s">
        <v>104</v>
      </c>
      <c r="B17" s="5">
        <v>150</v>
      </c>
      <c r="C17" s="5">
        <f>C14+C15+C16-1</f>
        <v>4231142</v>
      </c>
      <c r="D17" s="5">
        <f>D14+D15+D16-1</f>
        <v>4231292</v>
      </c>
      <c r="E17" s="52">
        <f>[1]Ф1!C29-D17</f>
        <v>-839628</v>
      </c>
    </row>
    <row r="18" spans="1:5" s="36" customFormat="1" ht="15.75" thickTop="1" x14ac:dyDescent="0.25">
      <c r="C18" s="40">
        <f>C17-[1]Ф1!C28</f>
        <v>839628</v>
      </c>
      <c r="D18" s="36" t="b">
        <f>D17=Ф1!C32</f>
        <v>1</v>
      </c>
      <c r="E18" s="51"/>
    </row>
    <row r="19" spans="1:5" s="36" customFormat="1" x14ac:dyDescent="0.25">
      <c r="B19" s="55" t="s">
        <v>38</v>
      </c>
      <c r="C19" s="40">
        <f>C14+C15-C17+C16</f>
        <v>1</v>
      </c>
      <c r="D19" s="40">
        <f>D14+D15-D17+D16</f>
        <v>1</v>
      </c>
      <c r="E19" s="51"/>
    </row>
    <row r="20" spans="1:5" s="19" customFormat="1" x14ac:dyDescent="0.25">
      <c r="E20" s="51"/>
    </row>
    <row r="21" spans="1:5" s="8" customFormat="1" ht="15.75" x14ac:dyDescent="0.25">
      <c r="A21" s="8" t="s">
        <v>33</v>
      </c>
      <c r="B21" s="8" t="s">
        <v>33</v>
      </c>
      <c r="E21" s="50"/>
    </row>
    <row r="22" spans="1:5" s="8" customFormat="1" ht="15.75" x14ac:dyDescent="0.25">
      <c r="A22" s="8" t="s">
        <v>90</v>
      </c>
      <c r="B22" s="8" t="s">
        <v>35</v>
      </c>
      <c r="E22" s="50"/>
    </row>
    <row r="23" spans="1:5" s="8" customFormat="1" ht="15.75" x14ac:dyDescent="0.25">
      <c r="A23" s="8" t="s">
        <v>91</v>
      </c>
      <c r="B23" s="8" t="s">
        <v>34</v>
      </c>
      <c r="E23" s="50"/>
    </row>
    <row r="29" spans="1:5" x14ac:dyDescent="0.25">
      <c r="A29" s="2"/>
    </row>
  </sheetData>
  <mergeCells count="3">
    <mergeCell ref="A6:A7"/>
    <mergeCell ref="B6:B7"/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Ф1!_Hlk222891459</vt:lpstr>
      <vt:lpstr>Ф1!BalanceSheet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Гульдана Каппасова</dc:creator>
  <cp:lastModifiedBy>Гульдана Каппасова</cp:lastModifiedBy>
  <cp:lastPrinted>2021-08-19T10:47:12Z</cp:lastPrinted>
  <dcterms:created xsi:type="dcterms:W3CDTF">2019-08-06T14:59:38Z</dcterms:created>
  <dcterms:modified xsi:type="dcterms:W3CDTF">2021-08-24T08:37:23Z</dcterms:modified>
</cp:coreProperties>
</file>