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e_li\Documents\TL Financials\"/>
    </mc:Choice>
  </mc:AlternateContent>
  <bookViews>
    <workbookView xWindow="0" yWindow="0" windowWidth="28800" windowHeight="12135" activeTab="3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56" i="4"/>
  <c r="C18" i="5"/>
  <c r="D18" i="5"/>
  <c r="D17" i="5"/>
  <c r="C17" i="5"/>
  <c r="C21" i="1"/>
  <c r="C19" i="1"/>
  <c r="C15" i="1"/>
  <c r="C10" i="1"/>
  <c r="E21" i="2" l="1"/>
  <c r="C27" i="2" l="1"/>
  <c r="C14" i="5" l="1"/>
  <c r="D10" i="1" l="1"/>
  <c r="D15" i="1" s="1"/>
  <c r="D19" i="1" s="1"/>
  <c r="D8" i="5" l="1"/>
  <c r="D10" i="5"/>
  <c r="D14" i="5" l="1"/>
  <c r="B42" i="4"/>
  <c r="C42" i="4" l="1"/>
  <c r="D9" i="5" l="1"/>
  <c r="C11" i="5"/>
  <c r="D11" i="5" s="1"/>
  <c r="E11" i="5" l="1"/>
  <c r="E9" i="5"/>
  <c r="E14" i="5"/>
  <c r="C50" i="4" l="1"/>
  <c r="C51" i="4" s="1"/>
  <c r="B50" i="4"/>
  <c r="C18" i="4"/>
  <c r="C33" i="4" s="1"/>
  <c r="C37" i="4" s="1"/>
  <c r="C19" i="4" l="1"/>
  <c r="C34" i="4" s="1"/>
  <c r="C38" i="4" l="1"/>
  <c r="C52" i="4"/>
  <c r="C55" i="4" s="1"/>
  <c r="C18" i="2" l="1"/>
  <c r="C32" i="2"/>
  <c r="C35" i="2" l="1"/>
  <c r="D18" i="2"/>
  <c r="C19" i="2" l="1"/>
  <c r="D32" i="2"/>
  <c r="D34" i="2" s="1"/>
  <c r="D27" i="2"/>
  <c r="D28" i="2" l="1"/>
  <c r="D33" i="2"/>
  <c r="C28" i="2"/>
  <c r="D19" i="2"/>
  <c r="D35" i="2"/>
  <c r="C33" i="2" l="1"/>
  <c r="C34" i="2" s="1"/>
  <c r="C11" i="1" l="1"/>
  <c r="C16" i="1" l="1"/>
  <c r="D11" i="1" l="1"/>
  <c r="C15" i="5" l="1"/>
  <c r="E31" i="2"/>
  <c r="C23" i="1" s="1"/>
  <c r="B8" i="4"/>
  <c r="B18" i="4" s="1"/>
  <c r="B33" i="4" s="1"/>
  <c r="B37" i="4" s="1"/>
  <c r="B52" i="4" s="1"/>
  <c r="B55" i="4" s="1"/>
  <c r="D16" i="1"/>
  <c r="D15" i="5" l="1"/>
  <c r="B38" i="4"/>
  <c r="D21" i="1"/>
  <c r="D22" i="1"/>
  <c r="C19" i="5" l="1"/>
  <c r="D19" i="5"/>
  <c r="E15" i="5"/>
  <c r="E17" i="5" l="1"/>
</calcChain>
</file>

<file path=xl/sharedStrings.xml><?xml version="1.0" encoding="utf-8"?>
<sst xmlns="http://schemas.openxmlformats.org/spreadsheetml/2006/main" count="166" uniqueCount="106">
  <si>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</si>
  <si>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</si>
  <si>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</si>
  <si>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</si>
  <si>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</si>
  <si>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</si>
  <si>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</si>
  <si>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</si>
  <si>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</si>
  <si>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</si>
  <si>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</si>
  <si>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</si>
  <si>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</si>
  <si>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</si>
  <si>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</si>
  <si>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</si>
  <si>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</si>
  <si>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</si>
  <si>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</si>
  <si>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</si>
  <si>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</si>
  <si>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</si>
  <si>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</si>
  <si>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</si>
  <si>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</si>
  <si>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</si>
  <si>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</si>
  <si>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</si>
  <si>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</si>
  <si>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</si>
  <si>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</si>
  <si>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</si>
  <si>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</si>
  <si>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</si>
  <si>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</si>
  <si>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</si>
  <si>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</si>
  <si>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</si>
  <si>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</si>
  <si>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</si>
  <si>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Отложенные налоговые активы</t>
  </si>
  <si>
    <t>Выпущенные долговые ценные бумаги</t>
  </si>
  <si>
    <t>ДВИЖЕНИЕ ДЕНЕЖНЫХ СРЕДСТВ ОТ ОПЕРАЦИОННОЙ ДЕЯТЕЛЬНОСТИ</t>
  </si>
  <si>
    <t>Прибыль за год</t>
  </si>
  <si>
    <t>Корректировки: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</si>
  <si>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</si>
  <si>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</si>
  <si>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</si>
  <si>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</si>
  <si>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</si>
  <si>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</si>
  <si>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</si>
  <si>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</si>
  <si>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</si>
  <si>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</si>
  <si>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</si>
  <si>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</si>
  <si>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</si>
  <si>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</si>
  <si>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</si>
  <si>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</si>
  <si>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</si>
  <si>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</si>
  <si>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</si>
  <si>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</si>
  <si>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</si>
  <si>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</si>
  <si>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</si>
  <si>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</si>
  <si>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</si>
  <si>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</si>
  <si>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</si>
  <si>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</si>
  <si>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</si>
  <si>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</si>
  <si>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</si>
  <si>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</si>
  <si>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</si>
  <si>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</si>
  <si>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</si>
  <si>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</si>
  <si>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</si>
  <si>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2020 года</t>
  </si>
  <si>
    <t>Процентные доходы, рассчитанные с использованием метода эффективной процентной ставки</t>
  </si>
  <si>
    <t>Прочие процентные доходы</t>
  </si>
  <si>
    <t>Процентные расходы</t>
  </si>
  <si>
    <t xml:space="preserve">Торговая и прочая задолженность </t>
  </si>
  <si>
    <t>Поступления от выпуска долговых ценных бумаг</t>
  </si>
  <si>
    <t>Платежи по обячзательствам по аренде</t>
  </si>
  <si>
    <t xml:space="preserve">Торговая и прочая кредиторская задолженность </t>
  </si>
  <si>
    <t>Директор</t>
  </si>
  <si>
    <t xml:space="preserve">Ж.А. Ниязбекова </t>
  </si>
  <si>
    <t>2021 года</t>
  </si>
  <si>
    <t>Остаток на 1 января 2020 года</t>
  </si>
  <si>
    <t>Остаток на 31 декабря 2020года</t>
  </si>
  <si>
    <t>(Расход)/Экономия по подоходному налогу</t>
  </si>
  <si>
    <t>Расход/(Экономия) по подоходному налогу</t>
  </si>
  <si>
    <t>Наименование</t>
  </si>
  <si>
    <t>Товарищество с ограниченной ответственностью "ТехноЛизинг"</t>
  </si>
  <si>
    <t>30 сентября</t>
  </si>
  <si>
    <t xml:space="preserve">Отчет о движении денежных средств по состоянию на 30 июня 2021 года </t>
  </si>
  <si>
    <t>Не аудировано</t>
  </si>
  <si>
    <t>Отчет о прибыли или убытке и прочем совокупном доходе по состоянию на 30 сентября 2021 года</t>
  </si>
  <si>
    <t xml:space="preserve">Отчет о финансовом положении по состоянию на 30 сентября 2021 г. </t>
  </si>
  <si>
    <t>Отчет об изменении в собственном капитале по состоянию на 30 сентября 2021 года</t>
  </si>
  <si>
    <t>Остаток на 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</si>
</sst>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0" fontId="18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4" workbookViewId="0">
      <selection activeCell="G18" sqref="G18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19" bestFit="1" customWidth="1"/>
    <col min="6" max="6" width="9.85546875" bestFit="1" customWidth="1"/>
  </cols>
  <sheetData>
    <row r="1" spans="1:7" s="78" customFormat="1" ht="29.25" customHeight="1" x14ac:dyDescent="0.25">
      <c r="A1" s="8" t="s">
        <v>97</v>
      </c>
      <c r="B1" s="88" t="s">
        <v>98</v>
      </c>
      <c r="C1" s="88"/>
      <c r="D1" s="88"/>
      <c r="E1" s="87"/>
      <c r="F1" s="79"/>
    </row>
    <row r="3" spans="1:7" s="8" customFormat="1" ht="15.75" x14ac:dyDescent="0.25">
      <c r="A3" s="8" t="s">
        <v>103</v>
      </c>
      <c r="E3" s="24"/>
    </row>
    <row r="4" spans="1:7" s="8" customFormat="1" ht="15.75" x14ac:dyDescent="0.25">
      <c r="E4" s="24"/>
    </row>
    <row r="5" spans="1:7" s="8" customFormat="1" ht="15.75" x14ac:dyDescent="0.25">
      <c r="C5" s="62" t="s">
        <v>101</v>
      </c>
      <c r="E5" s="24"/>
    </row>
    <row r="6" spans="1:7" ht="27.75" customHeight="1" x14ac:dyDescent="0.25">
      <c r="A6" s="89" t="s">
        <v>0</v>
      </c>
      <c r="B6" s="11" t="s">
        <v>37</v>
      </c>
      <c r="C6" s="60" t="s">
        <v>99</v>
      </c>
      <c r="D6" s="58" t="s">
        <v>36</v>
      </c>
    </row>
    <row r="7" spans="1:7" ht="15.75" thickBot="1" x14ac:dyDescent="0.3">
      <c r="A7" s="89"/>
      <c r="B7" s="11"/>
      <c r="C7" s="10" t="s">
        <v>92</v>
      </c>
      <c r="D7" s="59" t="s">
        <v>82</v>
      </c>
    </row>
    <row r="8" spans="1:7" x14ac:dyDescent="0.25">
      <c r="A8" s="9" t="s">
        <v>12</v>
      </c>
      <c r="B8" s="11"/>
      <c r="C8" s="9"/>
      <c r="D8" s="9"/>
    </row>
    <row r="9" spans="1:7" x14ac:dyDescent="0.25">
      <c r="A9" s="2" t="s">
        <v>13</v>
      </c>
      <c r="B9" s="80">
        <v>7</v>
      </c>
      <c r="C9" s="3">
        <v>356131</v>
      </c>
      <c r="D9" s="3">
        <v>254493</v>
      </c>
      <c r="F9" s="86"/>
      <c r="G9" s="86"/>
    </row>
    <row r="10" spans="1:7" x14ac:dyDescent="0.25">
      <c r="A10" s="2" t="s">
        <v>14</v>
      </c>
      <c r="B10" s="80">
        <v>8</v>
      </c>
      <c r="C10" s="3">
        <v>2421407</v>
      </c>
      <c r="D10" s="3">
        <v>2088596</v>
      </c>
      <c r="F10" s="86"/>
      <c r="G10" s="86"/>
    </row>
    <row r="11" spans="1:7" x14ac:dyDescent="0.25">
      <c r="A11" s="2" t="s">
        <v>15</v>
      </c>
      <c r="B11" s="80">
        <v>9</v>
      </c>
      <c r="C11" s="3">
        <v>22894753</v>
      </c>
      <c r="D11" s="3">
        <v>15117983</v>
      </c>
      <c r="F11" s="86"/>
      <c r="G11" s="86"/>
    </row>
    <row r="12" spans="1:7" ht="25.5" x14ac:dyDescent="0.25">
      <c r="A12" s="2" t="s">
        <v>30</v>
      </c>
      <c r="B12" s="80">
        <v>10</v>
      </c>
      <c r="C12" s="3">
        <v>1146404</v>
      </c>
      <c r="D12" s="3">
        <v>376029</v>
      </c>
      <c r="F12" s="86"/>
      <c r="G12" s="86"/>
    </row>
    <row r="13" spans="1:7" x14ac:dyDescent="0.25">
      <c r="A13" s="2" t="s">
        <v>16</v>
      </c>
      <c r="B13" s="80"/>
      <c r="C13" s="3"/>
      <c r="D13" s="3">
        <v>3056</v>
      </c>
      <c r="F13" s="86"/>
      <c r="G13" s="86"/>
    </row>
    <row r="14" spans="1:7" x14ac:dyDescent="0.25">
      <c r="A14" s="2" t="s">
        <v>17</v>
      </c>
      <c r="B14" s="80"/>
      <c r="C14" s="3">
        <v>60318</v>
      </c>
      <c r="D14" s="3">
        <v>53435</v>
      </c>
      <c r="F14" s="86"/>
      <c r="G14" s="86"/>
    </row>
    <row r="15" spans="1:7" x14ac:dyDescent="0.25">
      <c r="A15" s="2" t="s">
        <v>18</v>
      </c>
      <c r="B15" s="80"/>
      <c r="C15" s="3">
        <v>35547</v>
      </c>
      <c r="D15" s="3">
        <v>25299</v>
      </c>
      <c r="F15" s="86"/>
      <c r="G15" s="86"/>
    </row>
    <row r="16" spans="1:7" x14ac:dyDescent="0.25">
      <c r="A16" s="2" t="s">
        <v>40</v>
      </c>
      <c r="B16" s="80">
        <v>6</v>
      </c>
      <c r="C16" s="3">
        <v>89382</v>
      </c>
      <c r="D16" s="3">
        <v>15785</v>
      </c>
      <c r="F16" s="86"/>
      <c r="G16" s="86"/>
    </row>
    <row r="17" spans="1:7" ht="15.75" thickBot="1" x14ac:dyDescent="0.3">
      <c r="A17" s="2" t="s">
        <v>19</v>
      </c>
      <c r="B17" s="80"/>
      <c r="C17" s="3">
        <v>354265</v>
      </c>
      <c r="D17" s="3">
        <v>93289</v>
      </c>
      <c r="E17" s="21"/>
      <c r="F17" s="86"/>
      <c r="G17" s="86"/>
    </row>
    <row r="18" spans="1:7" ht="15.75" thickBot="1" x14ac:dyDescent="0.3">
      <c r="A18" s="9" t="s">
        <v>20</v>
      </c>
      <c r="B18" s="77"/>
      <c r="C18" s="6">
        <f>SUM(C9:C17)</f>
        <v>27358207</v>
      </c>
      <c r="D18" s="6">
        <f>SUM(D9:D17)</f>
        <v>18027965</v>
      </c>
      <c r="F18" s="86"/>
      <c r="G18" s="86"/>
    </row>
    <row r="19" spans="1:7" s="19" customFormat="1" ht="15.75" thickTop="1" x14ac:dyDescent="0.25">
      <c r="A19" s="16" t="s">
        <v>38</v>
      </c>
      <c r="B19" s="81"/>
      <c r="C19" s="18">
        <f>SUM(C9:C17)-C18</f>
        <v>0</v>
      </c>
      <c r="D19" s="18">
        <f>SUM(D9:D17)-D18</f>
        <v>0</v>
      </c>
      <c r="F19" s="21"/>
      <c r="G19" s="86"/>
    </row>
    <row r="20" spans="1:7" x14ac:dyDescent="0.25">
      <c r="A20" s="9" t="s">
        <v>21</v>
      </c>
      <c r="B20" s="77"/>
      <c r="C20" s="3"/>
      <c r="D20" s="3"/>
      <c r="F20" s="86"/>
      <c r="G20" s="86"/>
    </row>
    <row r="21" spans="1:7" x14ac:dyDescent="0.25">
      <c r="A21" s="2" t="s">
        <v>31</v>
      </c>
      <c r="B21" s="80">
        <v>11</v>
      </c>
      <c r="C21" s="56">
        <v>12347377</v>
      </c>
      <c r="D21" s="56">
        <v>9528351</v>
      </c>
      <c r="E21" s="21">
        <f>C21+C25</f>
        <v>17964296</v>
      </c>
      <c r="F21" s="86"/>
      <c r="G21" s="86"/>
    </row>
    <row r="22" spans="1:7" x14ac:dyDescent="0.25">
      <c r="A22" s="2" t="s">
        <v>32</v>
      </c>
      <c r="B22" s="80">
        <v>12</v>
      </c>
      <c r="C22" s="56">
        <v>2492659</v>
      </c>
      <c r="D22" s="56">
        <v>1152518</v>
      </c>
      <c r="F22" s="86"/>
      <c r="G22" s="86"/>
    </row>
    <row r="23" spans="1:7" x14ac:dyDescent="0.25">
      <c r="A23" s="2" t="s">
        <v>89</v>
      </c>
      <c r="B23" s="80">
        <v>13</v>
      </c>
      <c r="C23" s="56">
        <v>1962487</v>
      </c>
      <c r="D23" s="56">
        <v>421558</v>
      </c>
      <c r="F23" s="86"/>
      <c r="G23" s="86"/>
    </row>
    <row r="24" spans="1:7" ht="25.5" x14ac:dyDescent="0.25">
      <c r="A24" s="2" t="s">
        <v>22</v>
      </c>
      <c r="B24" s="80">
        <v>14</v>
      </c>
      <c r="C24" s="56">
        <v>353233</v>
      </c>
      <c r="D24" s="56">
        <v>311134</v>
      </c>
      <c r="F24" s="86"/>
      <c r="G24" s="86"/>
    </row>
    <row r="25" spans="1:7" x14ac:dyDescent="0.25">
      <c r="A25" s="2" t="s">
        <v>41</v>
      </c>
      <c r="B25" s="80">
        <v>15</v>
      </c>
      <c r="C25" s="56">
        <v>5616919</v>
      </c>
      <c r="D25" s="56">
        <v>2422603</v>
      </c>
      <c r="F25" s="86"/>
      <c r="G25" s="86"/>
    </row>
    <row r="26" spans="1:7" x14ac:dyDescent="0.25">
      <c r="A26" s="2" t="s">
        <v>23</v>
      </c>
      <c r="B26" s="80"/>
      <c r="C26" s="3">
        <v>70960</v>
      </c>
      <c r="D26" s="3">
        <v>86519</v>
      </c>
      <c r="F26" s="86"/>
      <c r="G26" s="86"/>
    </row>
    <row r="27" spans="1:7" ht="15.75" thickBot="1" x14ac:dyDescent="0.3">
      <c r="A27" s="9" t="s">
        <v>24</v>
      </c>
      <c r="B27" s="77"/>
      <c r="C27" s="7">
        <f>SUM(C21:C26)</f>
        <v>22843635</v>
      </c>
      <c r="D27" s="7">
        <f>SUM(D21:D26)</f>
        <v>13922683</v>
      </c>
      <c r="F27" s="86"/>
      <c r="G27" s="86"/>
    </row>
    <row r="28" spans="1:7" s="19" customFormat="1" x14ac:dyDescent="0.25">
      <c r="A28" s="16" t="s">
        <v>38</v>
      </c>
      <c r="B28" s="81"/>
      <c r="C28" s="20">
        <f>SUM(C21:C26)-C27</f>
        <v>0</v>
      </c>
      <c r="D28" s="20">
        <f>SUM(D21:D26)-D27</f>
        <v>0</v>
      </c>
      <c r="F28" s="21"/>
      <c r="G28" s="86"/>
    </row>
    <row r="29" spans="1:7" x14ac:dyDescent="0.25">
      <c r="A29" s="9" t="s">
        <v>25</v>
      </c>
      <c r="B29" s="77"/>
      <c r="C29" s="3"/>
      <c r="D29" s="3"/>
      <c r="F29" s="86"/>
      <c r="G29" s="86"/>
    </row>
    <row r="30" spans="1:7" x14ac:dyDescent="0.25">
      <c r="A30" s="2" t="s">
        <v>26</v>
      </c>
      <c r="B30" s="80">
        <v>16</v>
      </c>
      <c r="C30" s="3">
        <v>150</v>
      </c>
      <c r="D30" s="3">
        <v>150</v>
      </c>
      <c r="F30" s="86"/>
      <c r="G30" s="86"/>
    </row>
    <row r="31" spans="1:7" ht="15.75" thickBot="1" x14ac:dyDescent="0.3">
      <c r="A31" s="2" t="s">
        <v>27</v>
      </c>
      <c r="B31" s="80"/>
      <c r="C31" s="4">
        <v>4514422</v>
      </c>
      <c r="D31" s="4">
        <v>4105132</v>
      </c>
      <c r="E31" s="21">
        <f>D31+Ф2!C21-60000</f>
        <v>4514422</v>
      </c>
      <c r="F31" s="86"/>
      <c r="G31" s="86"/>
    </row>
    <row r="32" spans="1:7" ht="15.75" thickBot="1" x14ac:dyDescent="0.3">
      <c r="A32" s="9" t="s">
        <v>28</v>
      </c>
      <c r="B32" s="11"/>
      <c r="C32" s="7">
        <f>SUM(C30:C31)</f>
        <v>4514572</v>
      </c>
      <c r="D32" s="7">
        <f>SUM(D30:D31)</f>
        <v>4105282</v>
      </c>
      <c r="E32" s="21"/>
      <c r="F32" s="86"/>
      <c r="G32" s="86"/>
    </row>
    <row r="33" spans="1:7" ht="15.75" thickBot="1" x14ac:dyDescent="0.3">
      <c r="A33" s="9" t="s">
        <v>29</v>
      </c>
      <c r="B33" s="11"/>
      <c r="C33" s="5">
        <f>C27+C32</f>
        <v>27358207</v>
      </c>
      <c r="D33" s="5">
        <f>D27+D32</f>
        <v>18027965</v>
      </c>
      <c r="F33" s="86"/>
      <c r="G33" s="86"/>
    </row>
    <row r="34" spans="1:7" s="19" customFormat="1" ht="15.75" thickTop="1" x14ac:dyDescent="0.25">
      <c r="A34" s="16" t="s">
        <v>38</v>
      </c>
      <c r="C34" s="21">
        <f>C18-C33</f>
        <v>0</v>
      </c>
      <c r="D34" s="21">
        <f>SUM(D30:D31)-D32</f>
        <v>0</v>
      </c>
    </row>
    <row r="35" spans="1:7" s="19" customFormat="1" x14ac:dyDescent="0.25">
      <c r="A35" s="16" t="s">
        <v>39</v>
      </c>
      <c r="C35" s="22">
        <f>C18-SUM(C32,C27)</f>
        <v>0</v>
      </c>
      <c r="D35" s="23">
        <f>D18-SUM(D32,D27)</f>
        <v>0</v>
      </c>
    </row>
    <row r="36" spans="1:7" s="8" customFormat="1" ht="15.75" x14ac:dyDescent="0.25">
      <c r="A36" s="8" t="s">
        <v>33</v>
      </c>
      <c r="C36" s="8" t="s">
        <v>33</v>
      </c>
      <c r="E36" s="24"/>
    </row>
    <row r="37" spans="1:7" s="8" customFormat="1" ht="15.75" x14ac:dyDescent="0.25">
      <c r="A37" s="8" t="s">
        <v>90</v>
      </c>
      <c r="C37" s="8" t="s">
        <v>35</v>
      </c>
      <c r="E37" s="24"/>
    </row>
    <row r="38" spans="1:7" s="8" customFormat="1" ht="15.75" x14ac:dyDescent="0.25">
      <c r="A38" s="8" t="s">
        <v>91</v>
      </c>
      <c r="C38" s="8" t="s">
        <v>34</v>
      </c>
      <c r="E38" s="24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="98" zoomScaleNormal="98" workbookViewId="0">
      <selection activeCell="C22" sqref="C22"/>
    </sheetView>
  </sheetViews>
  <sheetFormatPr defaultRowHeight="15" x14ac:dyDescent="0.25"/>
  <cols>
    <col min="1" max="1" width="57.5703125" customWidth="1"/>
    <col min="2" max="2" width="9.5703125" customWidth="1"/>
    <col min="3" max="3" width="17.140625" customWidth="1"/>
    <col min="4" max="4" width="26.85546875" customWidth="1"/>
  </cols>
  <sheetData>
    <row r="1" spans="1:4" ht="44.25" customHeight="1" x14ac:dyDescent="0.25">
      <c r="A1" s="8" t="s">
        <v>97</v>
      </c>
      <c r="B1" s="88" t="s">
        <v>98</v>
      </c>
      <c r="C1" s="88"/>
      <c r="D1" s="88"/>
    </row>
    <row r="3" spans="1:4" s="8" customFormat="1" ht="15.75" x14ac:dyDescent="0.25">
      <c r="A3" s="8" t="s">
        <v>102</v>
      </c>
    </row>
    <row r="4" spans="1:4" s="8" customFormat="1" ht="15.75" x14ac:dyDescent="0.25">
      <c r="C4" s="62" t="s">
        <v>101</v>
      </c>
      <c r="D4" s="62"/>
    </row>
    <row r="5" spans="1:4" ht="15" customHeight="1" x14ac:dyDescent="0.25">
      <c r="B5" s="90" t="s">
        <v>37</v>
      </c>
      <c r="C5" s="75" t="s">
        <v>99</v>
      </c>
      <c r="D5" s="85" t="s">
        <v>99</v>
      </c>
    </row>
    <row r="6" spans="1:4" ht="33" customHeight="1" thickBot="1" x14ac:dyDescent="0.3">
      <c r="A6" s="1" t="s">
        <v>0</v>
      </c>
      <c r="B6" s="90"/>
      <c r="C6" s="76" t="s">
        <v>92</v>
      </c>
      <c r="D6" s="76" t="s">
        <v>82</v>
      </c>
    </row>
    <row r="7" spans="1:4" ht="25.5" x14ac:dyDescent="0.25">
      <c r="A7" s="2" t="s">
        <v>83</v>
      </c>
      <c r="B7" s="77"/>
      <c r="C7" s="26">
        <v>195351</v>
      </c>
      <c r="D7" s="26">
        <v>142672</v>
      </c>
    </row>
    <row r="8" spans="1:4" s="27" customFormat="1" ht="25.5" x14ac:dyDescent="0.25">
      <c r="A8" s="2" t="s">
        <v>1</v>
      </c>
      <c r="B8" s="82"/>
      <c r="C8" s="26">
        <v>1929716</v>
      </c>
      <c r="D8" s="26">
        <v>1703638</v>
      </c>
    </row>
    <row r="9" spans="1:4" s="27" customFormat="1" ht="26.25" thickBot="1" x14ac:dyDescent="0.3">
      <c r="A9" s="2" t="s">
        <v>10</v>
      </c>
      <c r="B9" s="82"/>
      <c r="C9" s="28">
        <v>-1224663</v>
      </c>
      <c r="D9" s="28">
        <v>-952767</v>
      </c>
    </row>
    <row r="10" spans="1:4" s="27" customFormat="1" x14ac:dyDescent="0.25">
      <c r="A10" s="29" t="s">
        <v>2</v>
      </c>
      <c r="B10" s="83"/>
      <c r="C10" s="30">
        <f>C7+C8+C9</f>
        <v>900404</v>
      </c>
      <c r="D10" s="30">
        <f>D7+D8+D9</f>
        <v>893543</v>
      </c>
    </row>
    <row r="11" spans="1:4" s="36" customFormat="1" x14ac:dyDescent="0.25">
      <c r="A11" s="33" t="s">
        <v>38</v>
      </c>
      <c r="B11" s="84"/>
      <c r="C11" s="35" t="e">
        <f>#REF!+#REF!</f>
        <v>#REF!</v>
      </c>
      <c r="D11" s="34">
        <f>SUM(D8:D9)-D10</f>
        <v>-142672</v>
      </c>
    </row>
    <row r="12" spans="1:4" s="27" customFormat="1" ht="51" x14ac:dyDescent="0.25">
      <c r="A12" s="25" t="s">
        <v>11</v>
      </c>
      <c r="B12" s="82"/>
      <c r="C12" s="26"/>
      <c r="D12" s="26">
        <v>15280</v>
      </c>
    </row>
    <row r="13" spans="1:4" s="27" customFormat="1" x14ac:dyDescent="0.25">
      <c r="A13" s="25" t="s">
        <v>3</v>
      </c>
      <c r="B13" s="82"/>
      <c r="C13" s="26">
        <v>-6306</v>
      </c>
      <c r="D13" s="26">
        <v>-126837</v>
      </c>
    </row>
    <row r="14" spans="1:4" s="27" customFormat="1" ht="15.75" thickBot="1" x14ac:dyDescent="0.3">
      <c r="A14" s="25" t="s">
        <v>4</v>
      </c>
      <c r="B14" s="82">
        <v>4</v>
      </c>
      <c r="C14" s="28">
        <v>318053</v>
      </c>
      <c r="D14" s="28">
        <v>307839</v>
      </c>
    </row>
    <row r="15" spans="1:4" s="27" customFormat="1" x14ac:dyDescent="0.25">
      <c r="A15" s="29" t="s">
        <v>5</v>
      </c>
      <c r="B15" s="83"/>
      <c r="C15" s="30">
        <f>C10+C13+C14</f>
        <v>1212151</v>
      </c>
      <c r="D15" s="30">
        <f>D10+D12+D13+D14</f>
        <v>1089825</v>
      </c>
    </row>
    <row r="16" spans="1:4" s="36" customFormat="1" x14ac:dyDescent="0.25">
      <c r="A16" s="33" t="s">
        <v>38</v>
      </c>
      <c r="B16" s="84"/>
      <c r="C16" s="37" t="e">
        <f t="shared" ref="C16" si="0">SUM(C10:C14)-C15</f>
        <v>#REF!</v>
      </c>
      <c r="D16" s="37">
        <f>SUM(D10:D14)-D15</f>
        <v>-142672</v>
      </c>
    </row>
    <row r="17" spans="1:4" s="27" customFormat="1" ht="42.75" customHeight="1" x14ac:dyDescent="0.25">
      <c r="A17" s="25" t="s">
        <v>6</v>
      </c>
      <c r="B17" s="82">
        <v>8.9</v>
      </c>
      <c r="C17" s="26">
        <v>22850</v>
      </c>
      <c r="D17" s="26">
        <v>-15757</v>
      </c>
    </row>
    <row r="18" spans="1:4" s="27" customFormat="1" ht="15.75" thickBot="1" x14ac:dyDescent="0.3">
      <c r="A18" s="25" t="s">
        <v>7</v>
      </c>
      <c r="B18" s="82">
        <v>5</v>
      </c>
      <c r="C18" s="28">
        <v>-839308</v>
      </c>
      <c r="D18" s="28">
        <v>-536191</v>
      </c>
    </row>
    <row r="19" spans="1:4" s="27" customFormat="1" x14ac:dyDescent="0.25">
      <c r="A19" s="29" t="s">
        <v>8</v>
      </c>
      <c r="B19" s="83"/>
      <c r="C19" s="30">
        <f>C15+C17+C18</f>
        <v>395693</v>
      </c>
      <c r="D19" s="30">
        <f>D15+D17+D18</f>
        <v>537877</v>
      </c>
    </row>
    <row r="20" spans="1:4" s="27" customFormat="1" ht="15.75" thickBot="1" x14ac:dyDescent="0.3">
      <c r="A20" s="25" t="s">
        <v>95</v>
      </c>
      <c r="B20" s="82">
        <v>6</v>
      </c>
      <c r="C20" s="28">
        <v>73597</v>
      </c>
      <c r="D20" s="28">
        <v>47378</v>
      </c>
    </row>
    <row r="21" spans="1:4" s="27" customFormat="1" ht="15.75" thickBot="1" x14ac:dyDescent="0.3">
      <c r="A21" s="29" t="s">
        <v>9</v>
      </c>
      <c r="B21" s="29"/>
      <c r="C21" s="31">
        <f>SUM(C19:C20)</f>
        <v>469290</v>
      </c>
      <c r="D21" s="31">
        <f>SUM(D19:D20)</f>
        <v>585255</v>
      </c>
    </row>
    <row r="22" spans="1:4" s="36" customFormat="1" ht="15.75" thickTop="1" x14ac:dyDescent="0.25">
      <c r="A22" s="33" t="s">
        <v>38</v>
      </c>
      <c r="B22" s="38"/>
      <c r="C22" s="39" t="b">
        <f>C21=-((Ф1!D31-Ф1!C31)-60000)</f>
        <v>1</v>
      </c>
      <c r="D22" s="39">
        <f>SUM(D15:D18)-D19</f>
        <v>-142672</v>
      </c>
    </row>
    <row r="23" spans="1:4" s="36" customFormat="1" x14ac:dyDescent="0.25">
      <c r="C23" s="40">
        <f>Ф1!E31-Ф1!G31-C21</f>
        <v>4045132</v>
      </c>
    </row>
    <row r="24" spans="1:4" s="32" customFormat="1" ht="15.75" x14ac:dyDescent="0.25">
      <c r="A24" s="32" t="s">
        <v>33</v>
      </c>
      <c r="C24" s="32" t="s">
        <v>33</v>
      </c>
    </row>
    <row r="25" spans="1:4" s="8" customFormat="1" ht="15.75" x14ac:dyDescent="0.25">
      <c r="A25" s="8" t="s">
        <v>90</v>
      </c>
      <c r="C25" s="8" t="s">
        <v>35</v>
      </c>
    </row>
    <row r="26" spans="1:4" s="8" customFormat="1" ht="15.75" x14ac:dyDescent="0.25">
      <c r="A26" s="8" t="s">
        <v>91</v>
      </c>
      <c r="C26" s="8" t="s">
        <v>34</v>
      </c>
    </row>
  </sheetData>
  <mergeCells count="2">
    <mergeCell ref="B5:B6"/>
    <mergeCell ref="B1:D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25" workbookViewId="0">
      <selection activeCell="B56" sqref="B56"/>
    </sheetView>
  </sheetViews>
  <sheetFormatPr defaultRowHeight="15" x14ac:dyDescent="0.25"/>
  <cols>
    <col min="1" max="1" width="56.85546875" customWidth="1"/>
    <col min="2" max="2" width="20.7109375" style="68" customWidth="1"/>
    <col min="3" max="3" width="24.85546875" customWidth="1"/>
  </cols>
  <sheetData>
    <row r="1" spans="1:4" ht="41.25" customHeight="1" x14ac:dyDescent="0.25">
      <c r="A1" s="8" t="s">
        <v>97</v>
      </c>
      <c r="B1" s="88" t="s">
        <v>98</v>
      </c>
      <c r="C1" s="88"/>
      <c r="D1" s="88"/>
    </row>
    <row r="3" spans="1:4" s="8" customFormat="1" ht="15.75" x14ac:dyDescent="0.25">
      <c r="A3" s="8" t="s">
        <v>100</v>
      </c>
      <c r="B3" s="61"/>
    </row>
    <row r="4" spans="1:4" s="8" customFormat="1" ht="15.75" x14ac:dyDescent="0.25">
      <c r="B4" s="62" t="s">
        <v>101</v>
      </c>
      <c r="C4" s="62"/>
    </row>
    <row r="5" spans="1:4" x14ac:dyDescent="0.25">
      <c r="B5" s="62" t="s">
        <v>99</v>
      </c>
      <c r="C5" s="62" t="s">
        <v>99</v>
      </c>
    </row>
    <row r="6" spans="1:4" ht="15.75" thickBot="1" x14ac:dyDescent="0.3">
      <c r="A6" s="42" t="s">
        <v>0</v>
      </c>
      <c r="B6" s="63" t="s">
        <v>92</v>
      </c>
      <c r="C6" s="59" t="s">
        <v>82</v>
      </c>
    </row>
    <row r="7" spans="1:4" ht="25.5" x14ac:dyDescent="0.25">
      <c r="A7" s="42" t="s">
        <v>42</v>
      </c>
      <c r="B7" s="64"/>
      <c r="C7" s="43"/>
    </row>
    <row r="8" spans="1:4" x14ac:dyDescent="0.25">
      <c r="A8" s="42" t="s">
        <v>43</v>
      </c>
      <c r="B8" s="65">
        <f>Ф2!C21</f>
        <v>469290</v>
      </c>
      <c r="C8" s="44">
        <v>585255</v>
      </c>
    </row>
    <row r="9" spans="1:4" x14ac:dyDescent="0.25">
      <c r="A9" s="45" t="s">
        <v>44</v>
      </c>
      <c r="B9" s="65"/>
      <c r="C9" s="3"/>
    </row>
    <row r="10" spans="1:4" ht="25.5" x14ac:dyDescent="0.25">
      <c r="A10" s="2" t="s">
        <v>83</v>
      </c>
      <c r="B10" s="56">
        <v>-181782</v>
      </c>
      <c r="C10" s="3">
        <v>-142672</v>
      </c>
    </row>
    <row r="11" spans="1:4" x14ac:dyDescent="0.25">
      <c r="A11" s="2" t="s">
        <v>84</v>
      </c>
      <c r="B11" s="56">
        <v>-1909348</v>
      </c>
      <c r="C11" s="3">
        <v>-1703638</v>
      </c>
    </row>
    <row r="12" spans="1:4" x14ac:dyDescent="0.25">
      <c r="A12" s="2" t="s">
        <v>85</v>
      </c>
      <c r="B12" s="56">
        <v>1224663</v>
      </c>
      <c r="C12" s="3">
        <v>952767</v>
      </c>
    </row>
    <row r="13" spans="1:4" ht="51" x14ac:dyDescent="0.25">
      <c r="A13" s="2" t="s">
        <v>45</v>
      </c>
      <c r="B13" s="56">
        <v>0</v>
      </c>
      <c r="C13" s="3">
        <v>-15280</v>
      </c>
    </row>
    <row r="14" spans="1:4" ht="25.5" x14ac:dyDescent="0.25">
      <c r="A14" s="2" t="s">
        <v>46</v>
      </c>
      <c r="B14" s="56">
        <v>-22850</v>
      </c>
      <c r="C14" s="3">
        <v>15757</v>
      </c>
    </row>
    <row r="15" spans="1:4" x14ac:dyDescent="0.25">
      <c r="A15" s="2" t="s">
        <v>47</v>
      </c>
      <c r="B15" s="56">
        <v>24198</v>
      </c>
      <c r="C15" s="3">
        <v>17475</v>
      </c>
    </row>
    <row r="16" spans="1:4" x14ac:dyDescent="0.25">
      <c r="A16" s="2" t="s">
        <v>48</v>
      </c>
      <c r="B16" s="56">
        <v>-24188</v>
      </c>
      <c r="C16" s="3">
        <v>77047</v>
      </c>
    </row>
    <row r="17" spans="1:4" ht="15.75" thickBot="1" x14ac:dyDescent="0.3">
      <c r="A17" s="2" t="s">
        <v>96</v>
      </c>
      <c r="B17" s="56">
        <v>-73597</v>
      </c>
      <c r="C17" s="3">
        <v>-47378</v>
      </c>
    </row>
    <row r="18" spans="1:4" ht="25.5" x14ac:dyDescent="0.25">
      <c r="A18" s="42" t="s">
        <v>49</v>
      </c>
      <c r="B18" s="66">
        <f>SUM(B8:B17)</f>
        <v>-493614</v>
      </c>
      <c r="C18" s="46">
        <f>SUM(C8:C17)</f>
        <v>-260667</v>
      </c>
    </row>
    <row r="19" spans="1:4" s="19" customFormat="1" x14ac:dyDescent="0.25">
      <c r="A19" s="16" t="s">
        <v>38</v>
      </c>
      <c r="B19" s="67"/>
      <c r="C19" s="47">
        <f>SUM(C8:C16)-C18</f>
        <v>47378</v>
      </c>
    </row>
    <row r="20" spans="1:4" x14ac:dyDescent="0.25">
      <c r="A20" s="42" t="s">
        <v>50</v>
      </c>
      <c r="B20" s="65"/>
      <c r="C20" s="44"/>
    </row>
    <row r="21" spans="1:4" x14ac:dyDescent="0.25">
      <c r="A21" s="42"/>
      <c r="C21" s="44"/>
      <c r="D21" s="3"/>
    </row>
    <row r="22" spans="1:4" x14ac:dyDescent="0.25">
      <c r="A22" s="2" t="s">
        <v>51</v>
      </c>
      <c r="B22" s="56">
        <v>-319557</v>
      </c>
      <c r="C22" s="3">
        <v>585988</v>
      </c>
    </row>
    <row r="23" spans="1:4" x14ac:dyDescent="0.25">
      <c r="A23" s="2" t="s">
        <v>16</v>
      </c>
      <c r="B23" s="56">
        <v>3056</v>
      </c>
      <c r="C23" s="3"/>
    </row>
    <row r="24" spans="1:4" x14ac:dyDescent="0.25">
      <c r="A24" s="2" t="s">
        <v>15</v>
      </c>
      <c r="B24" s="49">
        <v>-6596735</v>
      </c>
      <c r="C24" s="3">
        <v>-4721802</v>
      </c>
    </row>
    <row r="25" spans="1:4" ht="25.5" x14ac:dyDescent="0.25">
      <c r="A25" s="2" t="s">
        <v>52</v>
      </c>
      <c r="B25" s="56">
        <v>-1146404</v>
      </c>
      <c r="C25" s="3">
        <v>-86731</v>
      </c>
    </row>
    <row r="26" spans="1:4" x14ac:dyDescent="0.25">
      <c r="A26" s="2" t="s">
        <v>53</v>
      </c>
      <c r="B26" s="56">
        <v>-270008</v>
      </c>
      <c r="C26" s="3">
        <v>-24993</v>
      </c>
    </row>
    <row r="27" spans="1:4" x14ac:dyDescent="0.25">
      <c r="A27" s="2"/>
      <c r="B27" s="56">
        <v>0</v>
      </c>
      <c r="C27" s="3">
        <v>0</v>
      </c>
    </row>
    <row r="28" spans="1:4" x14ac:dyDescent="0.25">
      <c r="A28" s="42" t="s">
        <v>54</v>
      </c>
      <c r="B28" s="56">
        <v>0</v>
      </c>
      <c r="C28" s="44">
        <v>0</v>
      </c>
    </row>
    <row r="29" spans="1:4" x14ac:dyDescent="0.25">
      <c r="A29" s="2" t="s">
        <v>32</v>
      </c>
      <c r="B29" s="56">
        <v>1340371</v>
      </c>
      <c r="C29" s="3">
        <v>202271</v>
      </c>
    </row>
    <row r="30" spans="1:4" x14ac:dyDescent="0.25">
      <c r="A30" s="2" t="s">
        <v>86</v>
      </c>
      <c r="B30" s="56">
        <v>1945483</v>
      </c>
      <c r="C30" s="3">
        <v>499402</v>
      </c>
    </row>
    <row r="31" spans="1:4" x14ac:dyDescent="0.25">
      <c r="A31" s="2" t="s">
        <v>22</v>
      </c>
      <c r="B31" s="56">
        <v>42099</v>
      </c>
      <c r="C31" s="3">
        <v>43219</v>
      </c>
    </row>
    <row r="32" spans="1:4" ht="15.75" thickBot="1" x14ac:dyDescent="0.3">
      <c r="A32" s="2" t="s">
        <v>23</v>
      </c>
      <c r="B32" s="69">
        <v>-6675</v>
      </c>
      <c r="C32" s="4">
        <v>24404</v>
      </c>
    </row>
    <row r="33" spans="1:7" ht="25.5" x14ac:dyDescent="0.25">
      <c r="A33" s="42" t="s">
        <v>55</v>
      </c>
      <c r="B33" s="65">
        <f>SUM(B22:B32)+B18</f>
        <v>-5501984</v>
      </c>
      <c r="C33" s="44">
        <f>SUM(C22:C32)+C18</f>
        <v>-3738909</v>
      </c>
    </row>
    <row r="34" spans="1:7" s="19" customFormat="1" x14ac:dyDescent="0.25">
      <c r="A34" s="16" t="s">
        <v>38</v>
      </c>
      <c r="B34" s="67"/>
      <c r="C34" s="47">
        <f>SUM(C18:C32)-C33</f>
        <v>47378</v>
      </c>
    </row>
    <row r="35" spans="1:7" x14ac:dyDescent="0.25">
      <c r="A35" s="2" t="s">
        <v>56</v>
      </c>
      <c r="B35" s="56">
        <v>910444</v>
      </c>
      <c r="C35" s="3">
        <v>583183</v>
      </c>
    </row>
    <row r="36" spans="1:7" ht="15.75" thickBot="1" x14ac:dyDescent="0.3">
      <c r="A36" s="2" t="s">
        <v>57</v>
      </c>
      <c r="B36" s="56">
        <v>-365884</v>
      </c>
      <c r="C36" s="3">
        <v>-598737</v>
      </c>
    </row>
    <row r="37" spans="1:7" ht="15.75" thickBot="1" x14ac:dyDescent="0.3">
      <c r="A37" s="42" t="s">
        <v>58</v>
      </c>
      <c r="B37" s="70">
        <f>B33+SUM(B35:B36)</f>
        <v>-4957424</v>
      </c>
      <c r="C37" s="48">
        <f>C33+SUM(C35:C36)</f>
        <v>-3754463</v>
      </c>
    </row>
    <row r="38" spans="1:7" s="19" customFormat="1" x14ac:dyDescent="0.25">
      <c r="A38" s="16" t="s">
        <v>38</v>
      </c>
      <c r="B38" s="71">
        <f>SUM(B33:B36)-B37</f>
        <v>0</v>
      </c>
      <c r="C38" s="21">
        <f>SUM(C33:C36)-C37</f>
        <v>47378</v>
      </c>
    </row>
    <row r="39" spans="1:7" ht="25.5" x14ac:dyDescent="0.25">
      <c r="A39" s="42" t="s">
        <v>59</v>
      </c>
      <c r="B39" s="65"/>
      <c r="C39" s="44"/>
    </row>
    <row r="40" spans="1:7" x14ac:dyDescent="0.25">
      <c r="A40" s="2" t="s">
        <v>60</v>
      </c>
      <c r="B40" s="49"/>
      <c r="C40" s="3"/>
    </row>
    <row r="41" spans="1:7" ht="15.75" thickBot="1" x14ac:dyDescent="0.3">
      <c r="A41" s="2" t="s">
        <v>61</v>
      </c>
      <c r="B41" s="69">
        <v>-21558</v>
      </c>
      <c r="C41" s="4">
        <v>-12756</v>
      </c>
    </row>
    <row r="42" spans="1:7" ht="26.25" thickBot="1" x14ac:dyDescent="0.3">
      <c r="A42" s="42" t="s">
        <v>62</v>
      </c>
      <c r="B42" s="72">
        <f>SUM(B40:B41)</f>
        <v>-21558</v>
      </c>
      <c r="C42" s="7">
        <f>SUM(C40:C41)</f>
        <v>-12756</v>
      </c>
    </row>
    <row r="43" spans="1:7" x14ac:dyDescent="0.25">
      <c r="A43" s="2"/>
      <c r="B43" s="56"/>
      <c r="C43" s="3"/>
    </row>
    <row r="44" spans="1:7" ht="25.5" x14ac:dyDescent="0.25">
      <c r="A44" s="42" t="s">
        <v>63</v>
      </c>
      <c r="B44" s="65"/>
      <c r="C44" s="44"/>
    </row>
    <row r="45" spans="1:7" x14ac:dyDescent="0.25">
      <c r="A45" s="2" t="s">
        <v>64</v>
      </c>
      <c r="B45" s="56">
        <v>-1176470</v>
      </c>
      <c r="C45" s="3">
        <v>-1943071</v>
      </c>
    </row>
    <row r="46" spans="1:7" x14ac:dyDescent="0.25">
      <c r="A46" s="2" t="s">
        <v>65</v>
      </c>
      <c r="B46" s="56">
        <v>3670041</v>
      </c>
      <c r="C46" s="3">
        <v>4334552</v>
      </c>
      <c r="G46" s="2"/>
    </row>
    <row r="47" spans="1:7" x14ac:dyDescent="0.25">
      <c r="A47" s="2" t="s">
        <v>88</v>
      </c>
      <c r="B47" s="56">
        <v>-13500</v>
      </c>
      <c r="C47" s="3">
        <v>-11323</v>
      </c>
      <c r="G47" s="2"/>
    </row>
    <row r="48" spans="1:7" x14ac:dyDescent="0.25">
      <c r="A48" s="2" t="s">
        <v>66</v>
      </c>
      <c r="B48" s="56">
        <v>-60000</v>
      </c>
      <c r="C48" s="3">
        <v>0</v>
      </c>
      <c r="G48" s="2"/>
    </row>
    <row r="49" spans="1:3" ht="15.75" thickBot="1" x14ac:dyDescent="0.3">
      <c r="A49" s="2" t="s">
        <v>87</v>
      </c>
      <c r="B49" s="56">
        <v>2665606</v>
      </c>
      <c r="C49" s="3">
        <v>1327776</v>
      </c>
    </row>
    <row r="50" spans="1:3" ht="26.25" thickBot="1" x14ac:dyDescent="0.3">
      <c r="A50" s="42" t="s">
        <v>67</v>
      </c>
      <c r="B50" s="70">
        <f t="shared" ref="B50" si="0">SUM(B43:B49)</f>
        <v>5085677</v>
      </c>
      <c r="C50" s="48">
        <f>SUM(C43:C49)</f>
        <v>3707934</v>
      </c>
    </row>
    <row r="51" spans="1:3" s="19" customFormat="1" x14ac:dyDescent="0.25">
      <c r="A51" s="17"/>
      <c r="B51" s="67"/>
      <c r="C51" s="47">
        <f>SUM(C45:C49)-C50</f>
        <v>0</v>
      </c>
    </row>
    <row r="52" spans="1:3" ht="25.5" x14ac:dyDescent="0.25">
      <c r="A52" s="42" t="s">
        <v>68</v>
      </c>
      <c r="B52" s="65">
        <f>B37+B42+B50</f>
        <v>106695</v>
      </c>
      <c r="C52" s="44">
        <f>C37+C42+C50</f>
        <v>-59285</v>
      </c>
    </row>
    <row r="53" spans="1:3" ht="25.5" x14ac:dyDescent="0.25">
      <c r="A53" s="2" t="s">
        <v>69</v>
      </c>
      <c r="B53" s="56">
        <v>254493</v>
      </c>
      <c r="C53" s="3">
        <v>244135</v>
      </c>
    </row>
    <row r="54" spans="1:3" ht="26.25" thickBot="1" x14ac:dyDescent="0.3">
      <c r="A54" s="2" t="s">
        <v>70</v>
      </c>
      <c r="B54" s="69">
        <v>-5057</v>
      </c>
      <c r="C54" s="4">
        <v>-8358</v>
      </c>
    </row>
    <row r="55" spans="1:3" ht="15.75" thickBot="1" x14ac:dyDescent="0.3">
      <c r="A55" s="42" t="s">
        <v>71</v>
      </c>
      <c r="B55" s="73">
        <f>SUM(B52:B54)</f>
        <v>356131</v>
      </c>
      <c r="C55" s="5">
        <f>SUM(C52:C54)</f>
        <v>176492</v>
      </c>
    </row>
    <row r="56" spans="1:3" s="19" customFormat="1" ht="15.75" thickTop="1" x14ac:dyDescent="0.25">
      <c r="B56" s="71" t="b">
        <f>B55=Ф1!C9</f>
        <v>1</v>
      </c>
    </row>
    <row r="57" spans="1:3" x14ac:dyDescent="0.25">
      <c r="B57" s="74"/>
    </row>
    <row r="58" spans="1:3" x14ac:dyDescent="0.25">
      <c r="B58" s="74"/>
    </row>
    <row r="59" spans="1:3" s="8" customFormat="1" ht="15.75" x14ac:dyDescent="0.25">
      <c r="A59" s="8" t="s">
        <v>33</v>
      </c>
      <c r="B59" s="61" t="s">
        <v>33</v>
      </c>
    </row>
    <row r="60" spans="1:3" s="8" customFormat="1" ht="15.75" x14ac:dyDescent="0.25">
      <c r="A60" s="8" t="s">
        <v>90</v>
      </c>
      <c r="B60" s="61" t="s">
        <v>35</v>
      </c>
    </row>
    <row r="61" spans="1:3" s="8" customFormat="1" ht="15.75" x14ac:dyDescent="0.25">
      <c r="A61" s="8" t="s">
        <v>91</v>
      </c>
      <c r="B61" s="61" t="s">
        <v>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P16" sqref="P16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51" bestFit="1" customWidth="1"/>
  </cols>
  <sheetData>
    <row r="1" spans="1:6" ht="38.25" customHeight="1" x14ac:dyDescent="0.25">
      <c r="A1" s="8" t="s">
        <v>97</v>
      </c>
      <c r="B1" s="88" t="s">
        <v>98</v>
      </c>
      <c r="C1" s="88"/>
      <c r="D1" s="88"/>
    </row>
    <row r="4" spans="1:6" s="8" customFormat="1" ht="15.75" x14ac:dyDescent="0.25">
      <c r="A4" s="8" t="s">
        <v>104</v>
      </c>
      <c r="E4" s="50"/>
    </row>
    <row r="6" spans="1:6" x14ac:dyDescent="0.25">
      <c r="A6" s="89" t="s">
        <v>0</v>
      </c>
      <c r="B6" s="90" t="s">
        <v>26</v>
      </c>
      <c r="C6" s="41" t="s">
        <v>72</v>
      </c>
      <c r="D6" s="41" t="s">
        <v>73</v>
      </c>
    </row>
    <row r="7" spans="1:6" ht="15.75" thickBot="1" x14ac:dyDescent="0.3">
      <c r="A7" s="89"/>
      <c r="B7" s="91"/>
      <c r="C7" s="15" t="s">
        <v>74</v>
      </c>
      <c r="D7" s="15" t="s">
        <v>75</v>
      </c>
      <c r="E7" s="51" t="s">
        <v>76</v>
      </c>
    </row>
    <row r="8" spans="1:6" x14ac:dyDescent="0.25">
      <c r="A8" s="29" t="s">
        <v>93</v>
      </c>
      <c r="B8" s="57">
        <v>150</v>
      </c>
      <c r="C8" s="46">
        <v>3493844</v>
      </c>
      <c r="D8" s="46">
        <f>B8+C8</f>
        <v>3493994</v>
      </c>
    </row>
    <row r="9" spans="1:6" x14ac:dyDescent="0.25">
      <c r="A9" s="2" t="s">
        <v>78</v>
      </c>
      <c r="B9" s="3"/>
      <c r="C9" s="3">
        <v>611288</v>
      </c>
      <c r="D9" s="3">
        <f>C9</f>
        <v>611288</v>
      </c>
      <c r="E9" s="52">
        <f>D9-[1]Ф3!F6</f>
        <v>70596</v>
      </c>
    </row>
    <row r="10" spans="1:6" x14ac:dyDescent="0.25">
      <c r="A10" s="2" t="s">
        <v>81</v>
      </c>
      <c r="B10" s="3"/>
      <c r="C10" s="3"/>
      <c r="D10" s="3">
        <f>C10</f>
        <v>0</v>
      </c>
      <c r="E10" s="52"/>
    </row>
    <row r="11" spans="1:6" s="54" customFormat="1" ht="15.75" hidden="1" thickTop="1" x14ac:dyDescent="0.25">
      <c r="A11" s="53" t="s">
        <v>78</v>
      </c>
      <c r="B11" s="12" t="s">
        <v>77</v>
      </c>
      <c r="C11" s="12">
        <f>900867-279256+3</f>
        <v>621614</v>
      </c>
      <c r="D11" s="12">
        <f>C11</f>
        <v>621614</v>
      </c>
      <c r="E11" s="52">
        <f>D9+D11</f>
        <v>1232902</v>
      </c>
      <c r="F11" s="54" t="s">
        <v>79</v>
      </c>
    </row>
    <row r="12" spans="1:6" s="54" customFormat="1" ht="26.25" hidden="1" thickTop="1" x14ac:dyDescent="0.25">
      <c r="A12" s="13" t="s">
        <v>80</v>
      </c>
      <c r="B12" s="12"/>
      <c r="C12" s="12"/>
      <c r="D12" s="12"/>
      <c r="E12" s="51"/>
    </row>
    <row r="13" spans="1:6" s="54" customFormat="1" ht="16.5" hidden="1" thickTop="1" thickBot="1" x14ac:dyDescent="0.3">
      <c r="A13" s="53" t="s">
        <v>81</v>
      </c>
      <c r="B13" s="14" t="s">
        <v>77</v>
      </c>
      <c r="C13" s="14">
        <v>-372310</v>
      </c>
      <c r="D13" s="14">
        <v>-372310</v>
      </c>
      <c r="E13" s="51"/>
    </row>
    <row r="14" spans="1:6" s="27" customFormat="1" ht="15.75" thickBot="1" x14ac:dyDescent="0.3">
      <c r="A14" s="29" t="s">
        <v>94</v>
      </c>
      <c r="B14" s="31">
        <v>150</v>
      </c>
      <c r="C14" s="31">
        <f>SUM(C8:C10)</f>
        <v>4105132</v>
      </c>
      <c r="D14" s="31">
        <f>B14+C14</f>
        <v>4105282</v>
      </c>
      <c r="E14" s="52">
        <f>D14-[1]Ф1!E28-B14</f>
        <v>1089578</v>
      </c>
    </row>
    <row r="15" spans="1:6" ht="15.75" thickTop="1" x14ac:dyDescent="0.25">
      <c r="A15" s="2" t="s">
        <v>78</v>
      </c>
      <c r="B15" s="3"/>
      <c r="C15" s="3">
        <f>Ф2!C21</f>
        <v>469290</v>
      </c>
      <c r="D15" s="3">
        <f>C15</f>
        <v>469290</v>
      </c>
      <c r="E15" s="52">
        <f>[1]Ф1!C28-[1]Ф1!E28-D15</f>
        <v>-93330</v>
      </c>
    </row>
    <row r="16" spans="1:6" x14ac:dyDescent="0.25">
      <c r="A16" s="2" t="s">
        <v>81</v>
      </c>
      <c r="B16" s="3"/>
      <c r="C16" s="3">
        <v>-60000</v>
      </c>
      <c r="D16" s="3">
        <v>-60000</v>
      </c>
      <c r="E16" s="52"/>
    </row>
    <row r="17" spans="1:5" ht="15.75" thickBot="1" x14ac:dyDescent="0.3">
      <c r="A17" s="29" t="s">
        <v>105</v>
      </c>
      <c r="B17" s="5">
        <v>150</v>
      </c>
      <c r="C17" s="5">
        <f>C14+C15+C16</f>
        <v>4514422</v>
      </c>
      <c r="D17" s="5">
        <f>D14+D15+D16</f>
        <v>4514572</v>
      </c>
      <c r="E17" s="52">
        <f>[1]Ф1!C29-D17</f>
        <v>-1122908</v>
      </c>
    </row>
    <row r="18" spans="1:5" s="36" customFormat="1" ht="15.75" thickTop="1" x14ac:dyDescent="0.25">
      <c r="C18" s="40" t="b">
        <f>C17=Ф1!C31</f>
        <v>1</v>
      </c>
      <c r="D18" s="36" t="b">
        <f>D17=Ф1!C32</f>
        <v>1</v>
      </c>
      <c r="E18" s="51"/>
    </row>
    <row r="19" spans="1:5" s="36" customFormat="1" x14ac:dyDescent="0.25">
      <c r="B19" s="55" t="s">
        <v>38</v>
      </c>
      <c r="C19" s="40">
        <f>C14+C15-C17+C16</f>
        <v>0</v>
      </c>
      <c r="D19" s="40">
        <f>D14+D15-D17+D16</f>
        <v>0</v>
      </c>
      <c r="E19" s="51"/>
    </row>
    <row r="20" spans="1:5" s="19" customFormat="1" x14ac:dyDescent="0.25">
      <c r="E20" s="51"/>
    </row>
    <row r="21" spans="1:5" s="8" customFormat="1" ht="15.75" x14ac:dyDescent="0.25">
      <c r="A21" s="8" t="s">
        <v>33</v>
      </c>
      <c r="B21" s="8" t="s">
        <v>33</v>
      </c>
      <c r="E21" s="50"/>
    </row>
    <row r="22" spans="1:5" s="8" customFormat="1" ht="15.75" x14ac:dyDescent="0.25">
      <c r="A22" s="8" t="s">
        <v>90</v>
      </c>
      <c r="B22" s="8" t="s">
        <v>35</v>
      </c>
      <c r="E22" s="50"/>
    </row>
    <row r="23" spans="1:5" s="8" customFormat="1" ht="15.75" x14ac:dyDescent="0.25">
      <c r="A23" s="8" t="s">
        <v>91</v>
      </c>
      <c r="B23" s="8" t="s">
        <v>34</v>
      </c>
      <c r="E23" s="50"/>
    </row>
    <row r="29" spans="1:5" x14ac:dyDescent="0.25">
      <c r="A29" s="2"/>
    </row>
  </sheetData>
  <mergeCells count="3">
    <mergeCell ref="A6:A7"/>
    <mergeCell ref="B6:B7"/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Ekaterina Li</cp:lastModifiedBy>
  <cp:lastPrinted>2021-11-08T02:18:25Z</cp:lastPrinted>
  <dcterms:created xsi:type="dcterms:W3CDTF">2019-08-06T14:59:38Z</dcterms:created>
  <dcterms:modified xsi:type="dcterms:W3CDTF">2021-11-11T10:38:10Z</dcterms:modified>
</cp:coreProperties>
</file>