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g_kappasova\Desktop\Documents\Аудит\2022\3 квартал\"/>
    </mc:Choice>
  </mc:AlternateContent>
  <bookViews>
    <workbookView xWindow="-120" yWindow="-120" windowWidth="29040" windowHeight="15840" activeTab="3"/>
  </bookViews>
  <sheets>
    <sheet name="Ф1" sheetId="2" r:id="rId1"/>
    <sheet name="Ф2" sheetId="1" r:id="rId2"/>
    <sheet name="Ф3" sheetId="3" r:id="rId3"/>
    <sheet name="Ф4" sheetId="4" r:id="rId4"/>
  </sheets>
  <externalReferences>
    <externalReference r:id="rId5"/>
    <externalReference r:id="rId6"/>
  </externalReferences>
  <definedNames>
    <definedName name="_Hlk222891459" localSheetId="0">Ф1!$A$9</definedName>
    <definedName name="BalanceSheet" localSheetId="0">Ф1!$A$8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2" l="1"/>
  <c r="B16" i="4" l="1"/>
  <c r="B11" i="4"/>
  <c r="D15" i="4"/>
  <c r="D13" i="4"/>
  <c r="C50" i="3"/>
  <c r="D10" i="4" l="1"/>
  <c r="D8" i="4"/>
  <c r="C51" i="3"/>
  <c r="B50" i="3"/>
  <c r="C41" i="3"/>
  <c r="B41" i="3"/>
  <c r="C10" i="1" l="1"/>
  <c r="C14" i="1" s="1"/>
  <c r="C18" i="1" s="1"/>
  <c r="C20" i="1" s="1"/>
  <c r="B8" i="3" s="1"/>
  <c r="B17" i="3" s="1"/>
  <c r="B32" i="3" s="1"/>
  <c r="B36" i="3" l="1"/>
  <c r="B52" i="3" s="1"/>
  <c r="B55" i="3" s="1"/>
  <c r="B56" i="3" s="1"/>
  <c r="C21" i="1"/>
  <c r="C14" i="4"/>
  <c r="B37" i="3" l="1"/>
  <c r="C16" i="4"/>
  <c r="D16" i="4" s="1"/>
  <c r="D14" i="4"/>
  <c r="C27" i="2"/>
  <c r="C17" i="4" l="1"/>
  <c r="E14" i="4"/>
  <c r="D10" i="1"/>
  <c r="D14" i="1" l="1"/>
  <c r="D18" i="1" s="1"/>
  <c r="E16" i="4"/>
  <c r="D17" i="4"/>
  <c r="C18" i="2"/>
  <c r="C34" i="2" s="1"/>
  <c r="C32" i="2"/>
  <c r="C35" i="2" l="1"/>
  <c r="D18" i="2"/>
  <c r="C19" i="2" l="1"/>
  <c r="D32" i="2"/>
  <c r="D34" i="2" s="1"/>
  <c r="D27" i="2"/>
  <c r="D28" i="2" l="1"/>
  <c r="D33" i="2"/>
  <c r="C28" i="2"/>
  <c r="D19" i="2"/>
  <c r="D35" i="2"/>
  <c r="C11" i="1" l="1"/>
  <c r="C15" i="1" l="1"/>
  <c r="D11" i="1" l="1"/>
  <c r="C22" i="1" l="1"/>
  <c r="D15" i="1"/>
  <c r="D20" i="1" l="1"/>
  <c r="D21" i="1"/>
  <c r="C8" i="3" l="1"/>
  <c r="C17" i="3" s="1"/>
  <c r="C32" i="3" s="1"/>
  <c r="C36" i="3" s="1"/>
  <c r="C9" i="4"/>
  <c r="C18" i="3" l="1"/>
  <c r="C33" i="3" s="1"/>
  <c r="C37" i="3" s="1"/>
  <c r="C11" i="4"/>
  <c r="D9" i="4"/>
  <c r="E9" i="4" s="1"/>
  <c r="C52" i="3"/>
  <c r="C55" i="3" s="1"/>
  <c r="D11" i="4" l="1"/>
  <c r="C18" i="4"/>
  <c r="E11" i="4" l="1"/>
  <c r="D18" i="4"/>
</calcChain>
</file>

<file path=xl/sharedStrings.xml><?xml version="1.0" encoding="utf-8"?>
<sst xmlns="http://schemas.openxmlformats.org/spreadsheetml/2006/main" count="158" uniqueCount="105">
  <si>
    <t>тыс. тенге</t>
  </si>
  <si>
    <t>Чистый процентный доход</t>
  </si>
  <si>
    <t>Чистый убыток от операций с иностранной валютой</t>
  </si>
  <si>
    <t>Прочие доходы</t>
  </si>
  <si>
    <t xml:space="preserve">Операционный доход </t>
  </si>
  <si>
    <t>Восстановление/(убыток) от обесценения долговых финансовых активов</t>
  </si>
  <si>
    <t xml:space="preserve">Операционные и административные расходы </t>
  </si>
  <si>
    <t>Прибыль до налогообложения</t>
  </si>
  <si>
    <t xml:space="preserve">Прибыль и общий совокупный доход за год </t>
  </si>
  <si>
    <t>АКТИВЫ</t>
  </si>
  <si>
    <t>Денежные средства и их эквиваленты</t>
  </si>
  <si>
    <t xml:space="preserve">Счета и депозиты в банках </t>
  </si>
  <si>
    <t>Дебиторская задолженность по финансовой аренде</t>
  </si>
  <si>
    <t>Активы для передачи по договорам финансовой аренды</t>
  </si>
  <si>
    <t>Основные средства и нематериальные активы</t>
  </si>
  <si>
    <t xml:space="preserve">Текущие налоговые активы </t>
  </si>
  <si>
    <t xml:space="preserve">Прочие активы </t>
  </si>
  <si>
    <t xml:space="preserve">Итого активов </t>
  </si>
  <si>
    <t>ОБЯЗАТЕЛЬСТВА</t>
  </si>
  <si>
    <t xml:space="preserve">Кредиторская задолженность по налогу на добавленную стоимость </t>
  </si>
  <si>
    <t xml:space="preserve">Прочие обязательства </t>
  </si>
  <si>
    <t>Итого обязательств</t>
  </si>
  <si>
    <t>СОБСТВЕННЫЙ КАПИТАЛ</t>
  </si>
  <si>
    <t>Уставный капитал</t>
  </si>
  <si>
    <t>Нераспределенная прибыль</t>
  </si>
  <si>
    <t>Итого собственного капитала</t>
  </si>
  <si>
    <t>Итого собственного капитала и обязательств</t>
  </si>
  <si>
    <t xml:space="preserve">Авансы уплаченные поставщикам оборудования по договорам финансовой аренды </t>
  </si>
  <si>
    <t>Займы полученные от банков и кредитных компаний</t>
  </si>
  <si>
    <t>Арендные платежи полученные авансом</t>
  </si>
  <si>
    <t>__________________________</t>
  </si>
  <si>
    <t>Г.Н. Каппасова</t>
  </si>
  <si>
    <t>Главный бухгалтер</t>
  </si>
  <si>
    <t>31 декабря</t>
  </si>
  <si>
    <t>Примечание</t>
  </si>
  <si>
    <t>Проверка</t>
  </si>
  <si>
    <t>Баланс</t>
  </si>
  <si>
    <t>Выпущенные долговые ценные бумаги</t>
  </si>
  <si>
    <t>Процентные доходы, рассчитанные с использованием метода эффективной процентной ставки</t>
  </si>
  <si>
    <t xml:space="preserve">Торговая и прочая кредиторская задолженность </t>
  </si>
  <si>
    <t>Директор</t>
  </si>
  <si>
    <t xml:space="preserve">Ж.А. Ниязбекова </t>
  </si>
  <si>
    <t>2021 года</t>
  </si>
  <si>
    <t>(Расход)/Экономия по подоходному налогу</t>
  </si>
  <si>
    <t>Наименование</t>
  </si>
  <si>
    <t>Товарищество с ограниченной ответственностью "ТехноЛизинг"</t>
  </si>
  <si>
    <t>Не аудировано</t>
  </si>
  <si>
    <t>ДВИЖЕНИЕ ДЕНЕЖНЫХ СРЕДСТВ ОТ ОПЕРАЦИОННОЙ ДЕЯТЕЛЬНОСТИ</t>
  </si>
  <si>
    <t>Прибыль за год</t>
  </si>
  <si>
    <t>Корректировки:</t>
  </si>
  <si>
    <t>Прочие процентные доходы</t>
  </si>
  <si>
    <t>Процентные расходы</t>
  </si>
  <si>
    <t xml:space="preserve">(Восстановление)/убыток от обесценения долговых финансовых активов </t>
  </si>
  <si>
    <t xml:space="preserve">Расходы на износ и амортизацию </t>
  </si>
  <si>
    <t>Расход/(Экономия) по подоходному налогу</t>
  </si>
  <si>
    <t>Использование денежных средств в операционной деятельности до изменения операционных активов и обязательств</t>
  </si>
  <si>
    <t>(Увеличение)/уменьшение операционных активов</t>
  </si>
  <si>
    <t>Счета и депозиты в банках</t>
  </si>
  <si>
    <t>Авансы уплаченные поставщикам оборудования по договорам финансовой аренды</t>
  </si>
  <si>
    <t>Прочие активы</t>
  </si>
  <si>
    <t>Увеличение/(уменьшение) операционных обязательств</t>
  </si>
  <si>
    <t xml:space="preserve">Торговая и прочая задолженность </t>
  </si>
  <si>
    <t xml:space="preserve">Использование денежных средств в операционной деятельности до налогообложения </t>
  </si>
  <si>
    <t>Вознаграждение полученное</t>
  </si>
  <si>
    <t>Вознаграждение уплаченное</t>
  </si>
  <si>
    <t xml:space="preserve">Использование денежных средств в операционной деятельности </t>
  </si>
  <si>
    <t>ДВИЖЕНИЕ ДЕНЕЖНЫХ СРЕДСТВ ОТ ИНВЕСТИЦИОННОЙ ДЕЯТЕЛЬНОСТИ</t>
  </si>
  <si>
    <t>Выбытие основных средств и нематериальных активов</t>
  </si>
  <si>
    <t>Приобретение основных средств и нематериальных активов</t>
  </si>
  <si>
    <t>Использование денежных средств в инвестиционной деятельности</t>
  </si>
  <si>
    <t>ДВИЖЕНИЕ ДЕНЕЖНЫХ СРЕДСТВ ОТ ФИНАНСОВОЙ ДЕЯТЕЛЬНОСТИ</t>
  </si>
  <si>
    <t>Погашение займов полученных от банков и кредитных компаний</t>
  </si>
  <si>
    <t>Поступление займов от банков и кредитных компаний</t>
  </si>
  <si>
    <t>Платежи по обячзательствам по аренде</t>
  </si>
  <si>
    <t>Выплата дивидендов</t>
  </si>
  <si>
    <t>Поступления от выпуска долговых ценных бумаг</t>
  </si>
  <si>
    <t>Поступление/(использование) денежных средств от/(в) финансовой деятельности</t>
  </si>
  <si>
    <t>Нетто увеличение/(уменьшение) денежных средств и их эквивалентов</t>
  </si>
  <si>
    <t>Денежные средства и эквиваленты денежных средств на начало года</t>
  </si>
  <si>
    <t>Влияние изменений валютных курсов на величину денежных средств и их эквивалентов</t>
  </si>
  <si>
    <t xml:space="preserve">Денежные средства и их эквиваленты на конец года </t>
  </si>
  <si>
    <t>Итого</t>
  </si>
  <si>
    <t>прибыль</t>
  </si>
  <si>
    <t>собственного капитала</t>
  </si>
  <si>
    <t>ПРОВЕРКА</t>
  </si>
  <si>
    <t>Прибыль и общий совокупный доход за период</t>
  </si>
  <si>
    <t>Дивиденды собственникам</t>
  </si>
  <si>
    <t>Отложенный налоговый актив</t>
  </si>
  <si>
    <t>Арендные платежи, полученные авансом</t>
  </si>
  <si>
    <t xml:space="preserve">Процентные расходы </t>
  </si>
  <si>
    <t>Нереализованный расход (доход) от операций с иностранной валютой</t>
  </si>
  <si>
    <t>2022 года</t>
  </si>
  <si>
    <t>Остаток на 1 января 2021 года</t>
  </si>
  <si>
    <t>Погашение долговых ценных бумаг</t>
  </si>
  <si>
    <t>Нераспределенная</t>
  </si>
  <si>
    <t>Остаток на 1 января 2022 года</t>
  </si>
  <si>
    <t xml:space="preserve">Отчет о финансовом положении по состоянию на 30 сентября 2022 г. </t>
  </si>
  <si>
    <t>30 сентября</t>
  </si>
  <si>
    <t>Отчет о прибыли или убытке и прочем совокупном доходе за период, закончившийся на 30 сентября 2022 года</t>
  </si>
  <si>
    <t>за девять месяцев, закончившихся 30 сентября 2022 года</t>
  </si>
  <si>
    <t>за девять месяцев, закончившихся 30 сентября 2021 года</t>
  </si>
  <si>
    <t>Отчет о движении денежных средств за шесть месяцев, закончившихся 30 сентября 2022 года</t>
  </si>
  <si>
    <t>Отчет об изменениях в капитале за шесть месяцев, закончившихся 30 сентября 2022 года</t>
  </si>
  <si>
    <t>Остаток на 30 сентября 2021 года (неаудировано)</t>
  </si>
  <si>
    <t>Остаток на 30 сентября 2022 года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</si>
</sst>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#,##0.00000"/>
    <numFmt numFmtId="166" formatCode="#,##0.000000"/>
    <numFmt numFmtId="167" formatCode="_(* #,##0_);_(* \(#,##0\);_(* &quot;-&quot;??_);_(@_)"/>
  </numFmts>
  <fonts count="2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i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165" fontId="6" fillId="0" borderId="0" xfId="0" applyNumberFormat="1" applyFont="1" applyBorder="1" applyAlignment="1">
      <alignment vertical="center" wrapText="1"/>
    </xf>
    <xf numFmtId="0" fontId="4" fillId="0" borderId="0" xfId="0" applyFont="1"/>
    <xf numFmtId="164" fontId="6" fillId="0" borderId="0" xfId="0" applyNumberFormat="1" applyFont="1" applyBorder="1" applyAlignment="1">
      <alignment vertical="center" wrapText="1"/>
    </xf>
    <xf numFmtId="3" fontId="4" fillId="0" borderId="0" xfId="0" applyNumberFormat="1" applyFont="1"/>
    <xf numFmtId="164" fontId="4" fillId="0" borderId="0" xfId="0" applyNumberFormat="1" applyFont="1"/>
    <xf numFmtId="166" fontId="4" fillId="0" borderId="0" xfId="0" applyNumberFormat="1" applyFont="1"/>
    <xf numFmtId="0" fontId="2" fillId="2" borderId="0" xfId="0" applyFont="1" applyFill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0" fontId="0" fillId="2" borderId="0" xfId="0" applyFill="1"/>
    <xf numFmtId="3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 wrapText="1"/>
    </xf>
    <xf numFmtId="3" fontId="1" fillId="2" borderId="2" xfId="0" applyNumberFormat="1" applyFont="1" applyFill="1" applyBorder="1" applyAlignment="1">
      <alignment vertical="center" wrapText="1"/>
    </xf>
    <xf numFmtId="0" fontId="3" fillId="2" borderId="0" xfId="0" applyFont="1" applyFill="1"/>
    <xf numFmtId="0" fontId="5" fillId="2" borderId="0" xfId="0" applyFont="1" applyFill="1" applyAlignment="1">
      <alignment horizontal="right" vertical="center" wrapText="1"/>
    </xf>
    <xf numFmtId="164" fontId="6" fillId="2" borderId="0" xfId="0" applyNumberFormat="1" applyFont="1" applyFill="1" applyAlignment="1">
      <alignment vertical="center" wrapText="1"/>
    </xf>
    <xf numFmtId="3" fontId="8" fillId="2" borderId="0" xfId="0" applyNumberFormat="1" applyFont="1" applyFill="1" applyAlignment="1">
      <alignment vertical="center" wrapText="1"/>
    </xf>
    <xf numFmtId="0" fontId="4" fillId="2" borderId="0" xfId="0" applyFont="1" applyFill="1"/>
    <xf numFmtId="166" fontId="6" fillId="2" borderId="0" xfId="0" applyNumberFormat="1" applyFont="1" applyFill="1" applyAlignment="1">
      <alignment vertical="center" wrapText="1"/>
    </xf>
    <xf numFmtId="0" fontId="9" fillId="2" borderId="0" xfId="0" applyFont="1" applyFill="1"/>
    <xf numFmtId="164" fontId="4" fillId="2" borderId="0" xfId="0" applyNumberFormat="1" applyFont="1" applyFill="1"/>
    <xf numFmtId="3" fontId="4" fillId="2" borderId="0" xfId="0" applyNumberFormat="1" applyFont="1" applyFill="1"/>
    <xf numFmtId="3" fontId="2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0" fillId="0" borderId="0" xfId="0" applyNumberFormat="1"/>
    <xf numFmtId="3" fontId="0" fillId="2" borderId="0" xfId="0" applyNumberFormat="1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/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3" fontId="1" fillId="0" borderId="0" xfId="0" applyNumberFormat="1" applyFont="1" applyFill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3" fontId="1" fillId="0" borderId="4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0" fontId="0" fillId="0" borderId="0" xfId="0" applyFill="1"/>
    <xf numFmtId="167" fontId="15" fillId="0" borderId="0" xfId="0" applyNumberFormat="1" applyFont="1" applyFill="1" applyAlignment="1"/>
    <xf numFmtId="3" fontId="2" fillId="0" borderId="1" xfId="0" applyNumberFormat="1" applyFont="1" applyFill="1" applyBorder="1" applyAlignment="1">
      <alignment vertical="center" wrapText="1"/>
    </xf>
    <xf numFmtId="3" fontId="1" fillId="0" borderId="5" xfId="0" applyNumberFormat="1" applyFont="1" applyFill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3" fontId="4" fillId="0" borderId="0" xfId="0" applyNumberFormat="1" applyFont="1" applyFill="1"/>
    <xf numFmtId="3" fontId="1" fillId="0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1" fillId="0" borderId="2" xfId="0" applyNumberFormat="1" applyFont="1" applyFill="1" applyBorder="1" applyAlignment="1">
      <alignment vertical="center" wrapText="1"/>
    </xf>
    <xf numFmtId="3" fontId="0" fillId="0" borderId="0" xfId="0" applyNumberFormat="1" applyFill="1"/>
    <xf numFmtId="0" fontId="13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3" fontId="13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3" fontId="17" fillId="0" borderId="0" xfId="0" applyNumberFormat="1" applyFont="1"/>
    <xf numFmtId="0" fontId="18" fillId="0" borderId="0" xfId="0" applyFont="1" applyAlignment="1">
      <alignment wrapText="1"/>
    </xf>
    <xf numFmtId="0" fontId="19" fillId="0" borderId="0" xfId="0" applyFont="1"/>
    <xf numFmtId="0" fontId="17" fillId="0" borderId="0" xfId="0" applyFont="1"/>
    <xf numFmtId="0" fontId="12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_kappasova/Desktop/Documents/&#1040;&#1091;&#1076;&#1080;&#1090;/2021/3%20&#1082;&#1074;&#1072;&#1088;&#1090;&#1072;&#1083;/&#1060;1,%20&#1060;2,%20&#1060;3,%20&#1060;4%2030092021%20&#1052;&#1057;&#1060;&#1054;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_kappasova/Desktop/Documents/&#1060;&#1080;&#1085;&#1072;&#1085;&#1089;&#1086;&#1074;&#1072;&#1103;%20&#1086;&#1090;&#1095;&#1077;&#1090;&#1085;&#1086;&#1089;&#1090;&#1100;/2019/3%20&#1082;&#1074;&#1072;&#1088;&#1090;&#1072;&#1083;/&#1060;1,%20&#1060;2,%20&#1060;3,%20&#1060;4%20&#1052;&#1057;&#1060;&#1054;%20v3%20&#1089;&#1074;&#1077;&#1088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Ф3"/>
      <sheetName val="Ф4"/>
    </sheetNames>
    <sheetDataSet>
      <sheetData sheetId="0">
        <row r="9">
          <cell r="C9">
            <v>356131</v>
          </cell>
        </row>
        <row r="31">
          <cell r="C31">
            <v>4514422</v>
          </cell>
        </row>
        <row r="32">
          <cell r="C32">
            <v>4514572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Ф3"/>
      <sheetName val="Ф4 "/>
    </sheetNames>
    <sheetDataSet>
      <sheetData sheetId="0">
        <row r="6">
          <cell r="C6">
            <v>723563</v>
          </cell>
        </row>
        <row r="28">
          <cell r="C28">
            <v>3391514</v>
          </cell>
          <cell r="E28">
            <v>3015554</v>
          </cell>
        </row>
        <row r="29">
          <cell r="C29">
            <v>3391664</v>
          </cell>
        </row>
      </sheetData>
      <sheetData sheetId="1">
        <row r="18">
          <cell r="F18">
            <v>423100</v>
          </cell>
        </row>
      </sheetData>
      <sheetData sheetId="2">
        <row r="6">
          <cell r="F6">
            <v>540692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workbookViewId="0">
      <selection activeCell="C9" sqref="C9:C10"/>
    </sheetView>
  </sheetViews>
  <sheetFormatPr defaultRowHeight="15" x14ac:dyDescent="0.25"/>
  <cols>
    <col min="1" max="1" width="48.42578125" customWidth="1"/>
    <col min="2" max="2" width="7.5703125" customWidth="1"/>
    <col min="3" max="3" width="21.140625" customWidth="1"/>
    <col min="4" max="4" width="24.28515625" customWidth="1"/>
    <col min="5" max="5" width="9.85546875" style="81" bestFit="1" customWidth="1"/>
    <col min="6" max="7" width="9.85546875" bestFit="1" customWidth="1"/>
  </cols>
  <sheetData>
    <row r="1" spans="1:7" s="40" customFormat="1" ht="29.25" customHeight="1" x14ac:dyDescent="0.25">
      <c r="A1" s="8" t="s">
        <v>44</v>
      </c>
      <c r="B1" s="82" t="s">
        <v>45</v>
      </c>
      <c r="C1" s="82"/>
      <c r="D1" s="82"/>
      <c r="E1" s="79"/>
      <c r="F1" s="41"/>
    </row>
    <row r="3" spans="1:7" s="8" customFormat="1" ht="15.75" x14ac:dyDescent="0.25">
      <c r="A3" s="8" t="s">
        <v>96</v>
      </c>
      <c r="E3" s="80"/>
    </row>
    <row r="4" spans="1:7" s="8" customFormat="1" ht="15.75" x14ac:dyDescent="0.25">
      <c r="E4" s="80"/>
    </row>
    <row r="5" spans="1:7" s="8" customFormat="1" ht="15.75" x14ac:dyDescent="0.25">
      <c r="C5" s="37" t="s">
        <v>46</v>
      </c>
      <c r="E5" s="80"/>
    </row>
    <row r="6" spans="1:7" ht="27.75" customHeight="1" x14ac:dyDescent="0.25">
      <c r="A6" s="83" t="s">
        <v>0</v>
      </c>
      <c r="B6" s="11" t="s">
        <v>34</v>
      </c>
      <c r="C6" s="36" t="s">
        <v>97</v>
      </c>
      <c r="D6" s="75" t="s">
        <v>33</v>
      </c>
    </row>
    <row r="7" spans="1:7" ht="15.75" thickBot="1" x14ac:dyDescent="0.3">
      <c r="A7" s="83"/>
      <c r="B7" s="11"/>
      <c r="C7" s="10" t="s">
        <v>91</v>
      </c>
      <c r="D7" s="76" t="s">
        <v>42</v>
      </c>
    </row>
    <row r="8" spans="1:7" x14ac:dyDescent="0.25">
      <c r="A8" s="9" t="s">
        <v>9</v>
      </c>
      <c r="B8" s="11"/>
      <c r="C8" s="9"/>
      <c r="D8" s="9"/>
    </row>
    <row r="9" spans="1:7" x14ac:dyDescent="0.25">
      <c r="A9" s="2" t="s">
        <v>10</v>
      </c>
      <c r="B9" s="42">
        <v>7</v>
      </c>
      <c r="C9" s="3">
        <v>126048</v>
      </c>
      <c r="D9" s="3">
        <v>301040</v>
      </c>
      <c r="F9" s="47"/>
      <c r="G9" s="47"/>
    </row>
    <row r="10" spans="1:7" x14ac:dyDescent="0.25">
      <c r="A10" s="2" t="s">
        <v>11</v>
      </c>
      <c r="B10" s="42">
        <v>8</v>
      </c>
      <c r="C10" s="3">
        <v>1522320</v>
      </c>
      <c r="D10" s="3">
        <v>4123315</v>
      </c>
      <c r="F10" s="47"/>
      <c r="G10" s="47"/>
    </row>
    <row r="11" spans="1:7" x14ac:dyDescent="0.25">
      <c r="A11" s="2" t="s">
        <v>12</v>
      </c>
      <c r="B11" s="42">
        <v>9</v>
      </c>
      <c r="C11" s="3">
        <v>29288798</v>
      </c>
      <c r="D11" s="3">
        <v>17960845</v>
      </c>
      <c r="F11" s="47"/>
      <c r="G11" s="47"/>
    </row>
    <row r="12" spans="1:7" ht="25.5" x14ac:dyDescent="0.25">
      <c r="A12" s="2" t="s">
        <v>27</v>
      </c>
      <c r="B12" s="42">
        <v>10</v>
      </c>
      <c r="C12" s="3">
        <v>123245</v>
      </c>
      <c r="D12" s="3">
        <v>237056</v>
      </c>
      <c r="F12" s="47"/>
      <c r="G12" s="47"/>
    </row>
    <row r="13" spans="1:7" x14ac:dyDescent="0.25">
      <c r="A13" s="2" t="s">
        <v>13</v>
      </c>
      <c r="B13" s="42"/>
      <c r="C13" s="3">
        <v>52220</v>
      </c>
      <c r="D13" s="3">
        <v>255769</v>
      </c>
      <c r="F13" s="47"/>
      <c r="G13" s="47"/>
    </row>
    <row r="14" spans="1:7" x14ac:dyDescent="0.25">
      <c r="A14" s="2" t="s">
        <v>14</v>
      </c>
      <c r="B14" s="42"/>
      <c r="C14" s="3">
        <v>64200</v>
      </c>
      <c r="D14" s="3">
        <v>55547</v>
      </c>
      <c r="F14" s="47"/>
      <c r="G14" s="47"/>
    </row>
    <row r="15" spans="1:7" x14ac:dyDescent="0.25">
      <c r="A15" s="2" t="s">
        <v>15</v>
      </c>
      <c r="B15" s="42"/>
      <c r="C15" s="3">
        <v>48252</v>
      </c>
      <c r="D15" s="3">
        <v>44407</v>
      </c>
      <c r="F15" s="47"/>
      <c r="G15" s="47"/>
    </row>
    <row r="16" spans="1:7" x14ac:dyDescent="0.25">
      <c r="A16" s="2" t="s">
        <v>87</v>
      </c>
      <c r="B16" s="42">
        <v>6</v>
      </c>
      <c r="C16" s="3">
        <v>92480</v>
      </c>
      <c r="D16" s="3">
        <v>30887</v>
      </c>
      <c r="F16" s="47"/>
      <c r="G16" s="47"/>
    </row>
    <row r="17" spans="1:7" ht="15.75" thickBot="1" x14ac:dyDescent="0.3">
      <c r="A17" s="2" t="s">
        <v>16</v>
      </c>
      <c r="B17" s="42"/>
      <c r="C17" s="3">
        <v>91506</v>
      </c>
      <c r="D17" s="3">
        <v>184623</v>
      </c>
      <c r="E17" s="78"/>
      <c r="F17" s="47"/>
      <c r="G17" s="47"/>
    </row>
    <row r="18" spans="1:7" ht="15.75" thickBot="1" x14ac:dyDescent="0.3">
      <c r="A18" s="9" t="s">
        <v>17</v>
      </c>
      <c r="B18" s="39"/>
      <c r="C18" s="6">
        <f>SUM(C9:C17)</f>
        <v>31409069</v>
      </c>
      <c r="D18" s="6">
        <f>SUM(D9:D17)</f>
        <v>23193489</v>
      </c>
      <c r="F18" s="47"/>
      <c r="G18" s="47"/>
    </row>
    <row r="19" spans="1:7" s="14" customFormat="1" ht="15.75" thickTop="1" x14ac:dyDescent="0.25">
      <c r="A19" s="12" t="s">
        <v>35</v>
      </c>
      <c r="B19" s="43"/>
      <c r="C19" s="13">
        <f>SUM(C9:C17)-C18</f>
        <v>0</v>
      </c>
      <c r="D19" s="13">
        <f>SUM(D9:D17)-D18</f>
        <v>0</v>
      </c>
      <c r="E19" s="81"/>
      <c r="F19" s="16"/>
      <c r="G19" s="47"/>
    </row>
    <row r="20" spans="1:7" x14ac:dyDescent="0.25">
      <c r="A20" s="9" t="s">
        <v>18</v>
      </c>
      <c r="B20" s="39"/>
      <c r="C20" s="3"/>
      <c r="D20" s="3"/>
      <c r="F20" s="47"/>
      <c r="G20" s="47"/>
    </row>
    <row r="21" spans="1:7" x14ac:dyDescent="0.25">
      <c r="A21" s="2" t="s">
        <v>28</v>
      </c>
      <c r="B21" s="42">
        <v>11</v>
      </c>
      <c r="C21" s="35">
        <v>14518844</v>
      </c>
      <c r="D21" s="35">
        <v>9751048</v>
      </c>
      <c r="E21" s="78"/>
      <c r="F21" s="47"/>
      <c r="G21" s="47"/>
    </row>
    <row r="22" spans="1:7" x14ac:dyDescent="0.25">
      <c r="A22" s="2" t="s">
        <v>88</v>
      </c>
      <c r="B22" s="42">
        <v>12</v>
      </c>
      <c r="C22" s="35">
        <v>3281012</v>
      </c>
      <c r="D22" s="35">
        <v>2556721</v>
      </c>
      <c r="F22" s="47"/>
      <c r="G22" s="47"/>
    </row>
    <row r="23" spans="1:7" x14ac:dyDescent="0.25">
      <c r="A23" s="2" t="s">
        <v>39</v>
      </c>
      <c r="B23" s="42">
        <v>13</v>
      </c>
      <c r="C23" s="35">
        <v>2608302</v>
      </c>
      <c r="D23" s="35">
        <v>766666</v>
      </c>
      <c r="F23" s="47"/>
      <c r="G23" s="47"/>
    </row>
    <row r="24" spans="1:7" ht="25.5" x14ac:dyDescent="0.25">
      <c r="A24" s="2" t="s">
        <v>19</v>
      </c>
      <c r="B24" s="42">
        <v>14</v>
      </c>
      <c r="C24" s="35">
        <v>479563</v>
      </c>
      <c r="D24" s="35">
        <v>373372</v>
      </c>
      <c r="F24" s="47"/>
      <c r="G24" s="47"/>
    </row>
    <row r="25" spans="1:7" x14ac:dyDescent="0.25">
      <c r="A25" s="2" t="s">
        <v>37</v>
      </c>
      <c r="B25" s="42">
        <v>15</v>
      </c>
      <c r="C25" s="35">
        <v>5129660</v>
      </c>
      <c r="D25" s="35">
        <v>5020026</v>
      </c>
      <c r="F25" s="47"/>
      <c r="G25" s="47"/>
    </row>
    <row r="26" spans="1:7" x14ac:dyDescent="0.25">
      <c r="A26" s="2" t="s">
        <v>20</v>
      </c>
      <c r="B26" s="42"/>
      <c r="C26" s="3">
        <v>50283</v>
      </c>
      <c r="D26" s="3">
        <v>58455</v>
      </c>
      <c r="F26" s="47"/>
      <c r="G26" s="47"/>
    </row>
    <row r="27" spans="1:7" ht="15.75" thickBot="1" x14ac:dyDescent="0.3">
      <c r="A27" s="9" t="s">
        <v>21</v>
      </c>
      <c r="B27" s="39"/>
      <c r="C27" s="7">
        <f>SUM(C21:C26)</f>
        <v>26067664</v>
      </c>
      <c r="D27" s="7">
        <f>SUM(D21:D26)</f>
        <v>18526288</v>
      </c>
      <c r="F27" s="47"/>
      <c r="G27" s="47"/>
    </row>
    <row r="28" spans="1:7" s="14" customFormat="1" x14ac:dyDescent="0.25">
      <c r="A28" s="12" t="s">
        <v>35</v>
      </c>
      <c r="B28" s="43"/>
      <c r="C28" s="15">
        <f>SUM(C21:C26)-C27</f>
        <v>0</v>
      </c>
      <c r="D28" s="15">
        <f>SUM(D21:D26)-D27</f>
        <v>0</v>
      </c>
      <c r="E28" s="81"/>
      <c r="F28" s="16"/>
      <c r="G28" s="47"/>
    </row>
    <row r="29" spans="1:7" x14ac:dyDescent="0.25">
      <c r="A29" s="9" t="s">
        <v>22</v>
      </c>
      <c r="B29" s="39"/>
      <c r="C29" s="3"/>
      <c r="D29" s="3"/>
      <c r="F29" s="47"/>
      <c r="G29" s="47"/>
    </row>
    <row r="30" spans="1:7" x14ac:dyDescent="0.25">
      <c r="A30" s="2" t="s">
        <v>23</v>
      </c>
      <c r="B30" s="42">
        <v>16</v>
      </c>
      <c r="C30" s="3">
        <v>150</v>
      </c>
      <c r="D30" s="3">
        <v>150</v>
      </c>
      <c r="F30" s="47"/>
      <c r="G30" s="47"/>
    </row>
    <row r="31" spans="1:7" ht="15.75" thickBot="1" x14ac:dyDescent="0.3">
      <c r="A31" s="2" t="s">
        <v>24</v>
      </c>
      <c r="B31" s="42"/>
      <c r="C31" s="4">
        <v>5341255</v>
      </c>
      <c r="D31" s="4">
        <v>4667051</v>
      </c>
      <c r="E31" s="78"/>
      <c r="F31" s="47"/>
      <c r="G31" s="47"/>
    </row>
    <row r="32" spans="1:7" ht="15.75" thickBot="1" x14ac:dyDescent="0.3">
      <c r="A32" s="9" t="s">
        <v>25</v>
      </c>
      <c r="B32" s="11"/>
      <c r="C32" s="7">
        <f>SUM(C30:C31)</f>
        <v>5341405</v>
      </c>
      <c r="D32" s="7">
        <f>SUM(D30:D31)</f>
        <v>4667201</v>
      </c>
      <c r="E32" s="78"/>
      <c r="F32" s="47"/>
      <c r="G32" s="47"/>
    </row>
    <row r="33" spans="1:7" ht="15.75" thickBot="1" x14ac:dyDescent="0.3">
      <c r="A33" s="9" t="s">
        <v>26</v>
      </c>
      <c r="B33" s="11"/>
      <c r="C33" s="5">
        <f>C27+C32</f>
        <v>31409069</v>
      </c>
      <c r="D33" s="5">
        <f>D27+D32</f>
        <v>23193489</v>
      </c>
      <c r="F33" s="47"/>
      <c r="G33" s="47"/>
    </row>
    <row r="34" spans="1:7" s="14" customFormat="1" ht="15.75" thickTop="1" x14ac:dyDescent="0.25">
      <c r="A34" s="12" t="s">
        <v>35</v>
      </c>
      <c r="C34" s="16">
        <f>C18-C33</f>
        <v>0</v>
      </c>
      <c r="D34" s="16">
        <f>SUM(D30:D31)-D32</f>
        <v>0</v>
      </c>
      <c r="E34" s="81"/>
    </row>
    <row r="35" spans="1:7" s="14" customFormat="1" x14ac:dyDescent="0.25">
      <c r="A35" s="12" t="s">
        <v>36</v>
      </c>
      <c r="C35" s="17">
        <f>C18-SUM(C32,C27)</f>
        <v>0</v>
      </c>
      <c r="D35" s="18">
        <f>D18-SUM(D32,D27)</f>
        <v>0</v>
      </c>
      <c r="E35" s="81"/>
    </row>
    <row r="36" spans="1:7" s="8" customFormat="1" ht="15.75" x14ac:dyDescent="0.25">
      <c r="A36" s="8" t="s">
        <v>30</v>
      </c>
      <c r="C36" s="8" t="s">
        <v>30</v>
      </c>
      <c r="E36" s="80"/>
    </row>
    <row r="37" spans="1:7" s="8" customFormat="1" ht="15.75" x14ac:dyDescent="0.25">
      <c r="A37" s="8" t="s">
        <v>40</v>
      </c>
      <c r="C37" s="8" t="s">
        <v>32</v>
      </c>
      <c r="E37" s="80"/>
    </row>
    <row r="38" spans="1:7" s="8" customFormat="1" ht="15.75" x14ac:dyDescent="0.25">
      <c r="A38" s="8" t="s">
        <v>41</v>
      </c>
      <c r="C38" s="8" t="s">
        <v>31</v>
      </c>
      <c r="E38" s="80"/>
    </row>
  </sheetData>
  <mergeCells count="2">
    <mergeCell ref="B1:D1"/>
    <mergeCell ref="A6:A7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zoomScale="98" zoomScaleNormal="98" workbookViewId="0">
      <selection activeCell="D24" sqref="D24"/>
    </sheetView>
  </sheetViews>
  <sheetFormatPr defaultRowHeight="15" x14ac:dyDescent="0.25"/>
  <cols>
    <col min="1" max="1" width="57.5703125" customWidth="1"/>
    <col min="2" max="2" width="9.5703125" customWidth="1"/>
    <col min="3" max="4" width="21.7109375" customWidth="1"/>
  </cols>
  <sheetData>
    <row r="1" spans="1:4" ht="44.25" customHeight="1" x14ac:dyDescent="0.25">
      <c r="A1" s="8" t="s">
        <v>44</v>
      </c>
      <c r="B1" s="82" t="s">
        <v>45</v>
      </c>
      <c r="C1" s="82"/>
      <c r="D1" s="82"/>
    </row>
    <row r="3" spans="1:4" s="8" customFormat="1" ht="15.75" x14ac:dyDescent="0.25">
      <c r="A3" s="8" t="s">
        <v>98</v>
      </c>
    </row>
    <row r="4" spans="1:4" s="8" customFormat="1" ht="15.75" x14ac:dyDescent="0.25">
      <c r="C4" s="37" t="s">
        <v>46</v>
      </c>
      <c r="D4" s="37" t="s">
        <v>46</v>
      </c>
    </row>
    <row r="5" spans="1:4" ht="15" customHeight="1" x14ac:dyDescent="0.25">
      <c r="B5" s="84" t="s">
        <v>34</v>
      </c>
      <c r="C5" s="84" t="s">
        <v>99</v>
      </c>
      <c r="D5" s="84" t="s">
        <v>100</v>
      </c>
    </row>
    <row r="6" spans="1:4" ht="33" customHeight="1" thickBot="1" x14ac:dyDescent="0.3">
      <c r="A6" s="1" t="s">
        <v>0</v>
      </c>
      <c r="B6" s="84"/>
      <c r="C6" s="85"/>
      <c r="D6" s="85"/>
    </row>
    <row r="7" spans="1:4" ht="25.5" x14ac:dyDescent="0.25">
      <c r="A7" s="2" t="s">
        <v>38</v>
      </c>
      <c r="B7" s="39"/>
      <c r="C7" s="20">
        <v>194309</v>
      </c>
      <c r="D7" s="20">
        <v>195351</v>
      </c>
    </row>
    <row r="8" spans="1:4" s="21" customFormat="1" x14ac:dyDescent="0.25">
      <c r="A8" s="2" t="s">
        <v>50</v>
      </c>
      <c r="B8" s="44"/>
      <c r="C8" s="20">
        <v>2566765</v>
      </c>
      <c r="D8" s="20">
        <v>1929716</v>
      </c>
    </row>
    <row r="9" spans="1:4" s="21" customFormat="1" ht="15.75" thickBot="1" x14ac:dyDescent="0.3">
      <c r="A9" s="2" t="s">
        <v>89</v>
      </c>
      <c r="B9" s="44"/>
      <c r="C9" s="22">
        <v>-1553565</v>
      </c>
      <c r="D9" s="22">
        <v>-1224663</v>
      </c>
    </row>
    <row r="10" spans="1:4" s="21" customFormat="1" x14ac:dyDescent="0.25">
      <c r="A10" s="23" t="s">
        <v>1</v>
      </c>
      <c r="B10" s="45"/>
      <c r="C10" s="24">
        <f>C7+C8+C9</f>
        <v>1207509</v>
      </c>
      <c r="D10" s="24">
        <f>D7+D8+D9</f>
        <v>900404</v>
      </c>
    </row>
    <row r="11" spans="1:4" s="30" customFormat="1" x14ac:dyDescent="0.25">
      <c r="A11" s="27" t="s">
        <v>35</v>
      </c>
      <c r="B11" s="46"/>
      <c r="C11" s="29" t="e">
        <f>#REF!+#REF!</f>
        <v>#REF!</v>
      </c>
      <c r="D11" s="28">
        <f>SUM(D8:D9)-D10</f>
        <v>-195351</v>
      </c>
    </row>
    <row r="12" spans="1:4" s="21" customFormat="1" x14ac:dyDescent="0.25">
      <c r="A12" s="19" t="s">
        <v>2</v>
      </c>
      <c r="B12" s="44"/>
      <c r="C12" s="20">
        <v>-104343</v>
      </c>
      <c r="D12" s="20">
        <v>-6306</v>
      </c>
    </row>
    <row r="13" spans="1:4" s="21" customFormat="1" ht="15.75" thickBot="1" x14ac:dyDescent="0.3">
      <c r="A13" s="19" t="s">
        <v>3</v>
      </c>
      <c r="B13" s="44">
        <v>4</v>
      </c>
      <c r="C13" s="22">
        <v>427934</v>
      </c>
      <c r="D13" s="22">
        <v>318053</v>
      </c>
    </row>
    <row r="14" spans="1:4" s="21" customFormat="1" x14ac:dyDescent="0.25">
      <c r="A14" s="23" t="s">
        <v>4</v>
      </c>
      <c r="B14" s="45"/>
      <c r="C14" s="24">
        <f>C10+C12+C13</f>
        <v>1531100</v>
      </c>
      <c r="D14" s="24">
        <f>D10+D12+D13</f>
        <v>1212151</v>
      </c>
    </row>
    <row r="15" spans="1:4" s="30" customFormat="1" x14ac:dyDescent="0.25">
      <c r="A15" s="27" t="s">
        <v>35</v>
      </c>
      <c r="B15" s="46"/>
      <c r="C15" s="31" t="e">
        <f>SUM(C10:C13)-C14</f>
        <v>#REF!</v>
      </c>
      <c r="D15" s="31">
        <f>SUM(D10:D13)-D14</f>
        <v>-195351</v>
      </c>
    </row>
    <row r="16" spans="1:4" s="21" customFormat="1" ht="42.75" customHeight="1" x14ac:dyDescent="0.25">
      <c r="A16" s="19" t="s">
        <v>5</v>
      </c>
      <c r="B16" s="44">
        <v>8.9</v>
      </c>
      <c r="C16" s="20">
        <v>2686</v>
      </c>
      <c r="D16" s="20">
        <v>22850</v>
      </c>
    </row>
    <row r="17" spans="1:5" s="21" customFormat="1" ht="15.75" thickBot="1" x14ac:dyDescent="0.3">
      <c r="A17" s="19" t="s">
        <v>6</v>
      </c>
      <c r="B17" s="44">
        <v>5</v>
      </c>
      <c r="C17" s="22">
        <v>-841175</v>
      </c>
      <c r="D17" s="22">
        <v>-839308</v>
      </c>
    </row>
    <row r="18" spans="1:5" s="21" customFormat="1" x14ac:dyDescent="0.25">
      <c r="A18" s="23" t="s">
        <v>7</v>
      </c>
      <c r="B18" s="45"/>
      <c r="C18" s="24">
        <f>C14+C16+C17</f>
        <v>692611</v>
      </c>
      <c r="D18" s="24">
        <f>D14+D16+D17</f>
        <v>395693</v>
      </c>
    </row>
    <row r="19" spans="1:5" s="21" customFormat="1" ht="15.75" thickBot="1" x14ac:dyDescent="0.3">
      <c r="A19" s="19" t="s">
        <v>43</v>
      </c>
      <c r="B19" s="44">
        <v>6</v>
      </c>
      <c r="C19" s="22">
        <v>61593</v>
      </c>
      <c r="D19" s="22">
        <v>73597</v>
      </c>
    </row>
    <row r="20" spans="1:5" s="21" customFormat="1" ht="15.75" thickBot="1" x14ac:dyDescent="0.3">
      <c r="A20" s="23" t="s">
        <v>8</v>
      </c>
      <c r="B20" s="23"/>
      <c r="C20" s="25">
        <f>SUM(C18:C19)</f>
        <v>754204</v>
      </c>
      <c r="D20" s="25">
        <f>SUM(D18:D19)</f>
        <v>469290</v>
      </c>
      <c r="E20" s="48"/>
    </row>
    <row r="21" spans="1:5" s="30" customFormat="1" ht="15.75" thickTop="1" x14ac:dyDescent="0.25">
      <c r="A21" s="27" t="s">
        <v>35</v>
      </c>
      <c r="B21" s="32"/>
      <c r="C21" s="33" t="b">
        <f>C20=-((Ф1!D31-Ф1!C31)-60000)</f>
        <v>0</v>
      </c>
      <c r="D21" s="33">
        <f>SUM(D14:D17)-D18</f>
        <v>-195351</v>
      </c>
    </row>
    <row r="22" spans="1:5" s="30" customFormat="1" x14ac:dyDescent="0.25">
      <c r="C22" s="34">
        <f>Ф1!E31-Ф1!G31-C20</f>
        <v>-754204</v>
      </c>
    </row>
    <row r="23" spans="1:5" s="26" customFormat="1" ht="15.75" x14ac:dyDescent="0.25">
      <c r="A23" s="26" t="s">
        <v>30</v>
      </c>
      <c r="C23" s="26" t="s">
        <v>30</v>
      </c>
    </row>
    <row r="24" spans="1:5" s="8" customFormat="1" ht="15.75" x14ac:dyDescent="0.25">
      <c r="A24" s="8" t="s">
        <v>40</v>
      </c>
      <c r="C24" s="8" t="s">
        <v>32</v>
      </c>
    </row>
    <row r="25" spans="1:5" s="8" customFormat="1" ht="15.75" x14ac:dyDescent="0.25">
      <c r="A25" s="8" t="s">
        <v>41</v>
      </c>
      <c r="C25" s="8" t="s">
        <v>31</v>
      </c>
    </row>
  </sheetData>
  <mergeCells count="4">
    <mergeCell ref="B5:B6"/>
    <mergeCell ref="B1:D1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workbookViewId="0">
      <selection activeCell="B35" sqref="B35"/>
    </sheetView>
  </sheetViews>
  <sheetFormatPr defaultRowHeight="15" x14ac:dyDescent="0.25"/>
  <cols>
    <col min="1" max="1" width="56.85546875" customWidth="1"/>
    <col min="2" max="2" width="25" style="61" customWidth="1"/>
    <col min="3" max="3" width="25" customWidth="1"/>
  </cols>
  <sheetData>
    <row r="1" spans="1:4" ht="41.25" customHeight="1" x14ac:dyDescent="0.25">
      <c r="A1" s="8" t="s">
        <v>44</v>
      </c>
      <c r="B1" s="82" t="s">
        <v>45</v>
      </c>
      <c r="C1" s="82"/>
      <c r="D1" s="82"/>
    </row>
    <row r="3" spans="1:4" s="8" customFormat="1" ht="15.75" x14ac:dyDescent="0.25">
      <c r="A3" s="8" t="s">
        <v>101</v>
      </c>
      <c r="B3" s="51"/>
    </row>
    <row r="4" spans="1:4" s="8" customFormat="1" ht="15.75" x14ac:dyDescent="0.25">
      <c r="B4" s="37" t="s">
        <v>46</v>
      </c>
      <c r="C4" s="37" t="s">
        <v>46</v>
      </c>
    </row>
    <row r="5" spans="1:4" ht="23.25" customHeight="1" x14ac:dyDescent="0.25">
      <c r="B5" s="84" t="s">
        <v>99</v>
      </c>
      <c r="C5" s="84" t="s">
        <v>100</v>
      </c>
    </row>
    <row r="6" spans="1:4" ht="23.25" customHeight="1" thickBot="1" x14ac:dyDescent="0.3">
      <c r="A6" s="49" t="s">
        <v>0</v>
      </c>
      <c r="B6" s="85"/>
      <c r="C6" s="85"/>
    </row>
    <row r="7" spans="1:4" ht="25.5" x14ac:dyDescent="0.25">
      <c r="A7" s="49" t="s">
        <v>47</v>
      </c>
      <c r="B7" s="52"/>
      <c r="C7" s="53"/>
    </row>
    <row r="8" spans="1:4" x14ac:dyDescent="0.25">
      <c r="A8" s="49" t="s">
        <v>48</v>
      </c>
      <c r="B8" s="54">
        <f>Ф2!C20</f>
        <v>754204</v>
      </c>
      <c r="C8" s="55">
        <f>Ф2!D20</f>
        <v>469290</v>
      </c>
    </row>
    <row r="9" spans="1:4" x14ac:dyDescent="0.25">
      <c r="A9" s="56" t="s">
        <v>49</v>
      </c>
      <c r="B9" s="54"/>
      <c r="C9" s="3"/>
    </row>
    <row r="10" spans="1:4" ht="25.5" x14ac:dyDescent="0.25">
      <c r="A10" s="2" t="s">
        <v>38</v>
      </c>
      <c r="B10" s="35">
        <v>-194309.4</v>
      </c>
      <c r="C10" s="3">
        <v>-181782</v>
      </c>
    </row>
    <row r="11" spans="1:4" x14ac:dyDescent="0.25">
      <c r="A11" s="2" t="s">
        <v>50</v>
      </c>
      <c r="B11" s="35">
        <v>-2938712</v>
      </c>
      <c r="C11" s="3">
        <v>-1909348</v>
      </c>
    </row>
    <row r="12" spans="1:4" x14ac:dyDescent="0.25">
      <c r="A12" s="2" t="s">
        <v>51</v>
      </c>
      <c r="B12" s="35">
        <v>1553565</v>
      </c>
      <c r="C12" s="3">
        <v>1224663</v>
      </c>
    </row>
    <row r="13" spans="1:4" ht="25.5" x14ac:dyDescent="0.25">
      <c r="A13" s="2" t="s">
        <v>52</v>
      </c>
      <c r="B13" s="35">
        <v>-2686</v>
      </c>
      <c r="C13" s="3">
        <v>-22850</v>
      </c>
    </row>
    <row r="14" spans="1:4" x14ac:dyDescent="0.25">
      <c r="A14" s="2" t="s">
        <v>53</v>
      </c>
      <c r="B14" s="35">
        <v>26743</v>
      </c>
      <c r="C14" s="3">
        <v>24198</v>
      </c>
    </row>
    <row r="15" spans="1:4" ht="25.5" x14ac:dyDescent="0.25">
      <c r="A15" s="2" t="s">
        <v>90</v>
      </c>
      <c r="B15" s="35">
        <v>84339</v>
      </c>
      <c r="C15" s="3">
        <v>-24188</v>
      </c>
    </row>
    <row r="16" spans="1:4" ht="15.75" thickBot="1" x14ac:dyDescent="0.3">
      <c r="A16" s="2" t="s">
        <v>54</v>
      </c>
      <c r="B16" s="35">
        <v>-61593</v>
      </c>
      <c r="C16" s="3">
        <v>-73597</v>
      </c>
    </row>
    <row r="17" spans="1:4" ht="25.5" x14ac:dyDescent="0.25">
      <c r="A17" s="49" t="s">
        <v>55</v>
      </c>
      <c r="B17" s="57">
        <f>SUM(B8:B16)</f>
        <v>-778449.39999999991</v>
      </c>
      <c r="C17" s="58">
        <f>SUM(C8:C16)</f>
        <v>-493614</v>
      </c>
    </row>
    <row r="18" spans="1:4" s="14" customFormat="1" x14ac:dyDescent="0.25">
      <c r="A18" s="12" t="s">
        <v>35</v>
      </c>
      <c r="B18" s="59"/>
      <c r="C18" s="60">
        <f>SUM(C8:C15)-C17</f>
        <v>73597</v>
      </c>
    </row>
    <row r="19" spans="1:4" x14ac:dyDescent="0.25">
      <c r="A19" s="49" t="s">
        <v>56</v>
      </c>
      <c r="B19" s="54"/>
      <c r="C19" s="55"/>
    </row>
    <row r="20" spans="1:4" x14ac:dyDescent="0.25">
      <c r="A20" s="49"/>
      <c r="C20" s="55"/>
      <c r="D20" s="3"/>
    </row>
    <row r="21" spans="1:4" x14ac:dyDescent="0.25">
      <c r="A21" s="2" t="s">
        <v>57</v>
      </c>
      <c r="B21" s="35">
        <v>2649720</v>
      </c>
      <c r="C21" s="3">
        <v>-319557</v>
      </c>
    </row>
    <row r="22" spans="1:4" x14ac:dyDescent="0.25">
      <c r="A22" s="2" t="s">
        <v>13</v>
      </c>
      <c r="B22" s="35">
        <v>203549</v>
      </c>
      <c r="C22" s="3">
        <v>3056</v>
      </c>
    </row>
    <row r="23" spans="1:4" x14ac:dyDescent="0.25">
      <c r="A23" s="2" t="s">
        <v>12</v>
      </c>
      <c r="B23" s="62">
        <v>-9458592</v>
      </c>
      <c r="C23" s="3">
        <v>-6596735</v>
      </c>
    </row>
    <row r="24" spans="1:4" ht="25.5" x14ac:dyDescent="0.25">
      <c r="A24" s="2" t="s">
        <v>58</v>
      </c>
      <c r="B24" s="35">
        <v>-123246</v>
      </c>
      <c r="C24" s="3">
        <v>-1146404</v>
      </c>
    </row>
    <row r="25" spans="1:4" x14ac:dyDescent="0.25">
      <c r="A25" s="2" t="s">
        <v>59</v>
      </c>
      <c r="B25" s="35">
        <v>86553</v>
      </c>
      <c r="C25" s="3">
        <v>-270008</v>
      </c>
    </row>
    <row r="26" spans="1:4" x14ac:dyDescent="0.25">
      <c r="A26" s="2"/>
      <c r="B26" s="35">
        <v>0</v>
      </c>
      <c r="C26" s="3">
        <v>0</v>
      </c>
    </row>
    <row r="27" spans="1:4" x14ac:dyDescent="0.25">
      <c r="A27" s="49" t="s">
        <v>60</v>
      </c>
      <c r="B27" s="35">
        <v>0</v>
      </c>
      <c r="C27" s="55">
        <v>0</v>
      </c>
    </row>
    <row r="28" spans="1:4" x14ac:dyDescent="0.25">
      <c r="A28" s="2" t="s">
        <v>29</v>
      </c>
      <c r="B28" s="35">
        <v>721877</v>
      </c>
      <c r="C28" s="3">
        <v>1340371</v>
      </c>
    </row>
    <row r="29" spans="1:4" x14ac:dyDescent="0.25">
      <c r="A29" s="2" t="s">
        <v>61</v>
      </c>
      <c r="B29" s="35">
        <v>2012232</v>
      </c>
      <c r="C29" s="3">
        <v>1945483</v>
      </c>
    </row>
    <row r="30" spans="1:4" x14ac:dyDescent="0.25">
      <c r="A30" s="2" t="s">
        <v>19</v>
      </c>
      <c r="B30" s="35">
        <v>106191</v>
      </c>
      <c r="C30" s="3">
        <v>42099</v>
      </c>
    </row>
    <row r="31" spans="1:4" ht="15.75" thickBot="1" x14ac:dyDescent="0.3">
      <c r="A31" s="2" t="s">
        <v>20</v>
      </c>
      <c r="B31" s="63">
        <v>2128</v>
      </c>
      <c r="C31" s="4">
        <v>-6675</v>
      </c>
    </row>
    <row r="32" spans="1:4" ht="25.5" x14ac:dyDescent="0.25">
      <c r="A32" s="49" t="s">
        <v>62</v>
      </c>
      <c r="B32" s="54">
        <f>SUM(B21:B31)+B17</f>
        <v>-4578037.4000000004</v>
      </c>
      <c r="C32" s="55">
        <f>SUM(C21:C31)+C17</f>
        <v>-5501984</v>
      </c>
    </row>
    <row r="33" spans="1:7" s="14" customFormat="1" x14ac:dyDescent="0.25">
      <c r="A33" s="12" t="s">
        <v>35</v>
      </c>
      <c r="B33" s="59"/>
      <c r="C33" s="60">
        <f>SUM(C17:C31)-C32</f>
        <v>73597</v>
      </c>
    </row>
    <row r="34" spans="1:7" x14ac:dyDescent="0.25">
      <c r="A34" s="2" t="s">
        <v>63</v>
      </c>
      <c r="B34" s="35">
        <v>1213778</v>
      </c>
      <c r="C34" s="3">
        <v>910444</v>
      </c>
    </row>
    <row r="35" spans="1:7" ht="15.75" thickBot="1" x14ac:dyDescent="0.3">
      <c r="A35" s="2" t="s">
        <v>64</v>
      </c>
      <c r="B35" s="35">
        <v>-619506</v>
      </c>
      <c r="C35" s="3">
        <v>-365884</v>
      </c>
    </row>
    <row r="36" spans="1:7" ht="15.75" thickBot="1" x14ac:dyDescent="0.3">
      <c r="A36" s="49" t="s">
        <v>65</v>
      </c>
      <c r="B36" s="64">
        <f>B32+SUM(B34:B35)</f>
        <v>-3983765.4000000004</v>
      </c>
      <c r="C36" s="65">
        <f>C32+SUM(C34:C35)</f>
        <v>-4957424</v>
      </c>
    </row>
    <row r="37" spans="1:7" s="14" customFormat="1" x14ac:dyDescent="0.25">
      <c r="A37" s="12" t="s">
        <v>35</v>
      </c>
      <c r="B37" s="66">
        <f>SUM(B32:B35)-B36</f>
        <v>0</v>
      </c>
      <c r="C37" s="16">
        <f>SUM(C32:C35)-C36</f>
        <v>73597</v>
      </c>
    </row>
    <row r="38" spans="1:7" ht="25.5" x14ac:dyDescent="0.25">
      <c r="A38" s="49" t="s">
        <v>66</v>
      </c>
      <c r="B38" s="54"/>
      <c r="C38" s="55"/>
    </row>
    <row r="39" spans="1:7" x14ac:dyDescent="0.25">
      <c r="A39" s="2" t="s">
        <v>67</v>
      </c>
      <c r="B39" s="62"/>
      <c r="C39" s="3"/>
    </row>
    <row r="40" spans="1:7" ht="15.75" thickBot="1" x14ac:dyDescent="0.3">
      <c r="A40" s="2" t="s">
        <v>68</v>
      </c>
      <c r="B40" s="63">
        <v>-25873</v>
      </c>
      <c r="C40" s="4">
        <v>-21558</v>
      </c>
    </row>
    <row r="41" spans="1:7" ht="26.25" thickBot="1" x14ac:dyDescent="0.3">
      <c r="A41" s="49" t="s">
        <v>69</v>
      </c>
      <c r="B41" s="67">
        <f>SUM(B39:B40)</f>
        <v>-25873</v>
      </c>
      <c r="C41" s="7">
        <f>SUM(C39:C40)</f>
        <v>-21558</v>
      </c>
    </row>
    <row r="42" spans="1:7" x14ac:dyDescent="0.25">
      <c r="A42" s="2"/>
      <c r="B42" s="35"/>
      <c r="C42" s="3"/>
    </row>
    <row r="43" spans="1:7" ht="25.5" x14ac:dyDescent="0.25">
      <c r="A43" s="49" t="s">
        <v>70</v>
      </c>
      <c r="B43" s="54"/>
      <c r="C43" s="55"/>
    </row>
    <row r="44" spans="1:7" x14ac:dyDescent="0.25">
      <c r="A44" s="2" t="s">
        <v>71</v>
      </c>
      <c r="B44" s="35">
        <v>-892182</v>
      </c>
      <c r="C44" s="3">
        <v>-1176470</v>
      </c>
    </row>
    <row r="45" spans="1:7" x14ac:dyDescent="0.25">
      <c r="A45" s="2" t="s">
        <v>72</v>
      </c>
      <c r="B45" s="35">
        <v>5350000</v>
      </c>
      <c r="C45" s="3">
        <v>3670041</v>
      </c>
      <c r="G45" s="2"/>
    </row>
    <row r="46" spans="1:7" x14ac:dyDescent="0.25">
      <c r="A46" s="2" t="s">
        <v>73</v>
      </c>
      <c r="B46" s="35">
        <v>-13500</v>
      </c>
      <c r="C46" s="3">
        <v>-13500</v>
      </c>
      <c r="G46" s="2"/>
    </row>
    <row r="47" spans="1:7" x14ac:dyDescent="0.25">
      <c r="A47" s="2" t="s">
        <v>74</v>
      </c>
      <c r="B47" s="35">
        <v>-80000</v>
      </c>
      <c r="C47" s="3">
        <v>-60000</v>
      </c>
      <c r="G47" s="2"/>
    </row>
    <row r="48" spans="1:7" x14ac:dyDescent="0.25">
      <c r="A48" s="2" t="s">
        <v>75</v>
      </c>
      <c r="C48" s="3">
        <v>2665606</v>
      </c>
    </row>
    <row r="49" spans="1:3" ht="15.75" thickBot="1" x14ac:dyDescent="0.3">
      <c r="A49" s="2" t="s">
        <v>93</v>
      </c>
      <c r="B49" s="35">
        <v>-511250</v>
      </c>
      <c r="C49" s="3"/>
    </row>
    <row r="50" spans="1:3" ht="26.25" thickBot="1" x14ac:dyDescent="0.3">
      <c r="A50" s="49" t="s">
        <v>76</v>
      </c>
      <c r="B50" s="64">
        <f>SUM(B42:B49)</f>
        <v>3853068</v>
      </c>
      <c r="C50" s="65">
        <f>SUM(C42:C49)</f>
        <v>5085677</v>
      </c>
    </row>
    <row r="51" spans="1:3" s="14" customFormat="1" x14ac:dyDescent="0.25">
      <c r="A51" s="68"/>
      <c r="B51" s="59"/>
      <c r="C51" s="60">
        <f>SUM(C44:C48)-C50</f>
        <v>0</v>
      </c>
    </row>
    <row r="52" spans="1:3" ht="25.5" x14ac:dyDescent="0.25">
      <c r="A52" s="49" t="s">
        <v>77</v>
      </c>
      <c r="B52" s="54">
        <f>B36+B41+B50</f>
        <v>-156570.40000000037</v>
      </c>
      <c r="C52" s="55">
        <f>C36+C41+C50</f>
        <v>106695</v>
      </c>
    </row>
    <row r="53" spans="1:3" ht="25.5" x14ac:dyDescent="0.25">
      <c r="A53" s="2" t="s">
        <v>78</v>
      </c>
      <c r="B53" s="35">
        <v>301040</v>
      </c>
      <c r="C53" s="3">
        <v>254493</v>
      </c>
    </row>
    <row r="54" spans="1:3" ht="26.25" thickBot="1" x14ac:dyDescent="0.3">
      <c r="A54" s="2" t="s">
        <v>79</v>
      </c>
      <c r="B54" s="63">
        <v>-18422</v>
      </c>
      <c r="C54" s="4">
        <v>-5057</v>
      </c>
    </row>
    <row r="55" spans="1:3" ht="15.75" thickBot="1" x14ac:dyDescent="0.3">
      <c r="A55" s="49" t="s">
        <v>80</v>
      </c>
      <c r="B55" s="69">
        <f>SUM(B52:B54)</f>
        <v>126047.59999999963</v>
      </c>
      <c r="C55" s="5">
        <f>SUM(C52:C54)</f>
        <v>356131</v>
      </c>
    </row>
    <row r="56" spans="1:3" s="14" customFormat="1" ht="15.75" thickTop="1" x14ac:dyDescent="0.25">
      <c r="B56" s="66" t="b">
        <f>B55=[1]Ф1!C9</f>
        <v>0</v>
      </c>
    </row>
    <row r="57" spans="1:3" x14ac:dyDescent="0.25">
      <c r="B57" s="70"/>
    </row>
    <row r="58" spans="1:3" x14ac:dyDescent="0.25">
      <c r="B58" s="70"/>
    </row>
    <row r="59" spans="1:3" s="8" customFormat="1" ht="15.75" x14ac:dyDescent="0.25">
      <c r="A59" s="8" t="s">
        <v>30</v>
      </c>
      <c r="B59" s="51" t="s">
        <v>30</v>
      </c>
    </row>
    <row r="60" spans="1:3" s="8" customFormat="1" ht="15.75" x14ac:dyDescent="0.25">
      <c r="A60" s="8" t="s">
        <v>40</v>
      </c>
      <c r="B60" s="51" t="s">
        <v>32</v>
      </c>
    </row>
    <row r="61" spans="1:3" s="8" customFormat="1" ht="15.75" x14ac:dyDescent="0.25">
      <c r="A61" s="8" t="s">
        <v>41</v>
      </c>
      <c r="B61" s="51" t="s">
        <v>31</v>
      </c>
    </row>
  </sheetData>
  <mergeCells count="3">
    <mergeCell ref="B1:D1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workbookViewId="0">
      <selection activeCell="A25" sqref="A25"/>
    </sheetView>
  </sheetViews>
  <sheetFormatPr defaultRowHeight="15" x14ac:dyDescent="0.25"/>
  <cols>
    <col min="1" max="1" width="40.28515625" customWidth="1"/>
    <col min="2" max="4" width="25.7109375" customWidth="1"/>
    <col min="5" max="5" width="10.5703125" style="71" bestFit="1" customWidth="1"/>
  </cols>
  <sheetData>
    <row r="1" spans="1:5" ht="15.75" x14ac:dyDescent="0.25">
      <c r="A1" s="8" t="s">
        <v>44</v>
      </c>
      <c r="B1" s="82" t="s">
        <v>45</v>
      </c>
      <c r="C1" s="82"/>
      <c r="D1" s="82"/>
    </row>
    <row r="4" spans="1:5" s="8" customFormat="1" ht="15.75" x14ac:dyDescent="0.25">
      <c r="A4" s="8" t="s">
        <v>102</v>
      </c>
      <c r="E4" s="72"/>
    </row>
    <row r="6" spans="1:5" x14ac:dyDescent="0.25">
      <c r="A6" s="86" t="s">
        <v>0</v>
      </c>
      <c r="B6" s="84" t="s">
        <v>23</v>
      </c>
      <c r="C6" s="50" t="s">
        <v>94</v>
      </c>
      <c r="D6" s="50" t="s">
        <v>81</v>
      </c>
    </row>
    <row r="7" spans="1:5" ht="15.75" thickBot="1" x14ac:dyDescent="0.3">
      <c r="A7" s="87"/>
      <c r="B7" s="85"/>
      <c r="C7" s="38" t="s">
        <v>82</v>
      </c>
      <c r="D7" s="38" t="s">
        <v>83</v>
      </c>
      <c r="E7" s="71" t="s">
        <v>84</v>
      </c>
    </row>
    <row r="8" spans="1:5" x14ac:dyDescent="0.25">
      <c r="A8" s="23" t="s">
        <v>92</v>
      </c>
      <c r="B8" s="77">
        <v>150</v>
      </c>
      <c r="C8" s="58">
        <v>4105132</v>
      </c>
      <c r="D8" s="58">
        <f>B8+C8</f>
        <v>4105282</v>
      </c>
    </row>
    <row r="9" spans="1:5" x14ac:dyDescent="0.25">
      <c r="A9" s="2" t="s">
        <v>85</v>
      </c>
      <c r="B9" s="3"/>
      <c r="C9" s="3">
        <f>Ф2!D20</f>
        <v>469290</v>
      </c>
      <c r="D9" s="3">
        <f>C9</f>
        <v>469290</v>
      </c>
      <c r="E9" s="73">
        <f>D9-[2]Ф3!F6</f>
        <v>-71402</v>
      </c>
    </row>
    <row r="10" spans="1:5" x14ac:dyDescent="0.25">
      <c r="A10" s="2" t="s">
        <v>86</v>
      </c>
      <c r="B10" s="3"/>
      <c r="C10" s="3">
        <v>-60000</v>
      </c>
      <c r="D10" s="3">
        <f>C10</f>
        <v>-60000</v>
      </c>
      <c r="E10" s="73"/>
    </row>
    <row r="11" spans="1:5" s="21" customFormat="1" ht="26.25" thickBot="1" x14ac:dyDescent="0.3">
      <c r="A11" s="25" t="s">
        <v>103</v>
      </c>
      <c r="B11" s="25">
        <f>SUM(B8:B10)</f>
        <v>150</v>
      </c>
      <c r="C11" s="25">
        <f>SUM(C8:C10)</f>
        <v>4514422</v>
      </c>
      <c r="D11" s="25">
        <f>B11+C11</f>
        <v>4514572</v>
      </c>
      <c r="E11" s="73">
        <f>D11-[2]Ф1!E28-B11</f>
        <v>1498868</v>
      </c>
    </row>
    <row r="12" spans="1:5" ht="16.5" thickTop="1" thickBot="1" x14ac:dyDescent="0.3"/>
    <row r="13" spans="1:5" x14ac:dyDescent="0.25">
      <c r="A13" s="58" t="s">
        <v>95</v>
      </c>
      <c r="B13" s="58">
        <v>150</v>
      </c>
      <c r="C13" s="58">
        <v>4667051</v>
      </c>
      <c r="D13" s="58">
        <f>B13+C13</f>
        <v>4667201</v>
      </c>
    </row>
    <row r="14" spans="1:5" x14ac:dyDescent="0.25">
      <c r="A14" s="2" t="s">
        <v>85</v>
      </c>
      <c r="B14" s="3"/>
      <c r="C14" s="3">
        <f>Ф2!C20</f>
        <v>754204</v>
      </c>
      <c r="D14" s="3">
        <f>C14</f>
        <v>754204</v>
      </c>
      <c r="E14" s="73">
        <f>[2]Ф1!C28-[2]Ф1!E28-D14</f>
        <v>-378244</v>
      </c>
    </row>
    <row r="15" spans="1:5" x14ac:dyDescent="0.25">
      <c r="A15" s="2" t="s">
        <v>86</v>
      </c>
      <c r="B15" s="3"/>
      <c r="C15" s="3">
        <v>-80000</v>
      </c>
      <c r="D15" s="3">
        <f>C15</f>
        <v>-80000</v>
      </c>
      <c r="E15" s="73"/>
    </row>
    <row r="16" spans="1:5" ht="26.25" thickBot="1" x14ac:dyDescent="0.3">
      <c r="A16" s="25" t="s">
        <v>104</v>
      </c>
      <c r="B16" s="25">
        <f>SUM(B13:B15)</f>
        <v>150</v>
      </c>
      <c r="C16" s="25">
        <f>SUM(C13:C15)</f>
        <v>5341255</v>
      </c>
      <c r="D16" s="25">
        <f>B16+C16</f>
        <v>5341405</v>
      </c>
      <c r="E16" s="73">
        <f>[2]Ф1!C29-D16</f>
        <v>-1949741</v>
      </c>
    </row>
    <row r="17" spans="1:5" s="30" customFormat="1" ht="15.75" thickTop="1" x14ac:dyDescent="0.25">
      <c r="C17" s="34" t="b">
        <f>C16=[1]Ф1!C31</f>
        <v>0</v>
      </c>
      <c r="D17" s="30" t="b">
        <f>D16=[1]Ф1!C32</f>
        <v>0</v>
      </c>
      <c r="E17" s="71"/>
    </row>
    <row r="18" spans="1:5" s="30" customFormat="1" x14ac:dyDescent="0.25">
      <c r="B18" s="74" t="s">
        <v>35</v>
      </c>
      <c r="C18" s="34">
        <f>C11+C14-C16+C15</f>
        <v>-152629</v>
      </c>
      <c r="D18" s="34">
        <f>D11+D14-D16+D15</f>
        <v>-152629</v>
      </c>
      <c r="E18" s="71"/>
    </row>
    <row r="19" spans="1:5" s="14" customFormat="1" x14ac:dyDescent="0.25">
      <c r="E19" s="71"/>
    </row>
    <row r="20" spans="1:5" s="8" customFormat="1" ht="15.75" x14ac:dyDescent="0.25">
      <c r="A20" s="8" t="s">
        <v>30</v>
      </c>
      <c r="C20" s="8" t="s">
        <v>30</v>
      </c>
      <c r="E20" s="72"/>
    </row>
    <row r="21" spans="1:5" s="8" customFormat="1" ht="15.75" x14ac:dyDescent="0.25">
      <c r="A21" s="8" t="s">
        <v>40</v>
      </c>
      <c r="C21" s="8" t="s">
        <v>32</v>
      </c>
      <c r="E21" s="72"/>
    </row>
    <row r="22" spans="1:5" s="8" customFormat="1" ht="15.75" x14ac:dyDescent="0.25">
      <c r="A22" s="8" t="s">
        <v>41</v>
      </c>
      <c r="C22" s="8" t="s">
        <v>31</v>
      </c>
      <c r="E22" s="72"/>
    </row>
    <row r="28" spans="1:5" x14ac:dyDescent="0.25">
      <c r="A28" s="2"/>
    </row>
  </sheetData>
  <mergeCells count="3">
    <mergeCell ref="B1:D1"/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Ф1!_Hlk222891459</vt:lpstr>
      <vt:lpstr>Ф1!BalanceSheet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Гульдана Каппасова</dc:creator>
  <cp:lastModifiedBy>Гульдана Каппасова</cp:lastModifiedBy>
  <cp:lastPrinted>2022-10-26T05:27:35Z</cp:lastPrinted>
  <dcterms:created xsi:type="dcterms:W3CDTF">2019-08-06T14:59:38Z</dcterms:created>
  <dcterms:modified xsi:type="dcterms:W3CDTF">2022-10-27T03:49:59Z</dcterms:modified>
</cp:coreProperties>
</file>