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8\funding\Фин_отчетн_ТНЛ\2023\30.09.2023\"/>
    </mc:Choice>
  </mc:AlternateContent>
  <xr:revisionPtr revIDLastSave="0" documentId="8_{78FDE4DB-DE76-4A6E-A3DF-D3D00135845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1" sheetId="2" r:id="rId1"/>
    <sheet name="Ф2" sheetId="1" r:id="rId2"/>
    <sheet name="Ф3" sheetId="5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B32" i="5" s="1"/>
  <c r="C8" i="1" l="1"/>
  <c r="E31" i="2"/>
  <c r="C50" i="5" l="1"/>
  <c r="C51" i="5" s="1"/>
  <c r="B50" i="5"/>
  <c r="C41" i="5"/>
  <c r="B41" i="5"/>
  <c r="C17" i="5"/>
  <c r="C32" i="5" s="1"/>
  <c r="B36" i="5"/>
  <c r="B52" i="5" l="1"/>
  <c r="B55" i="5" s="1"/>
  <c r="B56" i="5" s="1"/>
  <c r="C36" i="5"/>
  <c r="B37" i="5"/>
  <c r="C18" i="5"/>
  <c r="C33" i="5" s="1"/>
  <c r="C52" i="5" l="1"/>
  <c r="C55" i="5" s="1"/>
  <c r="C37" i="5"/>
  <c r="B16" i="4" l="1"/>
  <c r="B11" i="4"/>
  <c r="D15" i="4"/>
  <c r="D10" i="4" l="1"/>
  <c r="D8" i="4"/>
  <c r="C10" i="1" l="1"/>
  <c r="C14" i="1" s="1"/>
  <c r="C18" i="1" l="1"/>
  <c r="C20" i="1" s="1"/>
  <c r="C14" i="4" l="1"/>
  <c r="C21" i="1"/>
  <c r="C27" i="2"/>
  <c r="D14" i="4" l="1"/>
  <c r="E14" i="4" s="1"/>
  <c r="D10" i="1"/>
  <c r="D14" i="1" l="1"/>
  <c r="D18" i="1" s="1"/>
  <c r="C18" i="2"/>
  <c r="C32" i="2"/>
  <c r="C33" i="2" l="1"/>
  <c r="C34" i="2" s="1"/>
  <c r="D18" i="2"/>
  <c r="C19" i="2" l="1"/>
  <c r="D32" i="2"/>
  <c r="D27" i="2"/>
  <c r="D34" i="2" l="1"/>
  <c r="C35" i="2"/>
  <c r="D28" i="2"/>
  <c r="D33" i="2"/>
  <c r="C28" i="2"/>
  <c r="D19" i="2"/>
  <c r="D35" i="2"/>
  <c r="C11" i="1" l="1"/>
  <c r="C15" i="1" l="1"/>
  <c r="D11" i="1" l="1"/>
  <c r="C22" i="1" l="1"/>
  <c r="D15" i="1"/>
  <c r="D20" i="1" l="1"/>
  <c r="D21" i="1"/>
  <c r="C11" i="4" l="1"/>
  <c r="C13" i="4" s="1"/>
  <c r="D9" i="4"/>
  <c r="E9" i="4" s="1"/>
  <c r="D13" i="4" l="1"/>
  <c r="C16" i="4"/>
  <c r="D11" i="4"/>
  <c r="C18" i="4"/>
  <c r="D16" i="4" l="1"/>
  <c r="C17" i="4"/>
  <c r="E11" i="4"/>
  <c r="D17" i="4" l="1"/>
  <c r="E16" i="4"/>
</calcChain>
</file>

<file path=xl/sharedStrings.xml><?xml version="1.0" encoding="utf-8"?>
<sst xmlns="http://schemas.openxmlformats.org/spreadsheetml/2006/main" count="158" uniqueCount="104">
  <si>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</si>
  <si>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</si>
  <si>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</si>
  <si>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</si>
  <si>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</si>
  <si>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</si>
  <si>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</si>
  <si>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</si>
  <si>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</si>
  <si>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</si>
  <si>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</si>
  <si>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</si>
  <si>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</si>
  <si>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</si>
  <si>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</si>
  <si>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</si>
  <si>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</si>
  <si>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</si>
  <si>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</si>
  <si>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</si>
  <si>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</si>
  <si>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</si>
  <si>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</si>
  <si>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</si>
  <si>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</si>
  <si>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</si>
  <si>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</si>
  <si>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</si>
  <si>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</si>
  <si>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</si>
  <si>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</si>
  <si>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</si>
  <si>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</si>
  <si>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</si>
  <si>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</si>
  <si>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</si>
  <si>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</si>
  <si>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</si>
  <si>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</si>
  <si>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</si>
  <si>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</si>
  <si>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</si>
  <si>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</si>
  <si>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</si>
  <si>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Прочие процентные доходы</t>
  </si>
  <si>
    <t>Прочие активы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</si>
  <si>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</si>
  <si>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</si>
  <si>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</si>
  <si>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</si>
  <si>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</si>
  <si>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долговых ценных бумаг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</si>
  <si>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</si>
  <si>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</si>
  <si>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</si>
  <si>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</si>
  <si>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</si>
  <si>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</si>
  <si>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</si>
  <si>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</si>
  <si>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 xml:space="preserve">Процентные расходы </t>
  </si>
  <si>
    <t>Нераспределенная</t>
  </si>
  <si>
    <t>Остаток на 1 января 2022 года</t>
  </si>
  <si>
    <t>Вознаграждение полученное</t>
  </si>
  <si>
    <t>Вознаграждение уплаченное</t>
  </si>
  <si>
    <t>2023 года</t>
  </si>
  <si>
    <t xml:space="preserve">Остаток на 31 декабря 2022 года </t>
  </si>
  <si>
    <t>Остаток на 1 января 2023 года</t>
  </si>
  <si>
    <t>Прибыль за год</t>
  </si>
  <si>
    <t>Корректировки: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</si>
  <si>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</si>
  <si>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</si>
  <si>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</si>
  <si>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(доход) от операций с иностранной валютой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</si>
  <si>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</si>
  <si>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</si>
  <si>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</si>
  <si>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</si>
  <si>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</si>
  <si>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</si>
  <si>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</si>
  <si>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</si>
  <si>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 xml:space="preserve">Использование денежных средств в операционной деятельности 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</si>
  <si>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</si>
  <si>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</si>
  <si>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</si>
  <si>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</si>
  <si>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Погашение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</si>
  <si>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</si>
  <si>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</si>
  <si>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</si>
  <si>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</si>
  <si>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>2022 года</t>
  </si>
  <si>
    <t>Авансы полученные</t>
  </si>
  <si>
    <t xml:space="preserve">Отчет о финансовом положении по состоянию на 30 сентября 2023 г. </t>
  </si>
  <si>
    <t>Директор</t>
  </si>
  <si>
    <t>Ж.А. Ниязбекова</t>
  </si>
  <si>
    <t>Остаток на 30 сентября 2023 года (неаудировано)</t>
  </si>
  <si>
    <t>30 сентября</t>
  </si>
  <si>
    <t>Отчет о прибыли или убытке и прочем совокупном доходе за девять месяцев, закончившихся 30 сентября 2023 года</t>
  </si>
  <si>
    <t>Девять месяцев, закончившихся 30 сентября 2023 года</t>
  </si>
  <si>
    <t>Девять месяцев, закончившихся 30 сентября 2022 года</t>
  </si>
  <si>
    <t>Отчет о движении денежных средств за девять месяцев, закончившихся 30 сентября 2023 года</t>
  </si>
  <si>
    <t>Отчет об изменениях в капитале за девять месяцев, закончившихся 30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</si>
</sst>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0" fontId="4" fillId="0" borderId="0" xfId="0" applyFont="1"/>
    <xf numFmtId="164" fontId="6" fillId="0" borderId="0" xfId="0" applyNumberFormat="1" applyFont="1" applyAlignment="1">
      <alignment vertical="center" wrapText="1"/>
    </xf>
    <xf numFmtId="3" fontId="4" fillId="0" borderId="0" xfId="0" applyNumberFormat="1" applyFont="1"/>
    <xf numFmtId="166" fontId="4" fillId="0" borderId="0" xfId="0" applyNumberFormat="1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3" fontId="0" fillId="2" borderId="0" xfId="0" applyNumberFormat="1" applyFill="1"/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7" fontId="15" fillId="0" borderId="0" xfId="0" applyNumberFormat="1" applyFont="1"/>
    <xf numFmtId="3" fontId="1" fillId="0" borderId="5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 wrapText="1"/>
    </xf>
    <xf numFmtId="3" fontId="17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3" fontId="20" fillId="2" borderId="0" xfId="0" applyNumberFormat="1" applyFont="1" applyFill="1"/>
    <xf numFmtId="164" fontId="4" fillId="0" borderId="0" xfId="0" applyNumberFormat="1" applyFont="1"/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_kappasova\Desktop\Documents\&#1060;&#1080;&#1085;&#1072;&#1085;&#1089;&#1086;&#1074;&#1072;&#1103;%20&#1086;&#1090;&#1095;&#1077;&#1090;&#1085;&#1086;&#1089;&#1090;&#1100;\2019\3%20&#1082;&#1074;&#1072;&#1088;&#1090;&#1072;&#1083;\&#1060;1,%20&#1060;2,%20&#1060;3,%20&#1060;4%20&#1052;&#1057;&#1060;&#1054;%20v3%20&#1089;&#1074;&#1077;&#1088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_kappasova\Desktop\Documents\&#1040;&#1091;&#1076;&#1080;&#1090;\2021\3%20&#1082;&#1074;&#1072;&#1088;&#1090;&#1072;&#1083;\&#1060;1,%20&#1060;2,%20&#1060;3,%20&#1060;4%2030092021%20&#1052;&#1057;&#1060;&#1054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workbookViewId="0">
      <selection activeCell="C7" sqref="C7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58" bestFit="1" customWidth="1"/>
    <col min="6" max="7" width="9.85546875" bestFit="1" customWidth="1"/>
  </cols>
  <sheetData>
    <row r="1" spans="1:7" s="33" customFormat="1" ht="29.25" customHeight="1" x14ac:dyDescent="0.25">
      <c r="A1" s="8" t="s">
        <v>40</v>
      </c>
      <c r="B1" s="61" t="s">
        <v>41</v>
      </c>
      <c r="C1" s="61"/>
      <c r="D1" s="61"/>
      <c r="E1" s="56"/>
      <c r="F1" s="34"/>
    </row>
    <row r="3" spans="1:7" s="8" customFormat="1" ht="15.75" x14ac:dyDescent="0.25">
      <c r="A3" s="8" t="s">
        <v>94</v>
      </c>
      <c r="E3" s="57"/>
    </row>
    <row r="4" spans="1:7" s="8" customFormat="1" ht="15.75" x14ac:dyDescent="0.25">
      <c r="E4" s="57"/>
    </row>
    <row r="5" spans="1:7" s="8" customFormat="1" ht="15.75" x14ac:dyDescent="0.25">
      <c r="C5" s="32" t="s">
        <v>42</v>
      </c>
      <c r="E5" s="57"/>
    </row>
    <row r="6" spans="1:7" ht="27.75" customHeight="1" x14ac:dyDescent="0.25">
      <c r="A6" s="62" t="s">
        <v>0</v>
      </c>
      <c r="B6" s="1" t="s">
        <v>33</v>
      </c>
      <c r="C6" s="32" t="s">
        <v>98</v>
      </c>
      <c r="D6" s="32" t="s">
        <v>32</v>
      </c>
    </row>
    <row r="7" spans="1:7" ht="15.75" thickBot="1" x14ac:dyDescent="0.3">
      <c r="A7" s="62"/>
      <c r="B7" s="1"/>
      <c r="C7" s="9" t="s">
        <v>65</v>
      </c>
      <c r="D7" s="9" t="s">
        <v>92</v>
      </c>
    </row>
    <row r="8" spans="1:7" x14ac:dyDescent="0.25">
      <c r="A8" s="1" t="s">
        <v>9</v>
      </c>
      <c r="B8" s="1"/>
      <c r="C8" s="1"/>
      <c r="D8" s="1"/>
    </row>
    <row r="9" spans="1:7" x14ac:dyDescent="0.25">
      <c r="A9" s="2" t="s">
        <v>10</v>
      </c>
      <c r="B9" s="35">
        <v>7</v>
      </c>
      <c r="C9" s="3">
        <v>2889628</v>
      </c>
      <c r="D9" s="3">
        <v>1560781</v>
      </c>
      <c r="F9" s="40"/>
      <c r="G9" s="40"/>
    </row>
    <row r="10" spans="1:7" x14ac:dyDescent="0.25">
      <c r="A10" s="2" t="s">
        <v>11</v>
      </c>
      <c r="B10" s="35">
        <v>8</v>
      </c>
      <c r="C10" s="3">
        <v>4761</v>
      </c>
      <c r="D10" s="3">
        <v>9264</v>
      </c>
      <c r="F10" s="40"/>
      <c r="G10" s="40"/>
    </row>
    <row r="11" spans="1:7" x14ac:dyDescent="0.25">
      <c r="A11" s="2" t="s">
        <v>12</v>
      </c>
      <c r="B11" s="35">
        <v>9</v>
      </c>
      <c r="C11" s="3">
        <v>33542363</v>
      </c>
      <c r="D11" s="3">
        <v>24878066</v>
      </c>
      <c r="F11" s="40"/>
      <c r="G11" s="40"/>
    </row>
    <row r="12" spans="1:7" ht="25.5" x14ac:dyDescent="0.25">
      <c r="A12" s="2" t="s">
        <v>27</v>
      </c>
      <c r="B12" s="35">
        <v>10</v>
      </c>
      <c r="C12" s="3">
        <v>232325</v>
      </c>
      <c r="D12" s="3">
        <v>353498</v>
      </c>
      <c r="F12" s="40"/>
      <c r="G12" s="40"/>
    </row>
    <row r="13" spans="1:7" hidden="1" x14ac:dyDescent="0.25">
      <c r="A13" s="2" t="s">
        <v>13</v>
      </c>
      <c r="B13" s="35"/>
      <c r="C13" s="3"/>
      <c r="D13" s="3"/>
      <c r="F13" s="40"/>
      <c r="G13" s="40"/>
    </row>
    <row r="14" spans="1:7" x14ac:dyDescent="0.25">
      <c r="A14" s="2" t="s">
        <v>14</v>
      </c>
      <c r="B14" s="35"/>
      <c r="C14" s="3">
        <v>50624</v>
      </c>
      <c r="D14" s="3">
        <v>58342</v>
      </c>
      <c r="F14" s="40"/>
      <c r="G14" s="40"/>
    </row>
    <row r="15" spans="1:7" x14ac:dyDescent="0.25">
      <c r="A15" s="2" t="s">
        <v>15</v>
      </c>
      <c r="B15" s="35"/>
      <c r="C15" s="3">
        <v>61878</v>
      </c>
      <c r="D15" s="3">
        <v>276</v>
      </c>
      <c r="F15" s="40"/>
      <c r="G15" s="40"/>
    </row>
    <row r="16" spans="1:7" x14ac:dyDescent="0.25">
      <c r="A16" s="2" t="s">
        <v>59</v>
      </c>
      <c r="B16" s="35">
        <v>6</v>
      </c>
      <c r="C16" s="3">
        <v>130717</v>
      </c>
      <c r="D16" s="3">
        <v>39204</v>
      </c>
      <c r="F16" s="40"/>
      <c r="G16" s="40"/>
    </row>
    <row r="17" spans="1:7" ht="15.75" thickBot="1" x14ac:dyDescent="0.3">
      <c r="A17" s="2" t="s">
        <v>16</v>
      </c>
      <c r="B17" s="35"/>
      <c r="C17" s="3">
        <v>202458</v>
      </c>
      <c r="D17" s="3">
        <v>107331</v>
      </c>
      <c r="E17" s="55"/>
      <c r="F17" s="40"/>
      <c r="G17" s="40"/>
    </row>
    <row r="18" spans="1:7" ht="15.75" thickBot="1" x14ac:dyDescent="0.3">
      <c r="A18" s="1" t="s">
        <v>17</v>
      </c>
      <c r="B18" s="32"/>
      <c r="C18" s="6">
        <f>SUM(C9:C17)</f>
        <v>37114754</v>
      </c>
      <c r="D18" s="6">
        <f>SUM(D9:D17)</f>
        <v>27006762</v>
      </c>
      <c r="F18" s="40"/>
      <c r="G18" s="40"/>
    </row>
    <row r="19" spans="1:7" s="12" customFormat="1" ht="15.75" thickTop="1" x14ac:dyDescent="0.25">
      <c r="A19" s="10" t="s">
        <v>34</v>
      </c>
      <c r="B19" s="36"/>
      <c r="C19" s="11">
        <f>SUM(C9:C17)-C18</f>
        <v>0</v>
      </c>
      <c r="D19" s="11">
        <f>SUM(D9:D17)-D18</f>
        <v>0</v>
      </c>
      <c r="E19" s="58"/>
      <c r="F19" s="14"/>
      <c r="G19" s="40"/>
    </row>
    <row r="20" spans="1:7" x14ac:dyDescent="0.25">
      <c r="A20" s="1" t="s">
        <v>18</v>
      </c>
      <c r="B20" s="32"/>
      <c r="C20" s="3"/>
      <c r="D20" s="3"/>
      <c r="F20" s="40"/>
      <c r="G20" s="40"/>
    </row>
    <row r="21" spans="1:7" x14ac:dyDescent="0.25">
      <c r="A21" s="2" t="s">
        <v>28</v>
      </c>
      <c r="B21" s="35">
        <v>11</v>
      </c>
      <c r="C21" s="3">
        <v>18392835</v>
      </c>
      <c r="D21" s="3">
        <v>12304758</v>
      </c>
      <c r="E21" s="55"/>
      <c r="F21" s="40"/>
      <c r="G21" s="40"/>
    </row>
    <row r="22" spans="1:7" x14ac:dyDescent="0.25">
      <c r="A22" s="2" t="s">
        <v>93</v>
      </c>
      <c r="B22" s="35">
        <v>12</v>
      </c>
      <c r="C22" s="3">
        <v>3978023</v>
      </c>
      <c r="D22" s="3">
        <v>3529468</v>
      </c>
      <c r="F22" s="40"/>
      <c r="G22" s="40"/>
    </row>
    <row r="23" spans="1:7" x14ac:dyDescent="0.25">
      <c r="A23" s="2" t="s">
        <v>38</v>
      </c>
      <c r="B23" s="35">
        <v>13</v>
      </c>
      <c r="C23" s="3">
        <v>2340776</v>
      </c>
      <c r="D23" s="3">
        <v>99524</v>
      </c>
      <c r="F23" s="40"/>
      <c r="G23" s="40"/>
    </row>
    <row r="24" spans="1:7" ht="25.5" x14ac:dyDescent="0.25">
      <c r="A24" s="2" t="s">
        <v>19</v>
      </c>
      <c r="B24" s="35">
        <v>14</v>
      </c>
      <c r="C24" s="3">
        <v>539498</v>
      </c>
      <c r="D24" s="3">
        <v>489027</v>
      </c>
      <c r="F24" s="40"/>
      <c r="G24" s="40"/>
    </row>
    <row r="25" spans="1:7" x14ac:dyDescent="0.25">
      <c r="A25" s="2" t="s">
        <v>36</v>
      </c>
      <c r="B25" s="35">
        <v>15</v>
      </c>
      <c r="C25" s="3">
        <v>5182506</v>
      </c>
      <c r="D25" s="3">
        <v>5072872</v>
      </c>
      <c r="F25" s="40"/>
      <c r="G25" s="40"/>
    </row>
    <row r="26" spans="1:7" x14ac:dyDescent="0.25">
      <c r="A26" s="2" t="s">
        <v>20</v>
      </c>
      <c r="B26" s="35"/>
      <c r="C26" s="3">
        <v>44625</v>
      </c>
      <c r="D26" s="3">
        <v>69751</v>
      </c>
      <c r="F26" s="40"/>
      <c r="G26" s="40"/>
    </row>
    <row r="27" spans="1:7" ht="15.75" thickBot="1" x14ac:dyDescent="0.3">
      <c r="A27" s="1" t="s">
        <v>21</v>
      </c>
      <c r="B27" s="32"/>
      <c r="C27" s="7">
        <f>SUM(C21:C26)</f>
        <v>30478263</v>
      </c>
      <c r="D27" s="7">
        <f>SUM(D21:D26)</f>
        <v>21565400</v>
      </c>
      <c r="F27" s="40"/>
      <c r="G27" s="40"/>
    </row>
    <row r="28" spans="1:7" s="12" customFormat="1" x14ac:dyDescent="0.25">
      <c r="A28" s="10" t="s">
        <v>34</v>
      </c>
      <c r="B28" s="36"/>
      <c r="C28" s="13">
        <f>SUM(C21:C26)-C27</f>
        <v>0</v>
      </c>
      <c r="D28" s="13">
        <f>SUM(D21:D26)-D27</f>
        <v>0</v>
      </c>
      <c r="E28" s="58"/>
      <c r="F28" s="14"/>
      <c r="G28" s="40"/>
    </row>
    <row r="29" spans="1:7" x14ac:dyDescent="0.25">
      <c r="A29" s="1" t="s">
        <v>22</v>
      </c>
      <c r="B29" s="32"/>
      <c r="C29" s="3"/>
      <c r="D29" s="3"/>
      <c r="F29" s="40"/>
      <c r="G29" s="40"/>
    </row>
    <row r="30" spans="1:7" x14ac:dyDescent="0.25">
      <c r="A30" s="2" t="s">
        <v>23</v>
      </c>
      <c r="B30" s="35">
        <v>16</v>
      </c>
      <c r="C30" s="3">
        <v>150</v>
      </c>
      <c r="D30" s="3">
        <v>150</v>
      </c>
      <c r="F30" s="40"/>
      <c r="G30" s="40"/>
    </row>
    <row r="31" spans="1:7" ht="15.75" thickBot="1" x14ac:dyDescent="0.3">
      <c r="A31" s="2" t="s">
        <v>24</v>
      </c>
      <c r="B31" s="35"/>
      <c r="C31" s="4">
        <v>6636341</v>
      </c>
      <c r="D31" s="4">
        <v>5441212</v>
      </c>
      <c r="E31" s="14">
        <f>D31-C31-80000</f>
        <v>-1275129</v>
      </c>
      <c r="F31" s="40"/>
      <c r="G31" s="40"/>
    </row>
    <row r="32" spans="1:7" ht="15.75" thickBot="1" x14ac:dyDescent="0.3">
      <c r="A32" s="1" t="s">
        <v>25</v>
      </c>
      <c r="B32" s="1"/>
      <c r="C32" s="7">
        <f>SUM(C30:C31)</f>
        <v>6636491</v>
      </c>
      <c r="D32" s="7">
        <f>SUM(D30:D31)</f>
        <v>5441362</v>
      </c>
      <c r="E32" s="55"/>
      <c r="F32" s="40"/>
      <c r="G32" s="40"/>
    </row>
    <row r="33" spans="1:7" ht="15.75" thickBot="1" x14ac:dyDescent="0.3">
      <c r="A33" s="1" t="s">
        <v>26</v>
      </c>
      <c r="B33" s="1"/>
      <c r="C33" s="5">
        <f>C27+C32</f>
        <v>37114754</v>
      </c>
      <c r="D33" s="5">
        <f>D27+D32</f>
        <v>27006762</v>
      </c>
      <c r="F33" s="40"/>
      <c r="G33" s="40"/>
    </row>
    <row r="34" spans="1:7" s="12" customFormat="1" ht="15.75" thickTop="1" x14ac:dyDescent="0.25">
      <c r="A34" s="10" t="s">
        <v>34</v>
      </c>
      <c r="C34" s="14">
        <f>C18-C33</f>
        <v>0</v>
      </c>
      <c r="D34" s="14">
        <f>SUM(D30:D31)-D32</f>
        <v>0</v>
      </c>
      <c r="E34" s="58"/>
    </row>
    <row r="35" spans="1:7" s="12" customFormat="1" x14ac:dyDescent="0.25">
      <c r="A35" s="10" t="s">
        <v>35</v>
      </c>
      <c r="C35" s="60">
        <f>D32-C32-80000</f>
        <v>-1275129</v>
      </c>
      <c r="D35" s="15">
        <f>D18-SUM(D32,D27)</f>
        <v>0</v>
      </c>
      <c r="E35" s="58"/>
    </row>
    <row r="36" spans="1:7" s="8" customFormat="1" ht="15.75" x14ac:dyDescent="0.25">
      <c r="A36" s="8" t="s">
        <v>29</v>
      </c>
      <c r="C36" s="8" t="s">
        <v>29</v>
      </c>
      <c r="E36" s="57"/>
    </row>
    <row r="37" spans="1:7" s="8" customFormat="1" ht="15.75" x14ac:dyDescent="0.25">
      <c r="A37" s="8" t="s">
        <v>95</v>
      </c>
      <c r="C37" s="8" t="s">
        <v>31</v>
      </c>
      <c r="E37" s="57"/>
    </row>
    <row r="38" spans="1:7" s="8" customFormat="1" ht="15.75" x14ac:dyDescent="0.25">
      <c r="A38" s="8" t="s">
        <v>96</v>
      </c>
      <c r="C38" s="8" t="s">
        <v>30</v>
      </c>
      <c r="E38" s="57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zoomScale="98" zoomScaleNormal="98" workbookViewId="0">
      <selection activeCell="C18" sqref="C18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40</v>
      </c>
      <c r="B1" s="61" t="s">
        <v>41</v>
      </c>
      <c r="C1" s="61"/>
      <c r="D1" s="61"/>
    </row>
    <row r="3" spans="1:4" s="8" customFormat="1" ht="15.75" x14ac:dyDescent="0.25">
      <c r="A3" s="8" t="s">
        <v>99</v>
      </c>
    </row>
    <row r="4" spans="1:4" s="8" customFormat="1" ht="15.75" x14ac:dyDescent="0.25">
      <c r="C4" s="32" t="s">
        <v>42</v>
      </c>
      <c r="D4" s="32" t="s">
        <v>42</v>
      </c>
    </row>
    <row r="5" spans="1:4" ht="15" customHeight="1" x14ac:dyDescent="0.25">
      <c r="B5" s="63" t="s">
        <v>33</v>
      </c>
      <c r="C5" s="63" t="s">
        <v>100</v>
      </c>
      <c r="D5" s="63" t="s">
        <v>101</v>
      </c>
    </row>
    <row r="6" spans="1:4" ht="33" customHeight="1" thickBot="1" x14ac:dyDescent="0.3">
      <c r="A6" s="1" t="s">
        <v>0</v>
      </c>
      <c r="B6" s="63"/>
      <c r="C6" s="64"/>
      <c r="D6" s="64"/>
    </row>
    <row r="7" spans="1:4" ht="25.5" x14ac:dyDescent="0.25">
      <c r="A7" s="2" t="s">
        <v>37</v>
      </c>
      <c r="B7" s="32"/>
      <c r="C7" s="17">
        <v>196554</v>
      </c>
      <c r="D7" s="17">
        <v>194309</v>
      </c>
    </row>
    <row r="8" spans="1:4" s="18" customFormat="1" x14ac:dyDescent="0.25">
      <c r="A8" s="2" t="s">
        <v>44</v>
      </c>
      <c r="B8" s="37"/>
      <c r="C8" s="17">
        <f>3731539+1</f>
        <v>3731540</v>
      </c>
      <c r="D8" s="17">
        <v>2566765</v>
      </c>
    </row>
    <row r="9" spans="1:4" s="18" customFormat="1" ht="15.75" thickBot="1" x14ac:dyDescent="0.3">
      <c r="A9" s="2" t="s">
        <v>60</v>
      </c>
      <c r="B9" s="37"/>
      <c r="C9" s="19">
        <v>-2116639</v>
      </c>
      <c r="D9" s="19">
        <v>-1553565</v>
      </c>
    </row>
    <row r="10" spans="1:4" s="18" customFormat="1" x14ac:dyDescent="0.25">
      <c r="A10" s="20" t="s">
        <v>1</v>
      </c>
      <c r="B10" s="38"/>
      <c r="C10" s="21">
        <f>C7+C8+C9</f>
        <v>1811455</v>
      </c>
      <c r="D10" s="21">
        <f>D7+D8+D9</f>
        <v>1207509</v>
      </c>
    </row>
    <row r="11" spans="1:4" s="27" customFormat="1" hidden="1" x14ac:dyDescent="0.25">
      <c r="A11" s="24" t="s">
        <v>34</v>
      </c>
      <c r="B11" s="39"/>
      <c r="C11" s="26" t="e">
        <f>#REF!+#REF!</f>
        <v>#REF!</v>
      </c>
      <c r="D11" s="25">
        <f>SUM(D8:D9)-D10</f>
        <v>-194309</v>
      </c>
    </row>
    <row r="12" spans="1:4" s="18" customFormat="1" x14ac:dyDescent="0.25">
      <c r="A12" s="16" t="s">
        <v>2</v>
      </c>
      <c r="B12" s="37"/>
      <c r="C12" s="17">
        <v>-13896</v>
      </c>
      <c r="D12" s="17">
        <v>-104343</v>
      </c>
    </row>
    <row r="13" spans="1:4" s="18" customFormat="1" ht="15.75" thickBot="1" x14ac:dyDescent="0.3">
      <c r="A13" s="16" t="s">
        <v>3</v>
      </c>
      <c r="B13" s="37">
        <v>4</v>
      </c>
      <c r="C13" s="19">
        <v>494213</v>
      </c>
      <c r="D13" s="19">
        <v>427934</v>
      </c>
    </row>
    <row r="14" spans="1:4" s="18" customFormat="1" x14ac:dyDescent="0.25">
      <c r="A14" s="20" t="s">
        <v>4</v>
      </c>
      <c r="B14" s="38"/>
      <c r="C14" s="21">
        <f>C10+C12+C13</f>
        <v>2291772</v>
      </c>
      <c r="D14" s="21">
        <f>D10+D12+D13</f>
        <v>1531100</v>
      </c>
    </row>
    <row r="15" spans="1:4" s="27" customFormat="1" hidden="1" x14ac:dyDescent="0.25">
      <c r="A15" s="24" t="s">
        <v>34</v>
      </c>
      <c r="B15" s="39"/>
      <c r="C15" s="28" t="e">
        <f>SUM(C10:C13)-C14</f>
        <v>#REF!</v>
      </c>
      <c r="D15" s="28">
        <f>SUM(D10:D13)-D14</f>
        <v>-194309</v>
      </c>
    </row>
    <row r="16" spans="1:4" s="18" customFormat="1" ht="42.75" customHeight="1" x14ac:dyDescent="0.25">
      <c r="A16" s="16" t="s">
        <v>5</v>
      </c>
      <c r="B16" s="37">
        <v>8.9</v>
      </c>
      <c r="C16" s="17">
        <v>-2125</v>
      </c>
      <c r="D16" s="17">
        <v>2686</v>
      </c>
    </row>
    <row r="17" spans="1:5" s="18" customFormat="1" ht="15.75" thickBot="1" x14ac:dyDescent="0.3">
      <c r="A17" s="16" t="s">
        <v>6</v>
      </c>
      <c r="B17" s="37">
        <v>5</v>
      </c>
      <c r="C17" s="19">
        <v>-1106031</v>
      </c>
      <c r="D17" s="19">
        <v>-841175</v>
      </c>
    </row>
    <row r="18" spans="1:5" s="18" customFormat="1" x14ac:dyDescent="0.25">
      <c r="A18" s="20" t="s">
        <v>7</v>
      </c>
      <c r="B18" s="38"/>
      <c r="C18" s="21">
        <f>C14+C16+C17</f>
        <v>1183616</v>
      </c>
      <c r="D18" s="21">
        <f>D14+D16+D17</f>
        <v>692611</v>
      </c>
    </row>
    <row r="19" spans="1:5" s="18" customFormat="1" ht="15.75" thickBot="1" x14ac:dyDescent="0.3">
      <c r="A19" s="16" t="s">
        <v>39</v>
      </c>
      <c r="B19" s="37">
        <v>6</v>
      </c>
      <c r="C19" s="19">
        <v>91513</v>
      </c>
      <c r="D19" s="19">
        <v>61593</v>
      </c>
    </row>
    <row r="20" spans="1:5" s="18" customFormat="1" ht="15.75" thickBot="1" x14ac:dyDescent="0.3">
      <c r="A20" s="20" t="s">
        <v>8</v>
      </c>
      <c r="B20" s="20"/>
      <c r="C20" s="22">
        <f>SUM(C18:C19)</f>
        <v>1275129</v>
      </c>
      <c r="D20" s="22">
        <f>SUM(D18:D19)</f>
        <v>754204</v>
      </c>
      <c r="E20" s="41"/>
    </row>
    <row r="21" spans="1:5" s="27" customFormat="1" ht="15.75" thickTop="1" x14ac:dyDescent="0.25">
      <c r="A21" s="24" t="s">
        <v>34</v>
      </c>
      <c r="B21" s="29"/>
      <c r="C21" s="30" t="b">
        <f>C20=-((Ф1!D31-Ф1!C31)-60000)</f>
        <v>0</v>
      </c>
      <c r="D21" s="30">
        <f>SUM(D14:D17)-D18</f>
        <v>-194309</v>
      </c>
    </row>
    <row r="22" spans="1:5" s="27" customFormat="1" x14ac:dyDescent="0.25">
      <c r="C22" s="31">
        <f>Ф1!E31-Ф1!G31-C20</f>
        <v>-2550258</v>
      </c>
    </row>
    <row r="23" spans="1:5" s="23" customFormat="1" ht="15.75" x14ac:dyDescent="0.25">
      <c r="A23" s="23" t="s">
        <v>29</v>
      </c>
      <c r="C23" s="23" t="s">
        <v>29</v>
      </c>
    </row>
    <row r="24" spans="1:5" s="8" customFormat="1" ht="15.75" x14ac:dyDescent="0.25">
      <c r="A24" s="8" t="s">
        <v>95</v>
      </c>
      <c r="C24" s="8" t="s">
        <v>31</v>
      </c>
    </row>
    <row r="25" spans="1:5" s="8" customFormat="1" ht="15.75" x14ac:dyDescent="0.25">
      <c r="A25" s="8" t="s">
        <v>96</v>
      </c>
      <c r="C25" s="8" t="s">
        <v>30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tabSelected="1" workbookViewId="0">
      <selection activeCell="A47" sqref="A47"/>
    </sheetView>
  </sheetViews>
  <sheetFormatPr defaultRowHeight="15" x14ac:dyDescent="0.25"/>
  <cols>
    <col min="1" max="1" width="56.85546875" customWidth="1"/>
    <col min="2" max="3" width="25" customWidth="1"/>
  </cols>
  <sheetData>
    <row r="1" spans="1:4" ht="41.25" customHeight="1" x14ac:dyDescent="0.25">
      <c r="A1" s="8" t="s">
        <v>40</v>
      </c>
      <c r="B1" s="61" t="s">
        <v>41</v>
      </c>
      <c r="C1" s="61"/>
      <c r="D1" s="61"/>
    </row>
    <row r="3" spans="1:4" s="8" customFormat="1" ht="15.75" x14ac:dyDescent="0.25">
      <c r="A3" s="8" t="s">
        <v>102</v>
      </c>
    </row>
    <row r="4" spans="1:4" s="8" customFormat="1" ht="15.75" x14ac:dyDescent="0.25">
      <c r="B4" s="32" t="s">
        <v>42</v>
      </c>
      <c r="C4" s="32" t="s">
        <v>42</v>
      </c>
    </row>
    <row r="5" spans="1:4" ht="23.25" customHeight="1" x14ac:dyDescent="0.25">
      <c r="B5" s="63" t="s">
        <v>100</v>
      </c>
      <c r="C5" s="63" t="s">
        <v>101</v>
      </c>
    </row>
    <row r="6" spans="1:4" ht="23.25" customHeight="1" thickBot="1" x14ac:dyDescent="0.3">
      <c r="A6" s="1" t="s">
        <v>0</v>
      </c>
      <c r="B6" s="64"/>
      <c r="C6" s="64"/>
    </row>
    <row r="7" spans="1:4" ht="25.5" x14ac:dyDescent="0.25">
      <c r="A7" s="1" t="s">
        <v>43</v>
      </c>
      <c r="B7" s="1"/>
      <c r="C7" s="42"/>
    </row>
    <row r="8" spans="1:4" x14ac:dyDescent="0.25">
      <c r="A8" s="1" t="s">
        <v>68</v>
      </c>
      <c r="B8" s="43">
        <v>1275129</v>
      </c>
      <c r="C8" s="43">
        <v>754204</v>
      </c>
    </row>
    <row r="9" spans="1:4" x14ac:dyDescent="0.25">
      <c r="A9" s="44" t="s">
        <v>69</v>
      </c>
      <c r="B9" s="43"/>
      <c r="C9" s="3"/>
    </row>
    <row r="10" spans="1:4" ht="25.5" x14ac:dyDescent="0.25">
      <c r="A10" s="2" t="s">
        <v>37</v>
      </c>
      <c r="B10" s="3">
        <v>-196554</v>
      </c>
      <c r="C10" s="3">
        <v>-194309.4</v>
      </c>
    </row>
    <row r="11" spans="1:4" x14ac:dyDescent="0.25">
      <c r="A11" s="2" t="s">
        <v>44</v>
      </c>
      <c r="B11" s="3">
        <v>-3731541</v>
      </c>
      <c r="C11" s="3">
        <v>-2938712</v>
      </c>
    </row>
    <row r="12" spans="1:4" x14ac:dyDescent="0.25">
      <c r="A12" s="2" t="s">
        <v>70</v>
      </c>
      <c r="B12" s="3">
        <v>2116639</v>
      </c>
      <c r="C12" s="3">
        <v>1553565</v>
      </c>
    </row>
    <row r="13" spans="1:4" ht="25.5" x14ac:dyDescent="0.25">
      <c r="A13" s="2" t="s">
        <v>71</v>
      </c>
      <c r="B13" s="3">
        <v>2125</v>
      </c>
      <c r="C13" s="3">
        <v>-2686</v>
      </c>
    </row>
    <row r="14" spans="1:4" x14ac:dyDescent="0.25">
      <c r="A14" s="2" t="s">
        <v>72</v>
      </c>
      <c r="B14" s="3">
        <v>29199</v>
      </c>
      <c r="C14" s="3">
        <v>26743</v>
      </c>
    </row>
    <row r="15" spans="1:4" ht="25.5" x14ac:dyDescent="0.25">
      <c r="A15" s="2" t="s">
        <v>73</v>
      </c>
      <c r="B15" s="3">
        <v>1137</v>
      </c>
      <c r="C15" s="3">
        <v>84339</v>
      </c>
    </row>
    <row r="16" spans="1:4" ht="15.75" thickBot="1" x14ac:dyDescent="0.3">
      <c r="A16" s="2" t="s">
        <v>74</v>
      </c>
      <c r="B16" s="3">
        <v>-91513</v>
      </c>
      <c r="C16" s="3">
        <v>-61593</v>
      </c>
    </row>
    <row r="17" spans="1:4" ht="25.5" x14ac:dyDescent="0.25">
      <c r="A17" s="1" t="s">
        <v>75</v>
      </c>
      <c r="B17" s="45">
        <f>SUM(B8:B16)</f>
        <v>-595379</v>
      </c>
      <c r="C17" s="45">
        <f>SUM(C8:C16)</f>
        <v>-778449.39999999991</v>
      </c>
    </row>
    <row r="18" spans="1:4" s="12" customFormat="1" x14ac:dyDescent="0.25">
      <c r="A18" s="10" t="s">
        <v>34</v>
      </c>
      <c r="B18" s="46"/>
      <c r="C18" s="46">
        <f>SUM(C8:C15)-C17</f>
        <v>61593</v>
      </c>
    </row>
    <row r="19" spans="1:4" x14ac:dyDescent="0.25">
      <c r="A19" s="1" t="s">
        <v>76</v>
      </c>
      <c r="B19" s="43"/>
      <c r="C19" s="43"/>
    </row>
    <row r="20" spans="1:4" x14ac:dyDescent="0.25">
      <c r="A20" s="1"/>
      <c r="C20" s="43"/>
      <c r="D20" s="3"/>
    </row>
    <row r="21" spans="1:4" x14ac:dyDescent="0.25">
      <c r="A21" s="2" t="s">
        <v>77</v>
      </c>
      <c r="B21" s="3">
        <v>-926</v>
      </c>
      <c r="C21" s="3">
        <v>2649720</v>
      </c>
    </row>
    <row r="22" spans="1:4" x14ac:dyDescent="0.25">
      <c r="A22" s="2" t="s">
        <v>13</v>
      </c>
      <c r="B22" s="3"/>
      <c r="C22" s="3">
        <v>203549</v>
      </c>
    </row>
    <row r="23" spans="1:4" x14ac:dyDescent="0.25">
      <c r="A23" s="2" t="s">
        <v>12</v>
      </c>
      <c r="B23" s="3">
        <v>-6759147</v>
      </c>
      <c r="C23" s="3">
        <v>-9458592</v>
      </c>
    </row>
    <row r="24" spans="1:4" ht="25.5" x14ac:dyDescent="0.25">
      <c r="A24" s="2" t="s">
        <v>78</v>
      </c>
      <c r="B24" s="3">
        <v>-232325</v>
      </c>
      <c r="C24" s="3">
        <v>-123246</v>
      </c>
    </row>
    <row r="25" spans="1:4" x14ac:dyDescent="0.25">
      <c r="A25" s="2" t="s">
        <v>45</v>
      </c>
      <c r="B25" s="3">
        <v>-104645</v>
      </c>
      <c r="C25" s="3">
        <v>86553</v>
      </c>
    </row>
    <row r="26" spans="1:4" x14ac:dyDescent="0.25">
      <c r="A26" s="2"/>
      <c r="B26" s="3">
        <v>0</v>
      </c>
      <c r="C26" s="3">
        <v>0</v>
      </c>
    </row>
    <row r="27" spans="1:4" x14ac:dyDescent="0.25">
      <c r="A27" s="1" t="s">
        <v>79</v>
      </c>
      <c r="B27" s="3">
        <v>0</v>
      </c>
      <c r="C27" s="43">
        <v>0</v>
      </c>
    </row>
    <row r="28" spans="1:4" x14ac:dyDescent="0.25">
      <c r="A28" s="2" t="s">
        <v>93</v>
      </c>
      <c r="B28" s="3">
        <v>599666</v>
      </c>
      <c r="C28" s="3">
        <v>721877</v>
      </c>
    </row>
    <row r="29" spans="1:4" x14ac:dyDescent="0.25">
      <c r="A29" s="2" t="s">
        <v>80</v>
      </c>
      <c r="B29" s="3">
        <v>2443569</v>
      </c>
      <c r="C29" s="3">
        <v>2012232</v>
      </c>
    </row>
    <row r="30" spans="1:4" x14ac:dyDescent="0.25">
      <c r="A30" s="2" t="s">
        <v>19</v>
      </c>
      <c r="B30" s="3">
        <v>50471</v>
      </c>
      <c r="C30" s="3">
        <v>106191</v>
      </c>
    </row>
    <row r="31" spans="1:4" ht="15.75" thickBot="1" x14ac:dyDescent="0.3">
      <c r="A31" s="2" t="s">
        <v>20</v>
      </c>
      <c r="B31" s="4">
        <v>-13184</v>
      </c>
      <c r="C31" s="4">
        <v>2128</v>
      </c>
    </row>
    <row r="32" spans="1:4" ht="25.5" x14ac:dyDescent="0.25">
      <c r="A32" s="1" t="s">
        <v>81</v>
      </c>
      <c r="B32" s="43">
        <f>SUM(B21:B31)+B17</f>
        <v>-4611900</v>
      </c>
      <c r="C32" s="43">
        <f>SUM(C21:C31)+C17</f>
        <v>-4578037.4000000004</v>
      </c>
    </row>
    <row r="33" spans="1:7" s="12" customFormat="1" x14ac:dyDescent="0.25">
      <c r="A33" s="10" t="s">
        <v>34</v>
      </c>
      <c r="B33" s="46"/>
      <c r="C33" s="46">
        <f>SUM(C17:C31)-C32</f>
        <v>61593</v>
      </c>
    </row>
    <row r="34" spans="1:7" x14ac:dyDescent="0.25">
      <c r="A34" s="2" t="s">
        <v>63</v>
      </c>
      <c r="B34" s="3">
        <v>1964648</v>
      </c>
      <c r="C34" s="3">
        <v>1213778</v>
      </c>
    </row>
    <row r="35" spans="1:7" ht="15.75" thickBot="1" x14ac:dyDescent="0.3">
      <c r="A35" s="2" t="s">
        <v>64</v>
      </c>
      <c r="B35" s="3">
        <v>-1001810</v>
      </c>
      <c r="C35" s="3">
        <v>-619506</v>
      </c>
    </row>
    <row r="36" spans="1:7" ht="15.75" thickBot="1" x14ac:dyDescent="0.3">
      <c r="A36" s="1" t="s">
        <v>82</v>
      </c>
      <c r="B36" s="48">
        <f>B32+SUM(B34:B35)</f>
        <v>-3649062</v>
      </c>
      <c r="C36" s="48">
        <f>C32+SUM(C34:C35)</f>
        <v>-3983765.4000000004</v>
      </c>
    </row>
    <row r="37" spans="1:7" s="12" customFormat="1" x14ac:dyDescent="0.25">
      <c r="A37" s="10" t="s">
        <v>34</v>
      </c>
      <c r="B37" s="14">
        <f>SUM(B32:B35)-B36</f>
        <v>0</v>
      </c>
      <c r="C37" s="14">
        <f>SUM(C32:C35)-C36</f>
        <v>61593</v>
      </c>
    </row>
    <row r="38" spans="1:7" ht="25.5" x14ac:dyDescent="0.25">
      <c r="A38" s="1" t="s">
        <v>46</v>
      </c>
      <c r="B38" s="43"/>
      <c r="C38" s="43"/>
    </row>
    <row r="39" spans="1:7" x14ac:dyDescent="0.25">
      <c r="A39" s="2" t="s">
        <v>47</v>
      </c>
      <c r="B39" s="47"/>
      <c r="C39" s="3"/>
    </row>
    <row r="40" spans="1:7" ht="15.75" thickBot="1" x14ac:dyDescent="0.3">
      <c r="A40" s="2" t="s">
        <v>48</v>
      </c>
      <c r="B40" s="4">
        <v>-11957</v>
      </c>
      <c r="C40" s="4">
        <v>-25873</v>
      </c>
    </row>
    <row r="41" spans="1:7" ht="26.25" thickBot="1" x14ac:dyDescent="0.3">
      <c r="A41" s="1" t="s">
        <v>49</v>
      </c>
      <c r="B41" s="7">
        <f>SUM(B39:B40)</f>
        <v>-11957</v>
      </c>
      <c r="C41" s="7">
        <f>SUM(C39:C40)</f>
        <v>-25873</v>
      </c>
    </row>
    <row r="42" spans="1:7" x14ac:dyDescent="0.25">
      <c r="A42" s="2"/>
      <c r="B42" s="3"/>
      <c r="C42" s="3"/>
    </row>
    <row r="43" spans="1:7" ht="25.5" x14ac:dyDescent="0.25">
      <c r="A43" s="1" t="s">
        <v>50</v>
      </c>
      <c r="B43" s="43"/>
      <c r="C43" s="43"/>
    </row>
    <row r="44" spans="1:7" x14ac:dyDescent="0.25">
      <c r="A44" s="2" t="s">
        <v>83</v>
      </c>
      <c r="B44" s="3">
        <v>-1404310</v>
      </c>
      <c r="C44" s="3">
        <v>-892182</v>
      </c>
    </row>
    <row r="45" spans="1:7" x14ac:dyDescent="0.25">
      <c r="A45" s="2" t="s">
        <v>84</v>
      </c>
      <c r="B45" s="3">
        <v>7000000</v>
      </c>
      <c r="C45" s="3">
        <v>5350000</v>
      </c>
      <c r="G45" s="2"/>
    </row>
    <row r="46" spans="1:7" x14ac:dyDescent="0.25">
      <c r="A46" s="2" t="s">
        <v>85</v>
      </c>
      <c r="B46" s="3">
        <v>-13500</v>
      </c>
      <c r="C46" s="3">
        <v>-13500</v>
      </c>
      <c r="G46" s="2"/>
    </row>
    <row r="47" spans="1:7" x14ac:dyDescent="0.25">
      <c r="A47" s="2" t="s">
        <v>86</v>
      </c>
      <c r="B47" s="3">
        <v>-80000</v>
      </c>
      <c r="C47" s="3">
        <v>-80000</v>
      </c>
      <c r="G47" s="2"/>
    </row>
    <row r="48" spans="1:7" x14ac:dyDescent="0.25">
      <c r="A48" s="2" t="s">
        <v>51</v>
      </c>
      <c r="B48" s="3">
        <v>-511250</v>
      </c>
      <c r="C48" s="3"/>
    </row>
    <row r="49" spans="1:3" ht="15.75" thickBot="1" x14ac:dyDescent="0.3">
      <c r="A49" s="2" t="s">
        <v>87</v>
      </c>
      <c r="B49" s="3"/>
      <c r="C49" s="3">
        <v>-511250</v>
      </c>
    </row>
    <row r="50" spans="1:3" ht="26.25" thickBot="1" x14ac:dyDescent="0.3">
      <c r="A50" s="1" t="s">
        <v>88</v>
      </c>
      <c r="B50" s="48">
        <f t="shared" ref="B50" si="0">SUM(B42:B48)</f>
        <v>4990940</v>
      </c>
      <c r="C50" s="48">
        <f>SUM(C42:C49)</f>
        <v>3853068</v>
      </c>
    </row>
    <row r="51" spans="1:3" s="12" customFormat="1" x14ac:dyDescent="0.25">
      <c r="A51" s="49"/>
      <c r="B51" s="46"/>
      <c r="C51" s="46">
        <f>SUM(C44:C48)-C50</f>
        <v>511250</v>
      </c>
    </row>
    <row r="52" spans="1:3" ht="25.5" x14ac:dyDescent="0.25">
      <c r="A52" s="1" t="s">
        <v>89</v>
      </c>
      <c r="B52" s="43">
        <f>B36+B41+B50</f>
        <v>1329921</v>
      </c>
      <c r="C52" s="43">
        <f>C36+C41+C50</f>
        <v>-156570.40000000037</v>
      </c>
    </row>
    <row r="53" spans="1:3" ht="25.5" x14ac:dyDescent="0.25">
      <c r="A53" s="2" t="s">
        <v>90</v>
      </c>
      <c r="B53" s="3">
        <v>1560781</v>
      </c>
      <c r="C53" s="3">
        <v>301040</v>
      </c>
    </row>
    <row r="54" spans="1:3" ht="26.25" thickBot="1" x14ac:dyDescent="0.3">
      <c r="A54" s="2" t="s">
        <v>91</v>
      </c>
      <c r="B54" s="4">
        <v>-1074</v>
      </c>
      <c r="C54" s="4">
        <v>-18422</v>
      </c>
    </row>
    <row r="55" spans="1:3" ht="15.75" thickBot="1" x14ac:dyDescent="0.3">
      <c r="A55" s="1" t="s">
        <v>52</v>
      </c>
      <c r="B55" s="5">
        <f>SUM(B52:B54)</f>
        <v>2889628</v>
      </c>
      <c r="C55" s="5">
        <f>SUM(C52:C54)</f>
        <v>126047.59999999963</v>
      </c>
    </row>
    <row r="56" spans="1:3" s="12" customFormat="1" ht="15.75" thickTop="1" x14ac:dyDescent="0.25">
      <c r="B56" s="14">
        <f>B55-Ф1!C9</f>
        <v>0</v>
      </c>
    </row>
    <row r="57" spans="1:3" x14ac:dyDescent="0.25">
      <c r="B57" s="40"/>
    </row>
    <row r="58" spans="1:3" x14ac:dyDescent="0.25">
      <c r="B58" s="40"/>
    </row>
    <row r="59" spans="1:3" s="8" customFormat="1" ht="15.75" x14ac:dyDescent="0.25">
      <c r="A59" s="8" t="s">
        <v>29</v>
      </c>
      <c r="B59" s="8" t="s">
        <v>29</v>
      </c>
    </row>
    <row r="60" spans="1:3" s="8" customFormat="1" ht="15.75" x14ac:dyDescent="0.25">
      <c r="A60" s="8" t="s">
        <v>95</v>
      </c>
      <c r="B60" s="8" t="s">
        <v>31</v>
      </c>
    </row>
    <row r="61" spans="1:3" s="8" customFormat="1" ht="15.75" x14ac:dyDescent="0.25">
      <c r="A61" s="8" t="s">
        <v>96</v>
      </c>
      <c r="B61" s="8" t="s">
        <v>30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8"/>
  <sheetViews>
    <sheetView workbookViewId="0">
      <selection activeCell="D10" sqref="D10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50" bestFit="1" customWidth="1"/>
  </cols>
  <sheetData>
    <row r="1" spans="1:5" ht="15.75" x14ac:dyDescent="0.25">
      <c r="A1" s="8" t="s">
        <v>40</v>
      </c>
      <c r="B1" s="61" t="s">
        <v>41</v>
      </c>
      <c r="C1" s="61"/>
      <c r="D1" s="61"/>
    </row>
    <row r="4" spans="1:5" s="8" customFormat="1" ht="15.75" x14ac:dyDescent="0.25">
      <c r="A4" s="8" t="s">
        <v>103</v>
      </c>
      <c r="E4" s="51"/>
    </row>
    <row r="6" spans="1:5" x14ac:dyDescent="0.25">
      <c r="A6" s="65" t="s">
        <v>0</v>
      </c>
      <c r="B6" s="63" t="s">
        <v>23</v>
      </c>
      <c r="C6" s="32" t="s">
        <v>61</v>
      </c>
      <c r="D6" s="32" t="s">
        <v>53</v>
      </c>
    </row>
    <row r="7" spans="1:5" ht="15.75" thickBot="1" x14ac:dyDescent="0.3">
      <c r="A7" s="66"/>
      <c r="B7" s="64"/>
      <c r="C7" s="9" t="s">
        <v>54</v>
      </c>
      <c r="D7" s="9" t="s">
        <v>55</v>
      </c>
      <c r="E7" s="50" t="s">
        <v>56</v>
      </c>
    </row>
    <row r="8" spans="1:5" x14ac:dyDescent="0.25">
      <c r="A8" s="20" t="s">
        <v>62</v>
      </c>
      <c r="B8" s="54">
        <v>150</v>
      </c>
      <c r="C8" s="45">
        <v>4667051</v>
      </c>
      <c r="D8" s="45">
        <f>B8+C8</f>
        <v>4667201</v>
      </c>
    </row>
    <row r="9" spans="1:5" x14ac:dyDescent="0.25">
      <c r="A9" s="2" t="s">
        <v>57</v>
      </c>
      <c r="B9" s="3"/>
      <c r="C9" s="3">
        <v>854161</v>
      </c>
      <c r="D9" s="3">
        <f>C9</f>
        <v>854161</v>
      </c>
      <c r="E9" s="52">
        <f>D9-[1]Ф3!F6</f>
        <v>313469</v>
      </c>
    </row>
    <row r="10" spans="1:5" x14ac:dyDescent="0.25">
      <c r="A10" s="2" t="s">
        <v>58</v>
      </c>
      <c r="B10" s="3"/>
      <c r="C10" s="3">
        <v>-80000</v>
      </c>
      <c r="D10" s="3">
        <f>C10</f>
        <v>-80000</v>
      </c>
      <c r="E10" s="52"/>
    </row>
    <row r="11" spans="1:5" s="18" customFormat="1" ht="15.75" thickBot="1" x14ac:dyDescent="0.3">
      <c r="A11" s="22" t="s">
        <v>66</v>
      </c>
      <c r="B11" s="22">
        <f>SUM(B8:B10)</f>
        <v>150</v>
      </c>
      <c r="C11" s="22">
        <f>SUM(C8:C10)</f>
        <v>5441212</v>
      </c>
      <c r="D11" s="22">
        <f>B11+C11</f>
        <v>5441362</v>
      </c>
      <c r="E11" s="52">
        <f>D11-[1]Ф1!E28-B11</f>
        <v>2425658</v>
      </c>
    </row>
    <row r="12" spans="1:5" ht="16.5" thickTop="1" thickBot="1" x14ac:dyDescent="0.3"/>
    <row r="13" spans="1:5" x14ac:dyDescent="0.25">
      <c r="A13" s="45" t="s">
        <v>67</v>
      </c>
      <c r="B13" s="45">
        <v>150</v>
      </c>
      <c r="C13" s="45">
        <f>C11</f>
        <v>5441212</v>
      </c>
      <c r="D13" s="45">
        <f>B13+C13</f>
        <v>5441362</v>
      </c>
    </row>
    <row r="14" spans="1:5" x14ac:dyDescent="0.25">
      <c r="A14" s="2" t="s">
        <v>57</v>
      </c>
      <c r="B14" s="3"/>
      <c r="C14" s="3">
        <f>Ф2!C20</f>
        <v>1275129</v>
      </c>
      <c r="D14" s="3">
        <f>C14</f>
        <v>1275129</v>
      </c>
      <c r="E14" s="52">
        <f>[1]Ф1!C28-[1]Ф1!E28-D14</f>
        <v>-899169</v>
      </c>
    </row>
    <row r="15" spans="1:5" x14ac:dyDescent="0.25">
      <c r="A15" s="2" t="s">
        <v>58</v>
      </c>
      <c r="B15" s="3"/>
      <c r="C15" s="3">
        <v>-80000</v>
      </c>
      <c r="D15" s="3">
        <f>C15</f>
        <v>-80000</v>
      </c>
      <c r="E15" s="52"/>
    </row>
    <row r="16" spans="1:5" ht="26.25" thickBot="1" x14ac:dyDescent="0.3">
      <c r="A16" s="22" t="s">
        <v>97</v>
      </c>
      <c r="B16" s="22">
        <f>SUM(B13:B15)</f>
        <v>150</v>
      </c>
      <c r="C16" s="22">
        <f>SUM(C13:C15)</f>
        <v>6636341</v>
      </c>
      <c r="D16" s="22">
        <f>B16+C16</f>
        <v>6636491</v>
      </c>
      <c r="E16" s="52">
        <f>[1]Ф1!C29-D16</f>
        <v>-3244827</v>
      </c>
    </row>
    <row r="17" spans="1:5" s="27" customFormat="1" ht="15.75" thickTop="1" x14ac:dyDescent="0.25">
      <c r="C17" s="31" t="b">
        <f>C16=[2]Ф1!C31</f>
        <v>0</v>
      </c>
      <c r="D17" s="27" t="b">
        <f>D16=[2]Ф1!C32</f>
        <v>0</v>
      </c>
      <c r="E17" s="50"/>
    </row>
    <row r="18" spans="1:5" s="27" customFormat="1" x14ac:dyDescent="0.25">
      <c r="B18" s="53" t="s">
        <v>34</v>
      </c>
      <c r="C18" s="31">
        <f>C11+C14-C16+C15</f>
        <v>0</v>
      </c>
      <c r="D18" s="59"/>
      <c r="E18" s="50"/>
    </row>
    <row r="19" spans="1:5" s="12" customFormat="1" x14ac:dyDescent="0.25">
      <c r="E19" s="50"/>
    </row>
    <row r="20" spans="1:5" s="8" customFormat="1" ht="15.75" x14ac:dyDescent="0.25">
      <c r="A20" s="8" t="s">
        <v>29</v>
      </c>
      <c r="C20" s="8" t="s">
        <v>29</v>
      </c>
      <c r="E20" s="51"/>
    </row>
    <row r="21" spans="1:5" s="8" customFormat="1" ht="15.75" x14ac:dyDescent="0.25">
      <c r="A21" s="8" t="s">
        <v>95</v>
      </c>
      <c r="C21" s="8" t="s">
        <v>31</v>
      </c>
      <c r="E21" s="51"/>
    </row>
    <row r="22" spans="1:5" s="8" customFormat="1" ht="15.75" x14ac:dyDescent="0.25">
      <c r="A22" s="8" t="s">
        <v>96</v>
      </c>
      <c r="C22" s="8" t="s">
        <v>30</v>
      </c>
      <c r="E22" s="51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Гаухар Омарова</cp:lastModifiedBy>
  <cp:lastPrinted>2023-10-23T08:59:35Z</cp:lastPrinted>
  <dcterms:created xsi:type="dcterms:W3CDTF">2019-08-06T14:59:38Z</dcterms:created>
  <dcterms:modified xsi:type="dcterms:W3CDTF">2023-10-23T09:28:52Z</dcterms:modified>
</cp:coreProperties>
</file>