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ashybaeyva_ae\Desktop\КОНСО\WP\2020_9m's\"/>
    </mc:Choice>
  </mc:AlternateContent>
  <bookViews>
    <workbookView xWindow="0" yWindow="0" windowWidth="28800" windowHeight="12435" activeTab="3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xlnm._FilterDatabase" localSheetId="0" hidden="1">Ф.1_MLN!$A$1:$D$159</definedName>
    <definedName name="capres" localSheetId="0">#REF!</definedName>
    <definedName name="capres" localSheetId="2">#REF!</definedName>
    <definedName name="capres">#REF!</definedName>
    <definedName name="_xlnm.Database" localSheetId="0">#REF!</definedName>
    <definedName name="_xlnm.Database" localSheetId="2">#REF!</definedName>
    <definedName name="_xlnm.Database">#REF!</definedName>
    <definedName name="equity" localSheetId="0">#REF!</definedName>
    <definedName name="equity" localSheetId="2">#REF!</definedName>
    <definedName name="equity">#REF!</definedName>
    <definedName name="footer" localSheetId="0">#REF!</definedName>
    <definedName name="footer" localSheetId="2">#REF!</definedName>
    <definedName name="footer">#REF!</definedName>
    <definedName name="NOTES" localSheetId="0">#REF!</definedName>
    <definedName name="NOTES" localSheetId="2">#REF!</definedName>
    <definedName name="NOTES">#REF!</definedName>
    <definedName name="_xlnm.Print_Area" localSheetId="0">Ф.1_MLN!$A$1:$D$70</definedName>
    <definedName name="_xlnm.Print_Area" localSheetId="1">Ф.2_MLN!$B$1:$E$87</definedName>
    <definedName name="_xlnm.Print_Area" localSheetId="2">Ф.3_MLN!$A$1:$D$88</definedName>
    <definedName name="_xlnm.Print_Area" localSheetId="3">Ф.4_MLN!$A$1:$K$66</definedName>
    <definedName name="_xlnm.Print_Area">[1]Лист3!#REF!</definedName>
    <definedName name="t_4_b" localSheetId="0">'[2]B 1'!#REF!</definedName>
    <definedName name="t_4_b" localSheetId="2">'[2]B 1'!#REF!</definedName>
    <definedName name="t_4_b">'[2]B 1'!#REF!</definedName>
    <definedName name="t1c00" localSheetId="0">'[3]C 25'!#REF!</definedName>
    <definedName name="t1c00">'[3]C 25'!#REF!</definedName>
    <definedName name="t1c01" localSheetId="0">'[3]C 25'!#REF!</definedName>
    <definedName name="t1c01">'[3]C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'[2]B 1'!#REF!</definedName>
    <definedName name="t1e01" localSheetId="2">'[2]B 1'!#REF!</definedName>
    <definedName name="t1e01">'[2]B 1'!#REF!</definedName>
    <definedName name="t2c00" localSheetId="0">'[3]C 25'!#REF!</definedName>
    <definedName name="t2c00">'[3]C 25'!#REF!</definedName>
    <definedName name="t2c01" localSheetId="0">'[3]C 25'!#REF!</definedName>
    <definedName name="t2c01">'[3]C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'[2]B 1'!#REF!</definedName>
    <definedName name="t4b" localSheetId="2">'[2]B 1'!#REF!</definedName>
    <definedName name="t4b">'[2]B 1'!#REF!</definedName>
    <definedName name="t4c00" localSheetId="0">'[3]C 25'!#REF!</definedName>
    <definedName name="t4c00">'[3]C 25'!#REF!</definedName>
    <definedName name="t4c01" localSheetId="0">'[3]C 25'!#REF!</definedName>
    <definedName name="t4c01">'[3]C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'[2]B 1'!#REF!</definedName>
    <definedName name="t5b" localSheetId="2">'[2]B 1'!#REF!</definedName>
    <definedName name="t5b">'[2]B 1'!#REF!</definedName>
    <definedName name="t5c00" localSheetId="0">'[3]C 25'!#REF!</definedName>
    <definedName name="t5c00">'[3]C 25'!#REF!</definedName>
    <definedName name="t5c01" localSheetId="0">'[3]C 25'!#REF!</definedName>
    <definedName name="t5c01">'[3]C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otal_1" localSheetId="0">'[2]A 100'!#REF!</definedName>
    <definedName name="total_1" localSheetId="2">'[2]A 100'!#REF!</definedName>
    <definedName name="total_1">'[2]A 100'!#REF!</definedName>
    <definedName name="total1_00" localSheetId="0">'[2]A 100'!#REF!</definedName>
    <definedName name="total1_00">'[2]A 100'!#REF!</definedName>
    <definedName name="total2_00" localSheetId="0">'[2]A 100'!#REF!</definedName>
    <definedName name="total2_00">'[2]A 100'!#REF!</definedName>
    <definedName name="total3_00" localSheetId="0">'[2]A 100'!#REF!</definedName>
    <definedName name="total3_00">'[2]A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WIDTH" localSheetId="0">#REF!</definedName>
    <definedName name="WIDTH" localSheetId="2">#REF!</definedName>
    <definedName name="WIDTH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Ф.4_MLN!#REF!,Ф.4_MLN!$31:$33,Ф.4_MLN!#REF!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Ф.4_MLN!#REF!,Ф.4_MLN!$57:$57,Ф.4_MLN!#REF!</definedName>
    <definedName name="ап" localSheetId="0">#REF!</definedName>
    <definedName name="ап" localSheetId="2">#REF!</definedName>
    <definedName name="ап">#REF!</definedName>
    <definedName name="Всего" localSheetId="0">#REF!</definedName>
    <definedName name="Всего" localSheetId="2">#REF!</definedName>
    <definedName name="Всего">#REF!</definedName>
    <definedName name="ГруппаКонцерна">'[4]перечень предприятий Группы'!$B$60:$B$76</definedName>
    <definedName name="е5р" localSheetId="0">'[5]B 1'!#REF!</definedName>
    <definedName name="е5р" localSheetId="2">'[5]B 1'!#REF!</definedName>
    <definedName name="е5р">'[5]B 1'!#REF!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СТРОИТЕЛЬСТВО" localSheetId="0">#REF!</definedName>
    <definedName name="СТРОИТЕЛЬСТВО" localSheetId="2">#REF!</definedName>
    <definedName name="СТРОИТЕЛЬСТВО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C13" i="4"/>
  <c r="D13" i="4"/>
  <c r="E13" i="4"/>
  <c r="I13" i="4" s="1"/>
  <c r="K13" i="4" s="1"/>
  <c r="F13" i="4"/>
  <c r="G13" i="4"/>
  <c r="H13" i="4"/>
  <c r="B15" i="4"/>
  <c r="C15" i="4"/>
  <c r="D15" i="4"/>
  <c r="E15" i="4"/>
  <c r="F15" i="4"/>
  <c r="I18" i="4"/>
  <c r="K18" i="4" s="1"/>
  <c r="I19" i="4"/>
  <c r="K19" i="4" s="1"/>
  <c r="I20" i="4"/>
  <c r="K20" i="4" s="1"/>
  <c r="I21" i="4"/>
  <c r="K21" i="4" s="1"/>
  <c r="B22" i="4"/>
  <c r="C22" i="4"/>
  <c r="D22" i="4"/>
  <c r="E22" i="4"/>
  <c r="F22" i="4"/>
  <c r="G22" i="4"/>
  <c r="G26" i="4" s="1"/>
  <c r="H22" i="4"/>
  <c r="H26" i="4" s="1"/>
  <c r="J22" i="4"/>
  <c r="J26" i="4" s="1"/>
  <c r="K23" i="4"/>
  <c r="K24" i="4"/>
  <c r="K25" i="4"/>
  <c r="E26" i="4"/>
  <c r="B28" i="4"/>
  <c r="C28" i="4"/>
  <c r="D28" i="4"/>
  <c r="D32" i="4" s="1"/>
  <c r="E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J30" i="4"/>
  <c r="B31" i="4"/>
  <c r="C31" i="4"/>
  <c r="D31" i="4"/>
  <c r="E31" i="4"/>
  <c r="F31" i="4"/>
  <c r="G31" i="4"/>
  <c r="J31" i="4"/>
  <c r="C35" i="4"/>
  <c r="I35" i="4" s="1"/>
  <c r="K35" i="4" s="1"/>
  <c r="B37" i="4"/>
  <c r="C37" i="4"/>
  <c r="D37" i="4"/>
  <c r="E37" i="4"/>
  <c r="F37" i="4"/>
  <c r="F48" i="4" s="1"/>
  <c r="G37" i="4"/>
  <c r="I40" i="4"/>
  <c r="K40" i="4" s="1"/>
  <c r="I41" i="4"/>
  <c r="K41" i="4" s="1"/>
  <c r="I42" i="4"/>
  <c r="K42" i="4" s="1"/>
  <c r="I43" i="4"/>
  <c r="K43" i="4" s="1"/>
  <c r="B44" i="4"/>
  <c r="C44" i="4"/>
  <c r="D44" i="4"/>
  <c r="E44" i="4"/>
  <c r="F44" i="4"/>
  <c r="G44" i="4"/>
  <c r="H44" i="4"/>
  <c r="J44" i="4"/>
  <c r="I46" i="4"/>
  <c r="K46" i="4" s="1"/>
  <c r="B47" i="4"/>
  <c r="C47" i="4"/>
  <c r="D47" i="4"/>
  <c r="E47" i="4"/>
  <c r="F47" i="4"/>
  <c r="G47" i="4"/>
  <c r="H47" i="4"/>
  <c r="J47" i="4"/>
  <c r="J48" i="4" s="1"/>
  <c r="J55" i="4" s="1"/>
  <c r="F50" i="4"/>
  <c r="G50" i="4"/>
  <c r="I50" i="4" s="1"/>
  <c r="K50" i="4" s="1"/>
  <c r="H50" i="4"/>
  <c r="F51" i="4"/>
  <c r="G51" i="4"/>
  <c r="H51" i="4"/>
  <c r="F52" i="4"/>
  <c r="H52" i="4"/>
  <c r="I52" i="4" s="1"/>
  <c r="K52" i="4" s="1"/>
  <c r="I53" i="4"/>
  <c r="K53" i="4" s="1"/>
  <c r="B54" i="4"/>
  <c r="C54" i="4"/>
  <c r="D54" i="4"/>
  <c r="E54" i="4"/>
  <c r="G54" i="4"/>
  <c r="J54" i="4"/>
  <c r="C48" i="4" l="1"/>
  <c r="I51" i="4"/>
  <c r="K51" i="4" s="1"/>
  <c r="H32" i="4"/>
  <c r="I28" i="4"/>
  <c r="K28" i="4" s="1"/>
  <c r="G48" i="4"/>
  <c r="E48" i="4"/>
  <c r="E55" i="4" s="1"/>
  <c r="I44" i="4"/>
  <c r="K44" i="4" s="1"/>
  <c r="I15" i="4"/>
  <c r="K15" i="4" s="1"/>
  <c r="J32" i="4"/>
  <c r="J33" i="4" s="1"/>
  <c r="B32" i="4"/>
  <c r="D26" i="4"/>
  <c r="D33" i="4" s="1"/>
  <c r="H54" i="4"/>
  <c r="B48" i="4"/>
  <c r="B55" i="4" s="1"/>
  <c r="F32" i="4"/>
  <c r="F26" i="4"/>
  <c r="F33" i="4"/>
  <c r="E32" i="4"/>
  <c r="E33" i="4" s="1"/>
  <c r="I29" i="4"/>
  <c r="K29" i="4" s="1"/>
  <c r="G55" i="4"/>
  <c r="I37" i="4"/>
  <c r="K37" i="4" s="1"/>
  <c r="I22" i="4"/>
  <c r="K22" i="4" s="1"/>
  <c r="H48" i="4"/>
  <c r="I47" i="4"/>
  <c r="K47" i="4" s="1"/>
  <c r="G32" i="4"/>
  <c r="G33" i="4" s="1"/>
  <c r="I30" i="4"/>
  <c r="K30" i="4" s="1"/>
  <c r="B26" i="4"/>
  <c r="C26" i="4"/>
  <c r="H33" i="4"/>
  <c r="F54" i="4"/>
  <c r="F55" i="4" s="1"/>
  <c r="D48" i="4"/>
  <c r="C32" i="4"/>
  <c r="I31" i="4"/>
  <c r="K31" i="4" s="1"/>
  <c r="C55" i="4"/>
  <c r="H55" i="4" l="1"/>
  <c r="I26" i="4"/>
  <c r="K26" i="4" s="1"/>
  <c r="B33" i="4"/>
  <c r="I32" i="4"/>
  <c r="K32" i="4" s="1"/>
  <c r="I54" i="4"/>
  <c r="K54" i="4" s="1"/>
  <c r="I48" i="4"/>
  <c r="K48" i="4" s="1"/>
  <c r="D55" i="4"/>
  <c r="I55" i="4" s="1"/>
  <c r="K55" i="4" s="1"/>
  <c r="C33" i="4"/>
  <c r="I33" i="4" l="1"/>
  <c r="K33" i="4" s="1"/>
  <c r="D67" i="3"/>
  <c r="C67" i="3"/>
  <c r="D55" i="3"/>
  <c r="C55" i="3"/>
  <c r="D41" i="3"/>
  <c r="D43" i="3" s="1"/>
  <c r="C41" i="3"/>
  <c r="E76" i="2"/>
  <c r="D76" i="2"/>
  <c r="D70" i="2"/>
  <c r="E70" i="2"/>
  <c r="E66" i="2"/>
  <c r="E71" i="2" s="1"/>
  <c r="D50" i="2"/>
  <c r="E45" i="2"/>
  <c r="E33" i="2"/>
  <c r="E36" i="2" s="1"/>
  <c r="D33" i="2"/>
  <c r="D36" i="2" s="1"/>
  <c r="E27" i="2"/>
  <c r="E30" i="2" s="1"/>
  <c r="D27" i="2"/>
  <c r="D30" i="2" s="1"/>
  <c r="E24" i="2"/>
  <c r="D24" i="2"/>
  <c r="E19" i="2"/>
  <c r="E21" i="2" s="1"/>
  <c r="D19" i="2"/>
  <c r="D21" i="2" s="1"/>
  <c r="D53" i="1"/>
  <c r="D52" i="1"/>
  <c r="D51" i="1"/>
  <c r="D50" i="1"/>
  <c r="D49" i="1"/>
  <c r="D48" i="1"/>
  <c r="D47" i="1"/>
  <c r="C54" i="1"/>
  <c r="C56" i="1" s="1"/>
  <c r="D44" i="1"/>
  <c r="D42" i="1"/>
  <c r="D41" i="1"/>
  <c r="D40" i="1"/>
  <c r="D39" i="1"/>
  <c r="D38" i="1"/>
  <c r="D37" i="1"/>
  <c r="D36" i="1"/>
  <c r="D35" i="1"/>
  <c r="D34" i="1"/>
  <c r="C45" i="1"/>
  <c r="D33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C31" i="1"/>
  <c r="D54" i="1" l="1"/>
  <c r="D56" i="1" s="1"/>
  <c r="D45" i="1"/>
  <c r="D31" i="1"/>
  <c r="D69" i="3"/>
  <c r="D73" i="3" s="1"/>
  <c r="C43" i="3"/>
  <c r="C69" i="3" s="1"/>
  <c r="E50" i="2"/>
  <c r="E52" i="2" s="1"/>
  <c r="E54" i="2" s="1"/>
  <c r="E72" i="2" s="1"/>
  <c r="D66" i="2"/>
  <c r="D71" i="2" s="1"/>
  <c r="D45" i="2"/>
  <c r="D52" i="2" s="1"/>
  <c r="D57" i="1"/>
  <c r="C57" i="1"/>
  <c r="C73" i="3" l="1"/>
  <c r="D54" i="2"/>
  <c r="D72" i="2" s="1"/>
  <c r="E57" i="2"/>
  <c r="E75" i="2"/>
  <c r="D57" i="2" l="1"/>
  <c r="D75" i="2" l="1"/>
</calcChain>
</file>

<file path=xl/sharedStrings.xml><?xml version="1.0" encoding="utf-8"?>
<sst xmlns="http://schemas.openxmlformats.org/spreadsheetml/2006/main" count="295" uniqueCount="213">
  <si>
    <t>БИН 920140000084</t>
  </si>
  <si>
    <t>КОД ОКПО 19924793</t>
  </si>
  <si>
    <t>БИК TSESKZKA</t>
  </si>
  <si>
    <t>ИИК KZ48125KZT1001300336 в НБ РК</t>
  </si>
  <si>
    <t>Место нахождения головного банка: г.Алматы, 
Медеуский район, проспект Назарбаева, дом 242.</t>
  </si>
  <si>
    <t>ОТЧЕТ О ФИНАНСОВОМ ПОЛОЖЕНИИ</t>
  </si>
  <si>
    <t xml:space="preserve">(консолидированный) </t>
  </si>
  <si>
    <t>АО "First Heartland Jýsan Bank" и его дочерние организации</t>
  </si>
  <si>
    <t>в млн. тенге</t>
  </si>
  <si>
    <t>Прим.</t>
  </si>
  <si>
    <t>31.12.2019г.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</si>
  <si>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</si>
  <si>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</si>
  <si>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</si>
  <si>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</si>
  <si>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</si>
  <si>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</si>
  <si>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</si>
  <si>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
 (МФРК) по векселю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</si>
  <si>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</si>
  <si>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</si>
  <si>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</si>
  <si>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</si>
  <si>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текущему корпоративному подоходному налогу</t>
  </si>
  <si>
    <t>Активы по отложенному корпоративному подоходному налогу</t>
  </si>
  <si>
    <t>Торговая и прочая дебиторская задолженность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</si>
  <si>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</si>
  <si>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</si>
  <si>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</si>
  <si>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</si>
  <si>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</si>
  <si>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</si>
  <si>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</si>
  <si>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</si>
  <si>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</si>
  <si>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</si>
  <si>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</si>
  <si>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</si>
  <si>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</si>
  <si>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Торговая и прочая кредиторская задолженность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</si>
  <si>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</si>
  <si>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</si>
  <si>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</si>
  <si>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</si>
  <si>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</si>
  <si>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Резерв по переоценке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</si>
  <si>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</si>
  <si>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</si>
  <si>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</si>
  <si>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Нераспределенная прибыль</t>
  </si>
  <si>
    <t>Всего капитала, причитающегося акционерам Группы</t>
  </si>
  <si>
    <t>Неконтролирующие доли участия</t>
  </si>
  <si>
    <t>Всего капитала</t>
  </si>
  <si>
    <t>Всего обязательств и капитала</t>
  </si>
  <si>
    <t>* неаудировано</t>
  </si>
  <si>
    <t>Балансовая стоимость одной простой акции по состоянию на 30.09.2020 составляет 1,861.39 тенге</t>
  </si>
  <si>
    <t xml:space="preserve">Председатель Правления                                              </t>
  </si>
  <si>
    <t>Қайып А.Т.</t>
  </si>
  <si>
    <t xml:space="preserve">Главный бухгалтер                                                        </t>
  </si>
  <si>
    <t>Салихова Н.М.</t>
  </si>
  <si>
    <t>Исп.: Нагашыбаева А.Н.</t>
  </si>
  <si>
    <t>вн. 1752</t>
  </si>
  <si>
    <t>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</si>
  <si>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</si>
  <si>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</si>
  <si>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</si>
  <si>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 xml:space="preserve">Чистый процентный доход </t>
  </si>
  <si>
    <t>(Расходы) / доходы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</si>
  <si>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</si>
  <si>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</si>
  <si>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</si>
  <si>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</si>
  <si>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</si>
  <si>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</si>
  <si>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</si>
  <si>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</si>
  <si>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</si>
  <si>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</si>
  <si>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</si>
  <si>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</si>
  <si>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</si>
  <si>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</si>
  <si>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</si>
  <si>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</si>
  <si>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Доходы по операциям с производными финансовыми инструментами</t>
  </si>
  <si>
    <t>Чистый убыток от изменения справедливой стоимости кредитов, выданных клиентам,
  оцениваемым по справедливой стоимости через прибыль или убыток</t>
  </si>
  <si>
    <t>Чистый доход от изменения справедливой стоимости кредитов, выданных клиентам,
  оцениваемым по справедливой стоимости через прочий совокупный доход</t>
  </si>
  <si>
    <t>Чистый доход / (расход) по операциям с торговыми ценными бумагами</t>
  </si>
  <si>
    <t>Чистый (расход) / доход по операциям с торговыми ценными бумагами</t>
  </si>
  <si>
    <t>Чистый (расход )/ доход в результате прекращения признания инвестиционных ценных бумаг,
  оцениваемых по справедливой стоимости через прочий совокупный доход</t>
  </si>
  <si>
    <t>Чистая прибыль от операций с иностранной валютой</t>
  </si>
  <si>
    <t>(Расходы) / доходы от модификации кредитов, выданных клиентам</t>
  </si>
  <si>
    <t>Прочие доходы</t>
  </si>
  <si>
    <t>Прочие операционные доходы</t>
  </si>
  <si>
    <t>Расходы от переоценки основных средств и нематериальных активов</t>
  </si>
  <si>
    <t>(Убыток) / прибыль от (обесценения или 
создания) / восстановления прочих резервов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</si>
  <si>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</si>
  <si>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</si>
  <si>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</si>
  <si>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Доход от обратного приобретения</t>
  </si>
  <si>
    <t>Прибыль до налогообложения</t>
  </si>
  <si>
    <t>Расходы по корпоративному подоходному налогу</t>
  </si>
  <si>
    <t>Прибыль за период</t>
  </si>
  <si>
    <t>Прибыль, приходящаяся на:</t>
  </si>
  <si>
    <t>Прочий совокупный доход:</t>
  </si>
  <si>
    <t>Прочий совокупный (убыток)/доход, подлежащий реклассификации в состав прибыли или 
 убытка в последующих периодах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</si>
  <si>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</si>
  <si>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</si>
  <si>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</si>
  <si>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</si>
  <si>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Прочий совокупный доход, не подлежащий реклассификации в состав прибыли или убытка 
 в последующих периодах:</t>
  </si>
  <si>
    <t>Резерв переоценки основных средств, за вычетом подоходного налога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</si>
  <si>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</si>
  <si>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Прочий совокупный (убыток) / доход за период</t>
  </si>
  <si>
    <t>Общий совокупный доход за период</t>
  </si>
  <si>
    <t>Базовая и разводненная прибыль на одну простую акцию (в тенге)</t>
  </si>
  <si>
    <t>СД, Правление</t>
  </si>
  <si>
    <t>ОТЧЕТ О ДВИЖЕНИИ ДЕНЕЖНЫХ СРЕДСТВ</t>
  </si>
  <si>
    <t>(консолидированный)</t>
  </si>
  <si>
    <t>(с учетом заключительных оборотов)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</si>
  <si>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</si>
  <si>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</si>
  <si>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</si>
  <si>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</si>
  <si>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</si>
  <si>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</si>
  <si>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</si>
  <si>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</si>
  <si>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поступления по операциям с иностранной валютой</t>
  </si>
  <si>
    <t>Прочие доходы полученные</t>
  </si>
  <si>
    <t>Расходы на персонал и прочие общие и административные расходы выплаченные</t>
  </si>
  <si>
    <t>Чистое (увеличение) / уменьшение операционных активов</t>
  </si>
  <si>
    <t>Чистое (уменьшение) / увеличение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</si>
  <si>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</si>
  <si>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</si>
  <si>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поступление / (использование) денежных средств от / (в)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</si>
  <si>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</si>
  <si>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поступление / (использование) денежных средств от / (в) операционной деятельности</t>
  </si>
  <si>
    <t>ДВИЖЕНИЕ ДЕНЕЖНЫХ СРЕДСТВ ОТ ИНВЕСТИЦИОННОЙ ДЕЯТЕЛЬНОСТИ</t>
  </si>
  <si>
    <t>Денежные средства и их эквиваленты, приобретенные вследствие объединения бизнесов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</si>
  <si>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</si>
  <si>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</si>
  <si>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</si>
  <si>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</si>
  <si>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Приобретенное право требования к МФРК по векселю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</si>
  <si>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</si>
  <si>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</si>
  <si>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</si>
  <si>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Чистое поступление денежных средств от инвестиционной деятельности</t>
  </si>
  <si>
    <t>ДВИЖЕНИЕ ДЕНЕЖНЫХ СРЕДСТВ ОТ ФИНАНСОВОЙ ДЕЯТЕЛЬНОСТИ</t>
  </si>
  <si>
    <t>Погашение субординированного долга</t>
  </si>
  <si>
    <t>Размещение субординированного долга</t>
  </si>
  <si>
    <t>Размещение выпущенных долговых ценных бумаг</t>
  </si>
  <si>
    <t>Погашение выпущенных долговых ценных бумаг</t>
  </si>
  <si>
    <t>Погашение обязательств по аренде</t>
  </si>
  <si>
    <t>Поступления от выпуска акционерного капитала</t>
  </si>
  <si>
    <t xml:space="preserve">Выкуп собственных простых акций </t>
  </si>
  <si>
    <t>Погашение кредитов от других банков</t>
  </si>
  <si>
    <t>Дивиденды выплаченные акционеру Группы</t>
  </si>
  <si>
    <t>Чистое (использование) / поступление денежных средств (в) / от финансовой деятельности</t>
  </si>
  <si>
    <t>Чистое увеличение денежных средств и их эквивалентов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</si>
  <si>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</si>
  <si>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</si>
  <si>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</si>
  <si>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</si>
  <si>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>Неденежные операции</t>
  </si>
  <si>
    <t>Изъятие залогового обеспечения по кредитам клиентам</t>
  </si>
  <si>
    <t>Перевод основных средств в активы, предназначенные для продажи в составе прочих активов</t>
  </si>
  <si>
    <t>Перевод инвестиционной собственности в основные средства</t>
  </si>
  <si>
    <t xml:space="preserve">                                                                     </t>
  </si>
  <si>
    <t>Исп: Нагашыбаева А.Н.</t>
  </si>
  <si>
    <t>Даму</t>
  </si>
  <si>
    <t xml:space="preserve">  ОТЧЕТ ОБ ИЗМЕНЕНИЯХ В КАПИТАЛЕ</t>
  </si>
  <si>
    <t>Акционерный  капитал</t>
  </si>
  <si>
    <t xml:space="preserve">Резерв изменений справедливой стоимости </t>
  </si>
  <si>
    <t>Резерв по переоценке земельных участков и зданий</t>
  </si>
  <si>
    <t>Итого</t>
  </si>
  <si>
    <t xml:space="preserve">Неконтролирующие доли участия </t>
  </si>
  <si>
    <t>Остаток по состоянию на 1 января 2020 года</t>
  </si>
  <si>
    <t>Всего совокупного дохода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</si>
  <si>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</si>
  <si>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</si>
  <si>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</si>
  <si>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</si>
  <si>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</si>
  <si>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Курсовые разницы при пересчете показателей иностранных дочерних компаний
 из других валют</t>
  </si>
  <si>
    <t>Всего статей, которые были или могут быть впоследствии  
 реклассифицированы в состав прибыли или убытка</t>
  </si>
  <si>
    <t>Прочий совокупный доход, не подлежащий реклассификации в состав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</si>
  <si>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</si>
  <si>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</si>
  <si>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Итого совокупный доход за период</t>
  </si>
  <si>
    <t>Операции с собственниками, отраженные непосредственно в капитале</t>
  </si>
  <si>
    <t>Амортизация резерва переоценки основных средств</t>
  </si>
  <si>
    <t>Приобретение неконтролирующих долей участия</t>
  </si>
  <si>
    <t>Выпуск акций</t>
  </si>
  <si>
    <t>Всего операций с собственниками</t>
  </si>
  <si>
    <t>Остаток по состоянию на 1 января 2019 года</t>
  </si>
  <si>
    <t>Прочий совокупный доход/(убыток), подлежащий реклассификации в 
 состав прибыли или убытка в последующих периодах: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</si>
  <si>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</si>
  <si>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Прочий совокупный доход, не подлежащий реклассификации в состав 
 прибыли или убытка в последующих периодах:</t>
  </si>
  <si>
    <t>Операции по обратному приобретению</t>
  </si>
  <si>
    <t>Корретировка входящего сальдо в рамках обратного приобретения</t>
  </si>
  <si>
    <t>по состоянию на 30 сентября 2020 года</t>
  </si>
  <si>
    <t>30.09.2020*</t>
  </si>
  <si>
    <t>за девять месяцев, закончившиеся 30 сентября 2020 года</t>
  </si>
  <si>
    <t>За девять месяцев, закончившиеся 30 сентября 2020 года*</t>
  </si>
  <si>
    <t>За девять месяцев, закончившиеся 30 сентября 2019 года*</t>
  </si>
  <si>
    <t>Остаток на 30 сентября 2020 года*</t>
  </si>
  <si>
    <t>Остаток на 30 сентября 2019 года*</t>
  </si>
  <si>
    <t>- Акционера Банка</t>
  </si>
  <si>
    <t>- Неконтролирующие доли участия</t>
  </si>
  <si>
    <t>Чистый прочий совокупный (убыток)/доход, подлежащий реклассификации в состав прибыли или 
 убытка в последующих периодах</t>
  </si>
  <si>
    <t>Итого совокупный доход причитающийся 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</si>
</sst>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)_ ;_ * \(#,##0\)_ ;_ * &quot;-&quot;_)_ ;_ @_ "/>
    <numFmt numFmtId="165" formatCode="_ * #,##0_)\ _₽_ ;_ * \(#,##0\)\ _₽_ ;_ * &quot;-&quot;_)\ _₽_ ;_ @_ 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 * #,##0.00_)\ _₽_ ;_ * \(#,##0.00\)\ _₽_ ;_ * &quot;-&quot;??_)\ _₽_ ;_ @_ "/>
    <numFmt numFmtId="170" formatCode="_ * #,##0.00_)\ _₽_ ;_ * \(#,##0.00\)\ _₽_ ;_ * &quot;-&quot;_)\ _₽_ ;_ @_ "/>
    <numFmt numFmtId="171" formatCode="_(* #,##0.0_);_(* \(#,##0.0\);_(* &quot;-&quot;??_);_(@_)"/>
    <numFmt numFmtId="172" formatCode="_-* #,##0_р_._-;\-* #,##0_р_._-;_-* &quot;-&quot;??_р_.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theme="1"/>
      <name val="Wide Latin"/>
      <family val="1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4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4" fillId="0" borderId="0"/>
    <xf numFmtId="0" fontId="25" fillId="0" borderId="0"/>
    <xf numFmtId="0" fontId="14" fillId="0" borderId="0"/>
  </cellStyleXfs>
  <cellXfs count="35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1" applyFont="1" applyFill="1" applyAlignment="1" applyProtection="1">
      <alignment vertical="center" wrapText="1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164" fontId="3" fillId="0" borderId="3" xfId="1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center" wrapText="1"/>
      <protection locked="0"/>
    </xf>
    <xf numFmtId="164" fontId="3" fillId="0" borderId="7" xfId="1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vertical="center"/>
    </xf>
    <xf numFmtId="164" fontId="3" fillId="0" borderId="9" xfId="1" applyNumberFormat="1" applyFont="1" applyFill="1" applyBorder="1" applyAlignment="1" applyProtection="1">
      <alignment horizontal="right" vertical="center"/>
    </xf>
    <xf numFmtId="164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  <protection locked="0"/>
    </xf>
    <xf numFmtId="166" fontId="4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left" vertical="center"/>
    </xf>
    <xf numFmtId="166" fontId="4" fillId="0" borderId="0" xfId="0" applyNumberFormat="1" applyFont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6" fontId="4" fillId="0" borderId="0" xfId="0" applyNumberFormat="1" applyFont="1" applyFill="1" applyBorder="1" applyAlignment="1" applyProtection="1">
      <alignment horizontal="left"/>
    </xf>
    <xf numFmtId="166" fontId="4" fillId="0" borderId="0" xfId="1" applyNumberFormat="1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166" fontId="4" fillId="0" borderId="0" xfId="1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1" fillId="3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3" fillId="0" borderId="1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center" vertical="center"/>
    </xf>
    <xf numFmtId="168" fontId="13" fillId="0" borderId="1" xfId="3" applyNumberFormat="1" applyFont="1" applyFill="1" applyBorder="1" applyAlignment="1" applyProtection="1">
      <alignment horizontal="right" vertical="center" wrapText="1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165" fontId="3" fillId="0" borderId="2" xfId="1" applyNumberFormat="1" applyFont="1" applyFill="1" applyBorder="1" applyAlignment="1" applyProtection="1">
      <alignment horizontal="right" vertical="center"/>
    </xf>
    <xf numFmtId="0" fontId="3" fillId="0" borderId="12" xfId="1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65" fontId="4" fillId="0" borderId="8" xfId="4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wrapText="1"/>
    </xf>
    <xf numFmtId="0" fontId="3" fillId="0" borderId="2" xfId="0" applyFont="1" applyFill="1" applyBorder="1" applyAlignment="1" applyProtection="1">
      <alignment horizontal="center" wrapText="1"/>
      <protection locked="0"/>
    </xf>
    <xf numFmtId="165" fontId="3" fillId="0" borderId="2" xfId="1" applyNumberFormat="1" applyFont="1" applyFill="1" applyBorder="1" applyAlignment="1" applyProtection="1">
      <alignment horizontal="right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165" fontId="3" fillId="0" borderId="7" xfId="1" applyNumberFormat="1" applyFont="1" applyFill="1" applyBorder="1" applyAlignment="1" applyProtection="1">
      <alignment horizontal="right"/>
    </xf>
    <xf numFmtId="165" fontId="4" fillId="0" borderId="8" xfId="4" applyNumberFormat="1" applyFont="1" applyFill="1" applyBorder="1" applyAlignment="1" applyProtection="1"/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2" fillId="0" borderId="2" xfId="0" applyNumberFormat="1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wrapText="1"/>
      <protection locked="0"/>
    </xf>
    <xf numFmtId="165" fontId="2" fillId="0" borderId="15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wrapText="1"/>
    </xf>
    <xf numFmtId="0" fontId="3" fillId="0" borderId="16" xfId="0" applyFont="1" applyFill="1" applyBorder="1" applyAlignment="1" applyProtection="1">
      <alignment horizontal="center" wrapText="1"/>
      <protection locked="0"/>
    </xf>
    <xf numFmtId="165" fontId="2" fillId="0" borderId="16" xfId="0" applyNumberFormat="1" applyFont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left" vertical="center"/>
    </xf>
    <xf numFmtId="165" fontId="3" fillId="0" borderId="8" xfId="4" applyNumberFormat="1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5" fontId="4" fillId="0" borderId="1" xfId="4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165" fontId="3" fillId="0" borderId="1" xfId="1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vertical="center"/>
    </xf>
    <xf numFmtId="0" fontId="4" fillId="0" borderId="11" xfId="0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165" fontId="4" fillId="0" borderId="3" xfId="4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165" fontId="4" fillId="0" borderId="4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165" fontId="4" fillId="0" borderId="5" xfId="0" applyNumberFormat="1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165" fontId="8" fillId="0" borderId="3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165" fontId="17" fillId="0" borderId="3" xfId="0" applyNumberFormat="1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>
      <alignment vertical="center"/>
    </xf>
    <xf numFmtId="165" fontId="4" fillId="0" borderId="3" xfId="0" applyNumberFormat="1" applyFont="1" applyFill="1" applyBorder="1" applyAlignment="1" applyProtection="1">
      <alignment vertical="center"/>
    </xf>
    <xf numFmtId="165" fontId="18" fillId="0" borderId="3" xfId="4" applyNumberFormat="1" applyFont="1" applyFill="1" applyBorder="1" applyAlignment="1" applyProtection="1">
      <alignment vertical="center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18" fillId="0" borderId="7" xfId="0" applyNumberFormat="1" applyFont="1" applyFill="1" applyBorder="1" applyAlignment="1" applyProtection="1">
      <alignment vertical="center"/>
    </xf>
    <xf numFmtId="169" fontId="4" fillId="0" borderId="1" xfId="4" applyNumberFormat="1" applyFont="1" applyFill="1" applyBorder="1" applyAlignment="1" applyProtection="1">
      <alignment vertical="center"/>
    </xf>
    <xf numFmtId="170" fontId="4" fillId="0" borderId="1" xfId="4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66" fontId="4" fillId="0" borderId="0" xfId="0" applyNumberFormat="1" applyFont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166" fontId="3" fillId="0" borderId="0" xfId="5" applyNumberFormat="1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right"/>
    </xf>
    <xf numFmtId="171" fontId="12" fillId="0" borderId="0" xfId="0" applyNumberFormat="1" applyFont="1" applyFill="1" applyBorder="1" applyAlignment="1" applyProtection="1">
      <alignment horizontal="right"/>
      <protection locked="0"/>
    </xf>
    <xf numFmtId="0" fontId="12" fillId="4" borderId="0" xfId="0" applyFont="1" applyFill="1" applyBorder="1" applyAlignment="1" applyProtection="1">
      <alignment horizontal="right"/>
    </xf>
    <xf numFmtId="0" fontId="2" fillId="0" borderId="0" xfId="0" applyFont="1" applyProtection="1">
      <protection locked="0"/>
    </xf>
    <xf numFmtId="166" fontId="12" fillId="0" borderId="0" xfId="5" applyNumberFormat="1" applyFont="1" applyFill="1" applyBorder="1" applyAlignment="1" applyProtection="1">
      <alignment horizontal="left" vertical="top"/>
    </xf>
    <xf numFmtId="171" fontId="12" fillId="0" borderId="0" xfId="5" applyNumberFormat="1" applyFont="1" applyFill="1" applyBorder="1" applyAlignment="1" applyProtection="1">
      <alignment horizontal="left" vertical="top"/>
      <protection locked="0"/>
    </xf>
    <xf numFmtId="166" fontId="12" fillId="4" borderId="0" xfId="5" applyNumberFormat="1" applyFont="1" applyFill="1" applyBorder="1" applyAlignment="1" applyProtection="1">
      <alignment horizontal="left" vertical="top"/>
    </xf>
    <xf numFmtId="171" fontId="3" fillId="0" borderId="0" xfId="5" applyNumberFormat="1" applyFont="1" applyFill="1" applyBorder="1" applyAlignment="1" applyProtection="1">
      <alignment horizontal="left" vertical="top"/>
      <protection locked="0"/>
    </xf>
    <xf numFmtId="166" fontId="3" fillId="4" borderId="0" xfId="5" applyNumberFormat="1" applyFont="1" applyFill="1" applyBorder="1" applyAlignment="1" applyProtection="1">
      <alignment horizontal="left" vertical="top"/>
    </xf>
    <xf numFmtId="166" fontId="3" fillId="0" borderId="0" xfId="5" applyNumberFormat="1" applyFont="1" applyBorder="1" applyAlignment="1" applyProtection="1">
      <alignment horizontal="left" vertical="top"/>
    </xf>
    <xf numFmtId="171" fontId="3" fillId="0" borderId="0" xfId="5" applyNumberFormat="1" applyFont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171" fontId="3" fillId="0" borderId="0" xfId="0" applyNumberFormat="1" applyFont="1" applyFill="1" applyBorder="1" applyAlignment="1" applyProtection="1">
      <protection locked="0"/>
    </xf>
    <xf numFmtId="0" fontId="3" fillId="4" borderId="0" xfId="0" applyFont="1" applyFill="1" applyBorder="1" applyAlignment="1" applyProtection="1"/>
    <xf numFmtId="171" fontId="13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171" fontId="12" fillId="0" borderId="0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3" fontId="3" fillId="4" borderId="0" xfId="0" applyNumberFormat="1" applyFont="1" applyFill="1" applyBorder="1" applyAlignment="1" applyProtection="1">
      <alignment horizontal="right"/>
    </xf>
    <xf numFmtId="0" fontId="13" fillId="0" borderId="20" xfId="0" applyFont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right" vertical="top" wrapText="1"/>
    </xf>
    <xf numFmtId="171" fontId="2" fillId="0" borderId="0" xfId="0" applyNumberFormat="1" applyFont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center" vertical="top"/>
    </xf>
    <xf numFmtId="3" fontId="4" fillId="4" borderId="0" xfId="0" applyNumberFormat="1" applyFont="1" applyFill="1" applyBorder="1" applyAlignment="1" applyProtection="1">
      <alignment horizontal="center" vertical="top"/>
    </xf>
    <xf numFmtId="0" fontId="13" fillId="0" borderId="12" xfId="0" applyFont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13" fillId="4" borderId="0" xfId="0" applyFont="1" applyFill="1" applyBorder="1" applyAlignment="1" applyProtection="1">
      <alignment vertical="center"/>
    </xf>
    <xf numFmtId="0" fontId="18" fillId="0" borderId="12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/>
    <xf numFmtId="168" fontId="3" fillId="0" borderId="0" xfId="0" applyNumberFormat="1" applyFont="1" applyFill="1" applyBorder="1" applyAlignment="1" applyProtection="1"/>
    <xf numFmtId="0" fontId="2" fillId="0" borderId="0" xfId="0" applyFont="1" applyProtection="1"/>
    <xf numFmtId="0" fontId="18" fillId="0" borderId="12" xfId="0" applyFont="1" applyFill="1" applyBorder="1" applyAlignment="1" applyProtection="1">
      <alignment horizontal="left" vertical="center"/>
    </xf>
    <xf numFmtId="168" fontId="3" fillId="4" borderId="0" xfId="0" applyNumberFormat="1" applyFont="1" applyFill="1" applyBorder="1" applyAlignment="1" applyProtection="1"/>
    <xf numFmtId="0" fontId="13" fillId="0" borderId="12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 wrapText="1"/>
    </xf>
    <xf numFmtId="168" fontId="4" fillId="4" borderId="0" xfId="0" applyNumberFormat="1" applyFont="1" applyFill="1" applyBorder="1" applyAlignment="1" applyProtection="1"/>
    <xf numFmtId="0" fontId="18" fillId="0" borderId="14" xfId="0" applyFont="1" applyBorder="1" applyAlignment="1" applyProtection="1">
      <alignment horizontal="left" vertical="center"/>
    </xf>
    <xf numFmtId="165" fontId="3" fillId="0" borderId="7" xfId="0" applyNumberFormat="1" applyFont="1" applyFill="1" applyBorder="1" applyAlignment="1" applyProtection="1"/>
    <xf numFmtId="0" fontId="13" fillId="0" borderId="10" xfId="0" applyFont="1" applyFill="1" applyBorder="1" applyAlignment="1" applyProtection="1">
      <alignment horizontal="left" vertical="center"/>
    </xf>
    <xf numFmtId="165" fontId="4" fillId="0" borderId="1" xfId="0" applyNumberFormat="1" applyFont="1" applyFill="1" applyBorder="1" applyAlignment="1" applyProtection="1"/>
    <xf numFmtId="0" fontId="13" fillId="0" borderId="11" xfId="0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/>
    <xf numFmtId="165" fontId="13" fillId="0" borderId="3" xfId="0" applyNumberFormat="1" applyFont="1" applyFill="1" applyBorder="1" applyAlignment="1" applyProtection="1">
      <alignment vertical="center"/>
    </xf>
    <xf numFmtId="172" fontId="13" fillId="4" borderId="0" xfId="0" applyNumberFormat="1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 wrapText="1"/>
    </xf>
    <xf numFmtId="165" fontId="4" fillId="0" borderId="8" xfId="0" applyNumberFormat="1" applyFont="1" applyFill="1" applyBorder="1" applyAlignment="1" applyProtection="1"/>
    <xf numFmtId="0" fontId="18" fillId="0" borderId="11" xfId="0" applyFont="1" applyFill="1" applyBorder="1" applyAlignment="1" applyProtection="1">
      <alignment horizontal="left" vertical="center"/>
    </xf>
    <xf numFmtId="165" fontId="18" fillId="0" borderId="2" xfId="0" applyNumberFormat="1" applyFont="1" applyFill="1" applyBorder="1" applyAlignment="1" applyProtection="1">
      <alignment vertical="center"/>
    </xf>
    <xf numFmtId="168" fontId="7" fillId="0" borderId="0" xfId="0" applyNumberFormat="1" applyFont="1" applyFill="1" applyBorder="1" applyAlignment="1" applyProtection="1"/>
    <xf numFmtId="0" fontId="18" fillId="0" borderId="19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left" vertical="center"/>
    </xf>
    <xf numFmtId="165" fontId="13" fillId="0" borderId="2" xfId="0" applyNumberFormat="1" applyFont="1" applyFill="1" applyBorder="1" applyAlignment="1" applyProtection="1">
      <alignment vertical="center"/>
    </xf>
    <xf numFmtId="168" fontId="20" fillId="0" borderId="0" xfId="0" applyNumberFormat="1" applyFont="1" applyFill="1" applyBorder="1" applyAlignment="1" applyProtection="1"/>
    <xf numFmtId="168" fontId="3" fillId="4" borderId="0" xfId="0" applyNumberFormat="1" applyFont="1" applyFill="1" applyBorder="1" applyAlignment="1" applyProtection="1">
      <alignment vertical="top"/>
    </xf>
    <xf numFmtId="165" fontId="3" fillId="0" borderId="7" xfId="0" applyNumberFormat="1" applyFont="1" applyFill="1" applyBorder="1" applyAlignment="1" applyProtection="1">
      <alignment horizontal="right"/>
    </xf>
    <xf numFmtId="0" fontId="18" fillId="0" borderId="13" xfId="0" applyFont="1" applyFill="1" applyBorder="1" applyAlignment="1" applyProtection="1">
      <alignment horizontal="center" vertical="center"/>
    </xf>
    <xf numFmtId="165" fontId="4" fillId="0" borderId="8" xfId="0" applyNumberFormat="1" applyFont="1" applyFill="1" applyBorder="1" applyAlignment="1" applyProtection="1">
      <alignment horizontal="right"/>
    </xf>
    <xf numFmtId="0" fontId="13" fillId="0" borderId="14" xfId="0" applyFont="1" applyFill="1" applyBorder="1" applyAlignment="1" applyProtection="1">
      <alignment horizontal="left" vertical="center"/>
    </xf>
    <xf numFmtId="165" fontId="4" fillId="0" borderId="7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left"/>
    </xf>
    <xf numFmtId="168" fontId="1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>
      <protection locked="0"/>
    </xf>
    <xf numFmtId="3" fontId="2" fillId="4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171" fontId="4" fillId="0" borderId="0" xfId="0" applyNumberFormat="1" applyFont="1" applyFill="1" applyBorder="1" applyAlignment="1" applyProtection="1">
      <protection locked="0"/>
    </xf>
    <xf numFmtId="0" fontId="4" fillId="4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21" fillId="0" borderId="0" xfId="2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/>
    <xf numFmtId="0" fontId="2" fillId="4" borderId="0" xfId="0" applyFont="1" applyFill="1" applyBorder="1" applyProtection="1"/>
    <xf numFmtId="171" fontId="2" fillId="4" borderId="0" xfId="0" applyNumberFormat="1" applyFont="1" applyFill="1" applyBorder="1" applyProtection="1">
      <protection locked="0"/>
    </xf>
    <xf numFmtId="166" fontId="3" fillId="0" borderId="0" xfId="5" applyNumberFormat="1" applyFont="1" applyBorder="1" applyAlignment="1">
      <alignment horizontal="left" vertical="center"/>
    </xf>
    <xf numFmtId="166" fontId="3" fillId="0" borderId="0" xfId="5" applyNumberFormat="1" applyFont="1" applyFill="1" applyBorder="1" applyAlignment="1">
      <alignment horizontal="right" vertical="center"/>
    </xf>
    <xf numFmtId="166" fontId="12" fillId="0" borderId="0" xfId="5" applyNumberFormat="1" applyFont="1" applyFill="1" applyBorder="1" applyAlignment="1">
      <alignment horizontal="right" vertical="center"/>
    </xf>
    <xf numFmtId="166" fontId="22" fillId="4" borderId="0" xfId="5" applyNumberFormat="1" applyFont="1" applyFill="1" applyBorder="1" applyAlignment="1">
      <alignment horizontal="right" vertical="center"/>
    </xf>
    <xf numFmtId="166" fontId="23" fillId="0" borderId="0" xfId="2" applyNumberFormat="1" applyFont="1" applyBorder="1" applyAlignment="1" applyProtection="1">
      <alignment vertical="center"/>
      <protection locked="0"/>
    </xf>
    <xf numFmtId="166" fontId="23" fillId="0" borderId="0" xfId="2" applyNumberFormat="1" applyFont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166" fontId="23" fillId="4" borderId="0" xfId="2" applyNumberFormat="1" applyFont="1" applyFill="1" applyBorder="1" applyAlignment="1">
      <alignment vertical="center"/>
    </xf>
    <xf numFmtId="166" fontId="3" fillId="0" borderId="0" xfId="5" applyNumberFormat="1" applyFont="1" applyBorder="1" applyAlignment="1">
      <alignment horizontal="left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166" fontId="23" fillId="0" borderId="0" xfId="2" applyNumberFormat="1" applyFont="1" applyFill="1" applyBorder="1" applyAlignment="1" applyProtection="1">
      <alignment vertical="center"/>
      <protection locked="0"/>
    </xf>
    <xf numFmtId="166" fontId="23" fillId="0" borderId="0" xfId="2" applyNumberFormat="1" applyFont="1" applyFill="1" applyBorder="1" applyAlignment="1">
      <alignment vertical="center"/>
    </xf>
    <xf numFmtId="166" fontId="24" fillId="4" borderId="0" xfId="5" applyNumberFormat="1" applyFont="1" applyFill="1" applyBorder="1" applyAlignment="1">
      <alignment horizontal="center" vertical="center" wrapText="1"/>
    </xf>
    <xf numFmtId="166" fontId="24" fillId="0" borderId="0" xfId="2" applyNumberFormat="1" applyFont="1" applyFill="1" applyBorder="1" applyAlignment="1" applyProtection="1">
      <alignment vertical="center"/>
      <protection locked="0"/>
    </xf>
    <xf numFmtId="166" fontId="24" fillId="0" borderId="0" xfId="2" applyNumberFormat="1" applyFont="1" applyFill="1" applyBorder="1" applyAlignment="1">
      <alignment vertical="center"/>
    </xf>
    <xf numFmtId="166" fontId="24" fillId="4" borderId="0" xfId="6" applyNumberFormat="1" applyFont="1" applyFill="1" applyBorder="1" applyAlignment="1">
      <alignment horizontal="center" vertical="center"/>
    </xf>
    <xf numFmtId="166" fontId="24" fillId="4" borderId="0" xfId="6" applyNumberFormat="1" applyFont="1" applyFill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left" vertical="center" wrapText="1"/>
    </xf>
    <xf numFmtId="3" fontId="5" fillId="0" borderId="0" xfId="2" applyNumberFormat="1" applyFont="1" applyFill="1" applyBorder="1" applyAlignment="1">
      <alignment horizontal="right" vertical="center"/>
    </xf>
    <xf numFmtId="3" fontId="23" fillId="4" borderId="0" xfId="2" applyNumberFormat="1" applyFont="1" applyFill="1" applyBorder="1" applyAlignment="1">
      <alignment horizontal="right" vertical="center"/>
    </xf>
    <xf numFmtId="166" fontId="26" fillId="5" borderId="23" xfId="5" applyNumberFormat="1" applyFont="1" applyFill="1" applyBorder="1" applyAlignment="1">
      <alignment horizontal="left" vertical="center" wrapText="1"/>
    </xf>
    <xf numFmtId="166" fontId="16" fillId="0" borderId="24" xfId="7" applyNumberFormat="1" applyFont="1" applyFill="1" applyBorder="1" applyAlignment="1">
      <alignment horizontal="center" vertical="center" wrapText="1"/>
    </xf>
    <xf numFmtId="166" fontId="16" fillId="0" borderId="24" xfId="5" applyNumberFormat="1" applyFont="1" applyFill="1" applyBorder="1" applyAlignment="1">
      <alignment horizontal="center" vertical="center" wrapText="1"/>
    </xf>
    <xf numFmtId="166" fontId="16" fillId="0" borderId="25" xfId="7" applyNumberFormat="1" applyFont="1" applyFill="1" applyBorder="1" applyAlignment="1">
      <alignment horizontal="center" vertical="center" wrapText="1"/>
    </xf>
    <xf numFmtId="166" fontId="16" fillId="0" borderId="26" xfId="7" applyNumberFormat="1" applyFont="1" applyFill="1" applyBorder="1" applyAlignment="1">
      <alignment horizontal="center" vertical="center" wrapText="1"/>
    </xf>
    <xf numFmtId="166" fontId="24" fillId="4" borderId="0" xfId="7" applyNumberFormat="1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vertical="center"/>
    </xf>
    <xf numFmtId="165" fontId="16" fillId="0" borderId="21" xfId="2" applyNumberFormat="1" applyFont="1" applyFill="1" applyBorder="1" applyAlignment="1">
      <alignment horizontal="right" vertical="center"/>
    </xf>
    <xf numFmtId="165" fontId="16" fillId="0" borderId="28" xfId="2" applyNumberFormat="1" applyFont="1" applyFill="1" applyBorder="1" applyAlignment="1">
      <alignment horizontal="right" vertical="center"/>
    </xf>
    <xf numFmtId="165" fontId="16" fillId="0" borderId="29" xfId="2" applyNumberFormat="1" applyFont="1" applyFill="1" applyBorder="1" applyAlignment="1">
      <alignment horizontal="right" vertical="center"/>
    </xf>
    <xf numFmtId="165" fontId="23" fillId="4" borderId="0" xfId="2" applyNumberFormat="1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vertical="center"/>
    </xf>
    <xf numFmtId="166" fontId="16" fillId="0" borderId="22" xfId="2" applyNumberFormat="1" applyFont="1" applyFill="1" applyBorder="1" applyAlignment="1">
      <alignment vertical="center"/>
    </xf>
    <xf numFmtId="166" fontId="16" fillId="0" borderId="31" xfId="2" applyNumberFormat="1" applyFont="1" applyFill="1" applyBorder="1" applyAlignment="1">
      <alignment vertical="center"/>
    </xf>
    <xf numFmtId="166" fontId="16" fillId="0" borderId="32" xfId="2" applyNumberFormat="1" applyFont="1" applyFill="1" applyBorder="1" applyAlignment="1">
      <alignment vertical="center"/>
    </xf>
    <xf numFmtId="165" fontId="24" fillId="4" borderId="0" xfId="2" applyNumberFormat="1" applyFont="1" applyFill="1" applyBorder="1" applyAlignment="1">
      <alignment horizontal="right" vertical="center"/>
    </xf>
    <xf numFmtId="0" fontId="26" fillId="0" borderId="30" xfId="2" applyFont="1" applyFill="1" applyBorder="1" applyAlignment="1">
      <alignment vertical="center"/>
    </xf>
    <xf numFmtId="165" fontId="26" fillId="0" borderId="22" xfId="2" applyNumberFormat="1" applyFont="1" applyFill="1" applyBorder="1" applyAlignment="1">
      <alignment horizontal="right" vertical="center"/>
    </xf>
    <xf numFmtId="165" fontId="3" fillId="0" borderId="28" xfId="2" applyNumberFormat="1" applyFont="1" applyFill="1" applyBorder="1" applyAlignment="1">
      <alignment horizontal="right" vertical="center"/>
    </xf>
    <xf numFmtId="165" fontId="16" fillId="0" borderId="32" xfId="2" applyNumberFormat="1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vertical="center" wrapText="1"/>
    </xf>
    <xf numFmtId="165" fontId="29" fillId="4" borderId="0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vertical="center" wrapText="1"/>
    </xf>
    <xf numFmtId="165" fontId="30" fillId="0" borderId="22" xfId="2" applyNumberFormat="1" applyFont="1" applyFill="1" applyBorder="1" applyAlignment="1">
      <alignment horizontal="right" vertical="center"/>
    </xf>
    <xf numFmtId="165" fontId="30" fillId="0" borderId="31" xfId="2" applyNumberFormat="1" applyFont="1" applyFill="1" applyBorder="1" applyAlignment="1">
      <alignment horizontal="right" vertical="center"/>
    </xf>
    <xf numFmtId="0" fontId="26" fillId="0" borderId="30" xfId="2" applyFont="1" applyFill="1" applyBorder="1" applyAlignment="1">
      <alignment vertical="center" wrapText="1"/>
    </xf>
    <xf numFmtId="165" fontId="26" fillId="0" borderId="31" xfId="2" applyNumberFormat="1" applyFont="1" applyFill="1" applyBorder="1" applyAlignment="1">
      <alignment horizontal="right" vertical="center"/>
    </xf>
    <xf numFmtId="0" fontId="26" fillId="0" borderId="22" xfId="2" applyFont="1" applyFill="1" applyBorder="1" applyAlignment="1">
      <alignment vertical="center" wrapText="1"/>
    </xf>
    <xf numFmtId="0" fontId="26" fillId="0" borderId="33" xfId="2" applyFont="1" applyFill="1" applyBorder="1" applyAlignment="1">
      <alignment vertical="center" wrapText="1"/>
    </xf>
    <xf numFmtId="165" fontId="26" fillId="0" borderId="33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4" fillId="0" borderId="33" xfId="2" applyNumberFormat="1" applyFont="1" applyFill="1" applyBorder="1" applyAlignment="1">
      <alignment horizontal="right" vertical="center"/>
    </xf>
    <xf numFmtId="0" fontId="31" fillId="0" borderId="21" xfId="2" applyFont="1" applyFill="1" applyBorder="1" applyAlignment="1">
      <alignment vertical="center" wrapText="1"/>
    </xf>
    <xf numFmtId="165" fontId="31" fillId="0" borderId="21" xfId="2" applyNumberFormat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vertical="center" wrapText="1"/>
    </xf>
    <xf numFmtId="0" fontId="5" fillId="0" borderId="34" xfId="2" applyFont="1" applyFill="1" applyBorder="1" applyAlignment="1">
      <alignment vertical="center" wrapText="1"/>
    </xf>
    <xf numFmtId="165" fontId="31" fillId="0" borderId="33" xfId="2" applyNumberFormat="1" applyFont="1" applyFill="1" applyBorder="1" applyAlignment="1">
      <alignment horizontal="right" vertical="center"/>
    </xf>
    <xf numFmtId="0" fontId="16" fillId="0" borderId="24" xfId="2" applyFont="1" applyFill="1" applyBorder="1" applyAlignment="1">
      <alignment vertical="center" wrapText="1"/>
    </xf>
    <xf numFmtId="165" fontId="16" fillId="0" borderId="24" xfId="2" applyNumberFormat="1" applyFont="1" applyFill="1" applyBorder="1" applyAlignment="1">
      <alignment horizontal="right" vertical="center"/>
    </xf>
    <xf numFmtId="0" fontId="4" fillId="0" borderId="22" xfId="2" applyFont="1" applyFill="1" applyBorder="1" applyAlignment="1">
      <alignment vertical="center" wrapText="1"/>
    </xf>
    <xf numFmtId="166" fontId="23" fillId="0" borderId="18" xfId="2" applyNumberFormat="1" applyFont="1" applyFill="1" applyBorder="1" applyAlignment="1">
      <alignment vertical="center"/>
    </xf>
    <xf numFmtId="165" fontId="16" fillId="0" borderId="22" xfId="2" applyNumberFormat="1" applyFont="1" applyFill="1" applyBorder="1" applyAlignment="1">
      <alignment horizontal="right" vertical="center"/>
    </xf>
    <xf numFmtId="166" fontId="29" fillId="0" borderId="0" xfId="2" applyNumberFormat="1" applyFont="1" applyFill="1" applyBorder="1" applyAlignment="1" applyProtection="1">
      <alignment vertical="center"/>
      <protection locked="0"/>
    </xf>
    <xf numFmtId="166" fontId="29" fillId="0" borderId="0" xfId="2" applyNumberFormat="1" applyFont="1" applyFill="1" applyBorder="1" applyAlignment="1">
      <alignment vertical="center"/>
    </xf>
    <xf numFmtId="0" fontId="26" fillId="2" borderId="22" xfId="2" applyFont="1" applyFill="1" applyBorder="1" applyAlignment="1">
      <alignment vertical="center" wrapText="1"/>
    </xf>
    <xf numFmtId="165" fontId="26" fillId="2" borderId="22" xfId="2" applyNumberFormat="1" applyFont="1" applyFill="1" applyBorder="1" applyAlignment="1">
      <alignment horizontal="right" vertical="center"/>
    </xf>
    <xf numFmtId="165" fontId="16" fillId="2" borderId="22" xfId="2" applyNumberFormat="1" applyFont="1" applyFill="1" applyBorder="1" applyAlignment="1">
      <alignment horizontal="right" vertical="center"/>
    </xf>
    <xf numFmtId="0" fontId="16" fillId="0" borderId="35" xfId="2" applyFont="1" applyFill="1" applyBorder="1" applyAlignment="1">
      <alignment vertical="center" wrapText="1"/>
    </xf>
    <xf numFmtId="165" fontId="16" fillId="0" borderId="34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 wrapText="1"/>
    </xf>
    <xf numFmtId="165" fontId="16" fillId="0" borderId="0" xfId="2" applyNumberFormat="1" applyFont="1" applyFill="1" applyBorder="1" applyAlignment="1">
      <alignment horizontal="right" vertical="center"/>
    </xf>
    <xf numFmtId="165" fontId="16" fillId="0" borderId="31" xfId="2" applyNumberFormat="1" applyFont="1" applyFill="1" applyBorder="1" applyAlignment="1">
      <alignment horizontal="right" vertical="center"/>
    </xf>
    <xf numFmtId="0" fontId="4" fillId="0" borderId="30" xfId="2" applyFont="1" applyFill="1" applyBorder="1" applyAlignment="1">
      <alignment vertical="center" wrapText="1"/>
    </xf>
    <xf numFmtId="165" fontId="30" fillId="0" borderId="32" xfId="2" applyNumberFormat="1" applyFont="1" applyFill="1" applyBorder="1" applyAlignment="1">
      <alignment horizontal="right" vertical="center"/>
    </xf>
    <xf numFmtId="165" fontId="32" fillId="4" borderId="0" xfId="2" applyNumberFormat="1" applyFont="1" applyFill="1" applyBorder="1" applyAlignment="1">
      <alignment horizontal="right" vertical="center"/>
    </xf>
    <xf numFmtId="0" fontId="8" fillId="0" borderId="22" xfId="2" applyFont="1" applyFill="1" applyBorder="1" applyAlignment="1">
      <alignment vertical="center" wrapText="1"/>
    </xf>
    <xf numFmtId="165" fontId="31" fillId="0" borderId="22" xfId="2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 wrapText="1"/>
    </xf>
    <xf numFmtId="165" fontId="26" fillId="0" borderId="17" xfId="2" applyNumberFormat="1" applyFont="1" applyFill="1" applyBorder="1" applyAlignment="1">
      <alignment horizontal="right" vertical="center"/>
    </xf>
    <xf numFmtId="165" fontId="3" fillId="0" borderId="17" xfId="2" applyNumberFormat="1" applyFont="1" applyFill="1" applyBorder="1" applyAlignment="1">
      <alignment horizontal="right" vertical="center"/>
    </xf>
    <xf numFmtId="165" fontId="16" fillId="0" borderId="33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/>
    </xf>
    <xf numFmtId="165" fontId="19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66" fontId="19" fillId="0" borderId="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vertical="center" wrapText="1"/>
    </xf>
    <xf numFmtId="166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horizontal="right" vertical="center"/>
    </xf>
    <xf numFmtId="165" fontId="27" fillId="4" borderId="0" xfId="2" applyNumberFormat="1" applyFont="1" applyFill="1" applyBorder="1" applyAlignment="1">
      <alignment horizontal="right" vertical="center"/>
    </xf>
    <xf numFmtId="166" fontId="28" fillId="0" borderId="0" xfId="2" applyNumberFormat="1" applyFont="1" applyFill="1" applyBorder="1" applyAlignment="1" applyProtection="1">
      <alignment vertical="center"/>
      <protection locked="0"/>
    </xf>
    <xf numFmtId="166" fontId="28" fillId="0" borderId="0" xfId="2" applyNumberFormat="1" applyFont="1" applyFill="1" applyBorder="1" applyAlignment="1">
      <alignment vertical="center"/>
    </xf>
    <xf numFmtId="165" fontId="33" fillId="4" borderId="0" xfId="2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center"/>
    </xf>
    <xf numFmtId="166" fontId="27" fillId="4" borderId="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left" vertical="center" wrapText="1"/>
    </xf>
    <xf numFmtId="0" fontId="21" fillId="0" borderId="0" xfId="2" applyFont="1" applyFill="1" applyBorder="1" applyAlignment="1">
      <alignment horizontal="left" vertical="center"/>
    </xf>
    <xf numFmtId="166" fontId="4" fillId="0" borderId="0" xfId="2" applyNumberFormat="1" applyFont="1" applyFill="1" applyBorder="1" applyAlignment="1">
      <alignment horizontal="left" vertical="center"/>
    </xf>
    <xf numFmtId="166" fontId="24" fillId="4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left" vertical="center"/>
    </xf>
    <xf numFmtId="166" fontId="23" fillId="0" borderId="0" xfId="2" applyNumberFormat="1" applyFont="1" applyFill="1" applyBorder="1" applyAlignment="1">
      <alignment horizontal="right" vertical="center"/>
    </xf>
    <xf numFmtId="0" fontId="23" fillId="4" borderId="0" xfId="2" applyFont="1" applyFill="1" applyBorder="1" applyAlignment="1">
      <alignment horizontal="left" vertical="center"/>
    </xf>
    <xf numFmtId="166" fontId="23" fillId="4" borderId="0" xfId="2" applyNumberFormat="1" applyFont="1" applyFill="1" applyBorder="1" applyAlignment="1">
      <alignment horizontal="right" vertical="center"/>
    </xf>
    <xf numFmtId="166" fontId="23" fillId="0" borderId="0" xfId="2" applyNumberFormat="1" applyFont="1" applyBorder="1" applyAlignment="1">
      <alignment horizontal="left" vertical="center" wrapText="1"/>
    </xf>
    <xf numFmtId="0" fontId="3" fillId="0" borderId="12" xfId="0" quotePrefix="1" applyFont="1" applyFill="1" applyBorder="1" applyAlignment="1" applyProtection="1">
      <alignment horizontal="left" vertical="center"/>
    </xf>
    <xf numFmtId="49" fontId="3" fillId="0" borderId="14" xfId="0" quotePrefix="1" applyNumberFormat="1" applyFont="1" applyFill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center"/>
    </xf>
    <xf numFmtId="166" fontId="4" fillId="0" borderId="0" xfId="5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>
      <protection locked="0"/>
    </xf>
  </cellXfs>
  <cellStyles count="8">
    <cellStyle name="Comma 112" xfId="4"/>
    <cellStyle name="Normal" xfId="0" builtinId="0"/>
    <cellStyle name="Normal 118 2" xfId="1"/>
    <cellStyle name="Normal 120 3" xfId="2"/>
    <cellStyle name="Обычный_God_Формы фин.отчетности_BWU_09_11_03" xfId="5"/>
    <cellStyle name="Обычный_Лист1 2" xfId="6"/>
    <cellStyle name="Обычный_Формы ФО для НПФ" xfId="7"/>
    <cellStyle name="Финансов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OTCGOD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aimbekova\Local%20Settings\Temporary%20Internet%20Files\OLK578\Projects\D%20B%20K\2001\DBK_2001_Trial%20Balance_22%2001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autoPageBreaks="0"/>
  </sheetPr>
  <dimension ref="A1:N159"/>
  <sheetViews>
    <sheetView view="pageBreakPreview" zoomScale="60" zoomScaleNormal="80" workbookViewId="0">
      <selection activeCell="E2" sqref="E2"/>
    </sheetView>
  </sheetViews>
  <sheetFormatPr defaultRowHeight="18.75" customHeight="1" outlineLevelRow="1" x14ac:dyDescent="0.25"/>
  <cols>
    <col min="1" max="1" width="116.140625" style="3" customWidth="1"/>
    <col min="2" max="2" width="12.7109375" style="3" customWidth="1"/>
    <col min="3" max="3" width="24" style="3" customWidth="1"/>
    <col min="4" max="4" width="22.5703125" style="3" customWidth="1"/>
    <col min="5" max="5" width="10.42578125" style="1" customWidth="1"/>
    <col min="6" max="6" width="14.85546875" style="1" customWidth="1"/>
    <col min="7" max="7" width="9.140625" style="1" customWidth="1"/>
    <col min="8" max="8" width="12.28515625" style="1" bestFit="1" customWidth="1"/>
    <col min="9" max="16384" width="9.140625" style="1"/>
  </cols>
  <sheetData>
    <row r="1" spans="1:5" ht="18.75" customHeight="1" x14ac:dyDescent="0.25">
      <c r="A1" s="2" t="s">
        <v>0</v>
      </c>
      <c r="B1" s="2"/>
    </row>
    <row r="2" spans="1:5" ht="18.75" customHeight="1" x14ac:dyDescent="0.25">
      <c r="A2" s="4" t="s">
        <v>1</v>
      </c>
      <c r="B2" s="4"/>
    </row>
    <row r="3" spans="1:5" ht="18.75" customHeight="1" x14ac:dyDescent="0.25">
      <c r="A3" s="4" t="s">
        <v>2</v>
      </c>
      <c r="B3" s="4"/>
      <c r="C3" s="6"/>
    </row>
    <row r="4" spans="1:5" ht="18.75" customHeight="1" x14ac:dyDescent="0.25">
      <c r="A4" s="4" t="s">
        <v>3</v>
      </c>
      <c r="B4" s="4"/>
      <c r="C4" s="6"/>
    </row>
    <row r="5" spans="1:5" ht="18.75" customHeight="1" x14ac:dyDescent="0.25">
      <c r="A5" s="2" t="s">
        <v>4</v>
      </c>
      <c r="B5" s="2"/>
      <c r="C5" s="6"/>
    </row>
    <row r="9" spans="1:5" ht="18.75" customHeight="1" x14ac:dyDescent="0.25">
      <c r="A9" s="352" t="s">
        <v>5</v>
      </c>
      <c r="B9" s="352"/>
      <c r="C9" s="352"/>
      <c r="D9" s="352"/>
    </row>
    <row r="10" spans="1:5" ht="18.75" customHeight="1" x14ac:dyDescent="0.25">
      <c r="A10" s="352" t="s">
        <v>6</v>
      </c>
      <c r="B10" s="352"/>
      <c r="C10" s="352"/>
      <c r="D10" s="352"/>
    </row>
    <row r="11" spans="1:5" ht="18.75" customHeight="1" x14ac:dyDescent="0.25">
      <c r="A11" s="352" t="s">
        <v>7</v>
      </c>
      <c r="B11" s="352"/>
      <c r="C11" s="352"/>
      <c r="D11" s="352"/>
    </row>
    <row r="12" spans="1:5" ht="18.75" customHeight="1" x14ac:dyDescent="0.25">
      <c r="A12" s="352" t="s">
        <v>202</v>
      </c>
      <c r="B12" s="352"/>
      <c r="C12" s="352"/>
      <c r="D12" s="352"/>
    </row>
    <row r="13" spans="1:5" ht="18.75" customHeight="1" thickBot="1" x14ac:dyDescent="0.35">
      <c r="A13" s="6"/>
      <c r="B13" s="6"/>
      <c r="D13" s="7" t="s">
        <v>8</v>
      </c>
      <c r="E13" s="8"/>
    </row>
    <row r="14" spans="1:5" ht="18.75" customHeight="1" thickBot="1" x14ac:dyDescent="0.3">
      <c r="A14" s="9"/>
      <c r="B14" s="10" t="s">
        <v>9</v>
      </c>
      <c r="C14" s="11" t="s">
        <v>203</v>
      </c>
      <c r="D14" s="11" t="s">
        <v>10</v>
      </c>
    </row>
    <row r="15" spans="1:5" ht="18.75" customHeight="1" x14ac:dyDescent="0.25">
      <c r="A15" s="12" t="s">
        <v>11</v>
      </c>
      <c r="B15" s="13"/>
      <c r="C15" s="14"/>
      <c r="D15" s="14"/>
    </row>
    <row r="16" spans="1:5" ht="18.75" customHeight="1" x14ac:dyDescent="0.25">
      <c r="A16" s="15" t="s">
        <v>12</v>
      </c>
      <c r="B16" s="16">
        <v>14</v>
      </c>
      <c r="C16" s="17">
        <v>710417</v>
      </c>
      <c r="D16" s="17">
        <f>ROUND(298046.676,0)</f>
        <v>298047</v>
      </c>
    </row>
    <row r="17" spans="1:5" ht="18.75" customHeight="1" x14ac:dyDescent="0.25">
      <c r="A17" s="19" t="s">
        <v>13</v>
      </c>
      <c r="B17" s="20"/>
      <c r="C17" s="17">
        <v>2148</v>
      </c>
      <c r="D17" s="17">
        <f>ROUND(13.261,0)</f>
        <v>13</v>
      </c>
    </row>
    <row r="18" spans="1:5" ht="18.75" customHeight="1" x14ac:dyDescent="0.25">
      <c r="A18" s="15" t="s">
        <v>14</v>
      </c>
      <c r="B18" s="16">
        <v>15</v>
      </c>
      <c r="C18" s="17">
        <v>8367</v>
      </c>
      <c r="D18" s="17">
        <f>ROUND(3548.489,0)</f>
        <v>3548</v>
      </c>
    </row>
    <row r="19" spans="1:5" x14ac:dyDescent="0.25">
      <c r="A19" s="19" t="s">
        <v>15</v>
      </c>
      <c r="B19" s="20">
        <v>16</v>
      </c>
      <c r="C19" s="17">
        <v>34313</v>
      </c>
      <c r="D19" s="17">
        <f>ROUND(5027.102,0)</f>
        <v>5027</v>
      </c>
    </row>
    <row r="20" spans="1:5" x14ac:dyDescent="0.25">
      <c r="A20" s="19" t="s">
        <v>16</v>
      </c>
      <c r="B20" s="20">
        <v>17</v>
      </c>
      <c r="C20" s="17">
        <v>331808</v>
      </c>
      <c r="D20" s="17">
        <f>ROUND(606861.118,0)</f>
        <v>606861</v>
      </c>
    </row>
    <row r="21" spans="1:5" s="22" customFormat="1" ht="18.75" customHeight="1" x14ac:dyDescent="0.25">
      <c r="A21" s="15" t="s">
        <v>17</v>
      </c>
      <c r="B21" s="16">
        <v>18</v>
      </c>
      <c r="C21" s="17">
        <v>360715</v>
      </c>
      <c r="D21" s="17">
        <f>ROUND(414651.481,0)</f>
        <v>414651</v>
      </c>
      <c r="E21" s="1"/>
    </row>
    <row r="22" spans="1:5" ht="38.25" customHeight="1" x14ac:dyDescent="0.25">
      <c r="A22" s="23" t="s">
        <v>18</v>
      </c>
      <c r="B22" s="24"/>
      <c r="C22" s="17">
        <v>104545</v>
      </c>
      <c r="D22" s="17">
        <f>ROUND(70240.616,0)</f>
        <v>70241</v>
      </c>
    </row>
    <row r="23" spans="1:5" ht="18.75" customHeight="1" x14ac:dyDescent="0.25">
      <c r="A23" s="15" t="s">
        <v>19</v>
      </c>
      <c r="B23" s="16"/>
      <c r="C23" s="17">
        <v>3481</v>
      </c>
      <c r="D23" s="17">
        <f>ROUND(3313.235,0)</f>
        <v>3313</v>
      </c>
    </row>
    <row r="24" spans="1:5" ht="18.75" customHeight="1" x14ac:dyDescent="0.25">
      <c r="A24" s="15" t="s">
        <v>20</v>
      </c>
      <c r="B24" s="16">
        <v>19</v>
      </c>
      <c r="C24" s="17">
        <v>59828</v>
      </c>
      <c r="D24" s="17">
        <f>ROUND(54271.624,0)</f>
        <v>54272</v>
      </c>
    </row>
    <row r="25" spans="1:5" ht="18.75" customHeight="1" x14ac:dyDescent="0.25">
      <c r="A25" s="15" t="s">
        <v>21</v>
      </c>
      <c r="B25" s="16"/>
      <c r="C25" s="17">
        <v>5134</v>
      </c>
      <c r="D25" s="17">
        <f>ROUND(9143.507,0)</f>
        <v>9144</v>
      </c>
    </row>
    <row r="26" spans="1:5" ht="18.75" customHeight="1" x14ac:dyDescent="0.25">
      <c r="A26" s="15" t="s">
        <v>22</v>
      </c>
      <c r="B26" s="16">
        <v>20</v>
      </c>
      <c r="C26" s="17">
        <v>5347</v>
      </c>
      <c r="D26" s="17">
        <f>ROUND(5440.512,0)</f>
        <v>5441</v>
      </c>
    </row>
    <row r="27" spans="1:5" ht="18.75" customHeight="1" x14ac:dyDescent="0.25">
      <c r="A27" s="15" t="s">
        <v>23</v>
      </c>
      <c r="B27" s="16"/>
      <c r="C27" s="17">
        <v>634</v>
      </c>
      <c r="D27" s="17">
        <f>ROUND(643.597,0)</f>
        <v>644</v>
      </c>
    </row>
    <row r="28" spans="1:5" ht="18.75" customHeight="1" x14ac:dyDescent="0.25">
      <c r="A28" s="15" t="s">
        <v>24</v>
      </c>
      <c r="B28" s="16"/>
      <c r="C28" s="17">
        <v>2112</v>
      </c>
      <c r="D28" s="17">
        <f>ROUND(2284.445,0)</f>
        <v>2284</v>
      </c>
    </row>
    <row r="29" spans="1:5" ht="18.75" customHeight="1" x14ac:dyDescent="0.25">
      <c r="A29" s="15" t="s">
        <v>25</v>
      </c>
      <c r="B29" s="16"/>
      <c r="C29" s="17">
        <v>4963</v>
      </c>
      <c r="D29" s="17">
        <v>0</v>
      </c>
    </row>
    <row r="30" spans="1:5" ht="18.75" customHeight="1" thickBot="1" x14ac:dyDescent="0.3">
      <c r="A30" s="15" t="s">
        <v>26</v>
      </c>
      <c r="B30" s="16">
        <v>21</v>
      </c>
      <c r="C30" s="17">
        <v>27041</v>
      </c>
      <c r="D30" s="17">
        <f>ROUND(18639.462,0)</f>
        <v>18639</v>
      </c>
    </row>
    <row r="31" spans="1:5" ht="18.75" customHeight="1" thickBot="1" x14ac:dyDescent="0.3">
      <c r="A31" s="25" t="s">
        <v>27</v>
      </c>
      <c r="B31" s="26"/>
      <c r="C31" s="27">
        <f>SUM(C16:C30)</f>
        <v>1660853</v>
      </c>
      <c r="D31" s="27">
        <f>SUM(D16:D30)</f>
        <v>1492125</v>
      </c>
    </row>
    <row r="32" spans="1:5" ht="18.75" customHeight="1" x14ac:dyDescent="0.25">
      <c r="A32" s="28" t="s">
        <v>28</v>
      </c>
      <c r="B32" s="29"/>
      <c r="C32" s="30"/>
      <c r="D32" s="30"/>
    </row>
    <row r="33" spans="1:4" ht="18.75" customHeight="1" x14ac:dyDescent="0.25">
      <c r="A33" s="15" t="s">
        <v>29</v>
      </c>
      <c r="B33" s="16">
        <v>22</v>
      </c>
      <c r="C33" s="17">
        <v>10161</v>
      </c>
      <c r="D33" s="17">
        <f>ROUND(9836.051,0)</f>
        <v>9836</v>
      </c>
    </row>
    <row r="34" spans="1:4" ht="18.75" customHeight="1" x14ac:dyDescent="0.25">
      <c r="A34" s="15" t="s">
        <v>30</v>
      </c>
      <c r="B34" s="16"/>
      <c r="C34" s="17">
        <v>41754</v>
      </c>
      <c r="D34" s="17">
        <f>ROUND(4987.066,0)</f>
        <v>4987</v>
      </c>
    </row>
    <row r="35" spans="1:4" ht="18.75" customHeight="1" x14ac:dyDescent="0.25">
      <c r="A35" s="31" t="s">
        <v>31</v>
      </c>
      <c r="B35" s="32"/>
      <c r="C35" s="17">
        <v>3</v>
      </c>
      <c r="D35" s="17">
        <f>ROUND(42.077,0)</f>
        <v>42</v>
      </c>
    </row>
    <row r="36" spans="1:4" ht="18.75" customHeight="1" x14ac:dyDescent="0.25">
      <c r="A36" s="15" t="s">
        <v>32</v>
      </c>
      <c r="B36" s="16">
        <v>23</v>
      </c>
      <c r="C36" s="17">
        <v>1005666</v>
      </c>
      <c r="D36" s="17">
        <f>ROUND(791625.539,0)</f>
        <v>791626</v>
      </c>
    </row>
    <row r="37" spans="1:4" ht="18.75" customHeight="1" x14ac:dyDescent="0.25">
      <c r="A37" s="15" t="s">
        <v>33</v>
      </c>
      <c r="B37" s="16">
        <v>24</v>
      </c>
      <c r="C37" s="17">
        <v>159892</v>
      </c>
      <c r="D37" s="17">
        <f>ROUND(148604,0)</f>
        <v>148604</v>
      </c>
    </row>
    <row r="38" spans="1:4" ht="18.75" customHeight="1" x14ac:dyDescent="0.25">
      <c r="A38" s="15" t="s">
        <v>34</v>
      </c>
      <c r="B38" s="16">
        <v>25</v>
      </c>
      <c r="C38" s="17">
        <v>81649</v>
      </c>
      <c r="D38" s="17">
        <f>ROUND(75277.005,0)</f>
        <v>75277</v>
      </c>
    </row>
    <row r="39" spans="1:4" ht="18.75" customHeight="1" x14ac:dyDescent="0.25">
      <c r="A39" s="15" t="s">
        <v>35</v>
      </c>
      <c r="B39" s="16"/>
      <c r="C39" s="17">
        <v>3484</v>
      </c>
      <c r="D39" s="17">
        <f>ROUND(4489.005,0)</f>
        <v>4489</v>
      </c>
    </row>
    <row r="40" spans="1:4" ht="18.75" customHeight="1" x14ac:dyDescent="0.25">
      <c r="A40" s="15" t="s">
        <v>36</v>
      </c>
      <c r="B40" s="16"/>
      <c r="C40" s="17">
        <v>10</v>
      </c>
      <c r="D40" s="17">
        <f>ROUND(24.028,0)</f>
        <v>24</v>
      </c>
    </row>
    <row r="41" spans="1:4" ht="18.75" customHeight="1" x14ac:dyDescent="0.25">
      <c r="A41" s="15" t="s">
        <v>37</v>
      </c>
      <c r="B41" s="16"/>
      <c r="C41" s="17">
        <v>76359</v>
      </c>
      <c r="D41" s="17">
        <f>ROUND(73522.033,0)</f>
        <v>73522</v>
      </c>
    </row>
    <row r="42" spans="1:4" ht="18.75" customHeight="1" x14ac:dyDescent="0.25">
      <c r="A42" s="15" t="s">
        <v>38</v>
      </c>
      <c r="B42" s="16"/>
      <c r="C42" s="17">
        <v>9229</v>
      </c>
      <c r="D42" s="17">
        <f>ROUND(5961.016,0)</f>
        <v>5961</v>
      </c>
    </row>
    <row r="43" spans="1:4" ht="18.75" customHeight="1" x14ac:dyDescent="0.25">
      <c r="A43" s="15" t="s">
        <v>39</v>
      </c>
      <c r="B43" s="16"/>
      <c r="C43" s="17">
        <v>555</v>
      </c>
      <c r="D43" s="17">
        <v>0</v>
      </c>
    </row>
    <row r="44" spans="1:4" ht="18.75" customHeight="1" thickBot="1" x14ac:dyDescent="0.3">
      <c r="A44" s="15" t="s">
        <v>40</v>
      </c>
      <c r="B44" s="16">
        <v>26</v>
      </c>
      <c r="C44" s="17">
        <v>17983</v>
      </c>
      <c r="D44" s="17">
        <f>ROUND(18450.825,0)</f>
        <v>18451</v>
      </c>
    </row>
    <row r="45" spans="1:4" ht="18.75" customHeight="1" thickBot="1" x14ac:dyDescent="0.3">
      <c r="A45" s="25" t="s">
        <v>41</v>
      </c>
      <c r="B45" s="26"/>
      <c r="C45" s="27">
        <f>SUM(C33:C44)</f>
        <v>1406745</v>
      </c>
      <c r="D45" s="27">
        <f>SUM(D33:D44)</f>
        <v>1132819</v>
      </c>
    </row>
    <row r="46" spans="1:4" ht="18.75" customHeight="1" x14ac:dyDescent="0.25">
      <c r="A46" s="33" t="s">
        <v>42</v>
      </c>
      <c r="B46" s="34"/>
      <c r="C46" s="35"/>
      <c r="D46" s="30"/>
    </row>
    <row r="47" spans="1:4" ht="18.75" customHeight="1" x14ac:dyDescent="0.25">
      <c r="A47" s="15" t="s">
        <v>43</v>
      </c>
      <c r="B47" s="16">
        <v>29</v>
      </c>
      <c r="C47" s="17">
        <v>216540</v>
      </c>
      <c r="D47" s="36">
        <f>ROUND(216540,0)</f>
        <v>216540</v>
      </c>
    </row>
    <row r="48" spans="1:4" ht="18.75" customHeight="1" x14ac:dyDescent="0.25">
      <c r="A48" s="15" t="s">
        <v>44</v>
      </c>
      <c r="B48" s="16"/>
      <c r="C48" s="17">
        <v>631</v>
      </c>
      <c r="D48" s="36">
        <f>ROUND(630.571,0)</f>
        <v>631</v>
      </c>
    </row>
    <row r="49" spans="1:9" ht="18.75" customHeight="1" x14ac:dyDescent="0.25">
      <c r="A49" s="15" t="s">
        <v>45</v>
      </c>
      <c r="B49" s="16"/>
      <c r="C49" s="17">
        <v>1880</v>
      </c>
      <c r="D49" s="36">
        <f>ROUND(1945.152,0)</f>
        <v>1945</v>
      </c>
    </row>
    <row r="50" spans="1:9" ht="18.75" customHeight="1" x14ac:dyDescent="0.25">
      <c r="A50" s="15" t="s">
        <v>46</v>
      </c>
      <c r="B50" s="16"/>
      <c r="C50" s="17">
        <v>4649</v>
      </c>
      <c r="D50" s="36">
        <f>ROUND(4107.89,0)</f>
        <v>4108</v>
      </c>
    </row>
    <row r="51" spans="1:9" ht="18.75" customHeight="1" x14ac:dyDescent="0.25">
      <c r="A51" s="15" t="s">
        <v>47</v>
      </c>
      <c r="B51" s="16"/>
      <c r="C51" s="17">
        <v>-1628</v>
      </c>
      <c r="D51" s="36">
        <f>ROUND(649.081,0)</f>
        <v>649</v>
      </c>
    </row>
    <row r="52" spans="1:9" ht="18.75" customHeight="1" x14ac:dyDescent="0.25">
      <c r="A52" s="31" t="s">
        <v>48</v>
      </c>
      <c r="B52" s="32"/>
      <c r="C52" s="17">
        <v>-137564</v>
      </c>
      <c r="D52" s="36">
        <f>ROUND((-137563555-100)/1000,0)</f>
        <v>-137564</v>
      </c>
    </row>
    <row r="53" spans="1:9" ht="18.75" customHeight="1" thickBot="1" x14ac:dyDescent="0.35">
      <c r="A53" s="37" t="s">
        <v>49</v>
      </c>
      <c r="B53" s="38"/>
      <c r="C53" s="39">
        <v>169601</v>
      </c>
      <c r="D53" s="40">
        <f>ROUND(272997.441,0)</f>
        <v>272997</v>
      </c>
    </row>
    <row r="54" spans="1:9" ht="18.75" customHeight="1" thickBot="1" x14ac:dyDescent="0.3">
      <c r="A54" s="41" t="s">
        <v>50</v>
      </c>
      <c r="B54" s="42"/>
      <c r="C54" s="43">
        <f>SUM(C47:C53)</f>
        <v>254109</v>
      </c>
      <c r="D54" s="44">
        <f>SUM(D47:D53)</f>
        <v>359306</v>
      </c>
      <c r="I54" s="18"/>
    </row>
    <row r="55" spans="1:9" ht="18.75" customHeight="1" thickBot="1" x14ac:dyDescent="0.3">
      <c r="A55" s="45" t="s">
        <v>51</v>
      </c>
      <c r="B55" s="42"/>
      <c r="C55" s="46">
        <v>-1</v>
      </c>
      <c r="D55" s="47">
        <v>0</v>
      </c>
    </row>
    <row r="56" spans="1:9" ht="18.75" customHeight="1" thickBot="1" x14ac:dyDescent="0.3">
      <c r="A56" s="48" t="s">
        <v>52</v>
      </c>
      <c r="B56" s="49"/>
      <c r="C56" s="44">
        <f>SUM(C54:C55)</f>
        <v>254108</v>
      </c>
      <c r="D56" s="44">
        <f>SUM(D54:D55)</f>
        <v>359306</v>
      </c>
    </row>
    <row r="57" spans="1:9" ht="18.75" customHeight="1" thickBot="1" x14ac:dyDescent="0.3">
      <c r="A57" s="50" t="s">
        <v>53</v>
      </c>
      <c r="B57" s="51"/>
      <c r="C57" s="27">
        <f>SUM(C56,C45)</f>
        <v>1660853</v>
      </c>
      <c r="D57" s="27">
        <f>SUM(D56,D45)</f>
        <v>1492125</v>
      </c>
    </row>
    <row r="58" spans="1:9" ht="18.75" customHeight="1" x14ac:dyDescent="0.25">
      <c r="A58" s="52" t="s">
        <v>54</v>
      </c>
      <c r="B58" s="52"/>
    </row>
    <row r="59" spans="1:9" ht="18.75" customHeight="1" x14ac:dyDescent="0.25">
      <c r="A59" s="52"/>
      <c r="B59" s="52"/>
    </row>
    <row r="60" spans="1:9" ht="18.75" customHeight="1" x14ac:dyDescent="0.3">
      <c r="A60" s="21" t="s">
        <v>55</v>
      </c>
      <c r="B60" s="21"/>
      <c r="C60" s="53"/>
      <c r="E60" s="8"/>
      <c r="F60" s="5"/>
      <c r="H60" s="54"/>
    </row>
    <row r="62" spans="1:9" ht="18.75" customHeight="1" x14ac:dyDescent="0.25">
      <c r="A62" s="55" t="s">
        <v>56</v>
      </c>
      <c r="B62" s="55"/>
      <c r="C62" s="56" t="s">
        <v>57</v>
      </c>
    </row>
    <row r="63" spans="1:9" ht="18.75" customHeight="1" x14ac:dyDescent="0.25">
      <c r="A63" s="57"/>
      <c r="B63" s="57"/>
      <c r="C63" s="58"/>
    </row>
    <row r="65" spans="1:3" ht="18.75" customHeight="1" x14ac:dyDescent="0.3">
      <c r="A65" s="57" t="s">
        <v>58</v>
      </c>
      <c r="B65" s="57"/>
      <c r="C65" s="59" t="s">
        <v>59</v>
      </c>
    </row>
    <row r="66" spans="1:3" ht="18.75" customHeight="1" x14ac:dyDescent="0.3">
      <c r="A66" s="57"/>
      <c r="B66" s="57"/>
      <c r="C66" s="59"/>
    </row>
    <row r="67" spans="1:3" ht="18.75" customHeight="1" x14ac:dyDescent="0.25">
      <c r="C67" s="60"/>
    </row>
    <row r="68" spans="1:3" ht="18.75" customHeight="1" x14ac:dyDescent="0.25">
      <c r="A68" s="61" t="s">
        <v>60</v>
      </c>
      <c r="B68" s="61"/>
      <c r="C68" s="60"/>
    </row>
    <row r="69" spans="1:3" ht="18.75" customHeight="1" x14ac:dyDescent="0.25">
      <c r="A69" s="61" t="s">
        <v>61</v>
      </c>
      <c r="B69" s="61"/>
      <c r="C69" s="60"/>
    </row>
    <row r="70" spans="1:3" ht="18.75" customHeight="1" x14ac:dyDescent="0.25">
      <c r="C70" s="62"/>
    </row>
    <row r="89" spans="1:4" s="64" customFormat="1" ht="18.75" customHeight="1" outlineLevel="1" x14ac:dyDescent="0.25">
      <c r="A89" s="63"/>
      <c r="B89" s="63"/>
      <c r="C89" s="63"/>
      <c r="D89" s="63"/>
    </row>
    <row r="106" spans="1:4" s="64" customFormat="1" ht="39" customHeight="1" x14ac:dyDescent="0.25">
      <c r="A106" s="63"/>
      <c r="B106" s="63"/>
      <c r="C106" s="63"/>
      <c r="D106" s="63"/>
    </row>
    <row r="108" spans="1:4" s="64" customFormat="1" ht="21" customHeight="1" x14ac:dyDescent="0.25">
      <c r="A108" s="63"/>
      <c r="B108" s="63"/>
      <c r="C108" s="63"/>
      <c r="D108" s="63"/>
    </row>
    <row r="111" spans="1:4" s="64" customFormat="1" ht="36" customHeight="1" x14ac:dyDescent="0.25">
      <c r="A111" s="63"/>
      <c r="B111" s="63"/>
      <c r="C111" s="63"/>
      <c r="D111" s="63"/>
    </row>
    <row r="112" spans="1:4" s="64" customFormat="1" ht="24" customHeight="1" x14ac:dyDescent="0.25">
      <c r="A112" s="63"/>
      <c r="B112" s="63"/>
      <c r="C112" s="63"/>
      <c r="D112" s="63"/>
    </row>
    <row r="154" spans="1:4" ht="18.75" customHeight="1" x14ac:dyDescent="0.25">
      <c r="A154" s="65"/>
      <c r="B154" s="65"/>
      <c r="C154" s="58"/>
    </row>
    <row r="155" spans="1:4" ht="18.75" customHeight="1" x14ac:dyDescent="0.25">
      <c r="C155" s="21"/>
    </row>
    <row r="156" spans="1:4" ht="18.75" customHeight="1" x14ac:dyDescent="0.25">
      <c r="C156" s="21"/>
    </row>
    <row r="159" spans="1:4" s="67" customFormat="1" ht="18.75" customHeight="1" x14ac:dyDescent="0.25">
      <c r="A159" s="66"/>
      <c r="B159" s="66"/>
      <c r="C159" s="66"/>
      <c r="D159" s="66"/>
    </row>
  </sheetData>
  <sheetProtection formatCells="0" formatColumns="0" formatRows="0"/>
  <protectedRanges>
    <protectedRange algorithmName="SHA-512" hashValue="goBvMfK3tJrghtRj1BffkdPJPGaWtjttUiPydefYGvftqaTkSmEpaqndaM5WqpP4rA346u2PS2GQb7HMrswMPQ==" saltValue="v4qq5PBeBrISaihwxmNMnw==" spinCount="100000" sqref="A60:B60" name="Range1"/>
  </protectedRanges>
  <mergeCells count="4">
    <mergeCell ref="A9:D9"/>
    <mergeCell ref="A10:D10"/>
    <mergeCell ref="A11:D11"/>
    <mergeCell ref="A12:D12"/>
  </mergeCells>
  <conditionalFormatting sqref="E6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E13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1" manualBreakCount="1">
    <brk id="70" max="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E61218D-67AD-43EE-8875-66896511354F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E60</xm:sqref>
        </x14:conditionalFormatting>
        <x14:conditionalFormatting xmlns:xm="http://schemas.microsoft.com/office/excel/2006/main">
          <x14:cfRule type="iconSet" priority="1" id="{2D1261E6-D123-4FF1-8078-8E7E7F105EA2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41"/>
  <sheetViews>
    <sheetView view="pageBreakPreview" topLeftCell="A14" zoomScale="60" zoomScaleNormal="100" workbookViewId="0">
      <selection activeCell="F74" sqref="F1:F1048576"/>
    </sheetView>
  </sheetViews>
  <sheetFormatPr defaultRowHeight="15" outlineLevelCol="1" x14ac:dyDescent="0.25"/>
  <cols>
    <col min="1" max="1" width="9.140625" style="68" customWidth="1" outlineLevel="1"/>
    <col min="2" max="2" width="125.7109375" style="68" customWidth="1"/>
    <col min="3" max="3" width="12.7109375" style="68" customWidth="1"/>
    <col min="4" max="5" width="26.85546875" style="68" bestFit="1" customWidth="1"/>
    <col min="6" max="16384" width="9.140625" style="69"/>
  </cols>
  <sheetData>
    <row r="1" spans="1:5" ht="18.75" x14ac:dyDescent="0.25">
      <c r="B1" s="3"/>
      <c r="C1" s="3"/>
      <c r="D1" s="3"/>
      <c r="E1" s="3"/>
    </row>
    <row r="2" spans="1:5" ht="18.75" x14ac:dyDescent="0.25">
      <c r="B2" s="70" t="s">
        <v>0</v>
      </c>
      <c r="C2" s="70"/>
      <c r="D2" s="3"/>
      <c r="E2" s="3"/>
    </row>
    <row r="3" spans="1:5" ht="18.75" x14ac:dyDescent="0.25">
      <c r="B3" s="70" t="s">
        <v>1</v>
      </c>
      <c r="C3" s="70"/>
      <c r="D3" s="3"/>
      <c r="E3" s="3"/>
    </row>
    <row r="4" spans="1:5" ht="18.75" x14ac:dyDescent="0.25">
      <c r="B4" s="70" t="s">
        <v>2</v>
      </c>
      <c r="C4" s="70"/>
      <c r="D4" s="71"/>
      <c r="E4" s="3"/>
    </row>
    <row r="5" spans="1:5" ht="18.75" x14ac:dyDescent="0.25">
      <c r="B5" s="70" t="s">
        <v>3</v>
      </c>
      <c r="C5" s="70"/>
      <c r="D5" s="71"/>
      <c r="E5" s="3"/>
    </row>
    <row r="6" spans="1:5" ht="18.75" x14ac:dyDescent="0.25">
      <c r="B6" s="70" t="s">
        <v>4</v>
      </c>
      <c r="C6" s="70"/>
      <c r="D6" s="70"/>
      <c r="E6" s="3"/>
    </row>
    <row r="7" spans="1:5" ht="18.75" x14ac:dyDescent="0.25">
      <c r="B7" s="72"/>
      <c r="C7" s="72"/>
      <c r="D7" s="73"/>
      <c r="E7" s="3"/>
    </row>
    <row r="8" spans="1:5" ht="18.75" x14ac:dyDescent="0.25">
      <c r="B8" s="72"/>
      <c r="C8" s="72"/>
      <c r="D8" s="73"/>
      <c r="E8" s="3"/>
    </row>
    <row r="9" spans="1:5" ht="18.75" x14ac:dyDescent="0.25">
      <c r="B9" s="353" t="s">
        <v>62</v>
      </c>
      <c r="C9" s="353"/>
      <c r="D9" s="353"/>
      <c r="E9" s="353"/>
    </row>
    <row r="10" spans="1:5" ht="18.75" x14ac:dyDescent="0.25">
      <c r="B10" s="353" t="s">
        <v>6</v>
      </c>
      <c r="C10" s="353"/>
      <c r="D10" s="353"/>
      <c r="E10" s="353"/>
    </row>
    <row r="11" spans="1:5" ht="18.75" x14ac:dyDescent="0.25">
      <c r="B11" s="353" t="s">
        <v>7</v>
      </c>
      <c r="C11" s="353"/>
      <c r="D11" s="353"/>
      <c r="E11" s="353"/>
    </row>
    <row r="12" spans="1:5" ht="18.75" x14ac:dyDescent="0.25">
      <c r="B12" s="353" t="s">
        <v>204</v>
      </c>
      <c r="C12" s="353"/>
      <c r="D12" s="353"/>
      <c r="E12" s="353"/>
    </row>
    <row r="13" spans="1:5" ht="18.75" x14ac:dyDescent="0.25">
      <c r="B13" s="74"/>
      <c r="C13" s="74"/>
      <c r="D13" s="75"/>
      <c r="E13" s="3"/>
    </row>
    <row r="14" spans="1:5" ht="19.5" thickBot="1" x14ac:dyDescent="0.3">
      <c r="B14" s="76"/>
      <c r="C14" s="76"/>
      <c r="D14" s="7"/>
      <c r="E14" s="7" t="s">
        <v>8</v>
      </c>
    </row>
    <row r="15" spans="1:5" ht="75.75" thickBot="1" x14ac:dyDescent="0.3">
      <c r="A15" s="77"/>
      <c r="B15" s="78"/>
      <c r="C15" s="79" t="s">
        <v>9</v>
      </c>
      <c r="D15" s="80" t="s">
        <v>205</v>
      </c>
      <c r="E15" s="80" t="s">
        <v>206</v>
      </c>
    </row>
    <row r="16" spans="1:5" ht="18.75" x14ac:dyDescent="0.25">
      <c r="A16" s="3"/>
      <c r="B16" s="81" t="s">
        <v>63</v>
      </c>
      <c r="C16" s="82">
        <v>5</v>
      </c>
      <c r="D16" s="83">
        <v>139857</v>
      </c>
      <c r="E16" s="83">
        <v>65193</v>
      </c>
    </row>
    <row r="17" spans="1:5" ht="18.75" x14ac:dyDescent="0.25">
      <c r="A17" s="3"/>
      <c r="B17" s="84" t="s">
        <v>64</v>
      </c>
      <c r="C17" s="82">
        <v>5</v>
      </c>
      <c r="D17" s="83">
        <v>3954</v>
      </c>
      <c r="E17" s="83">
        <v>5164</v>
      </c>
    </row>
    <row r="18" spans="1:5" ht="18.75" x14ac:dyDescent="0.25">
      <c r="A18" s="3"/>
      <c r="B18" s="84" t="s">
        <v>65</v>
      </c>
      <c r="C18" s="82">
        <v>5</v>
      </c>
      <c r="D18" s="83">
        <v>-56345</v>
      </c>
      <c r="E18" s="83">
        <v>-44607</v>
      </c>
    </row>
    <row r="19" spans="1:5" ht="19.5" thickBot="1" x14ac:dyDescent="0.3">
      <c r="A19" s="3"/>
      <c r="B19" s="85" t="s">
        <v>66</v>
      </c>
      <c r="C19" s="86"/>
      <c r="D19" s="87">
        <f>SUM(D16:D18)</f>
        <v>87466</v>
      </c>
      <c r="E19" s="87">
        <f>SUM(E16:E18)</f>
        <v>25750</v>
      </c>
    </row>
    <row r="20" spans="1:5" ht="19.5" customHeight="1" x14ac:dyDescent="0.3">
      <c r="A20" s="3"/>
      <c r="B20" s="88" t="s">
        <v>67</v>
      </c>
      <c r="C20" s="89">
        <v>6</v>
      </c>
      <c r="D20" s="83">
        <v>-75864</v>
      </c>
      <c r="E20" s="83">
        <v>58673</v>
      </c>
    </row>
    <row r="21" spans="1:5" ht="19.5" customHeight="1" thickBot="1" x14ac:dyDescent="0.3">
      <c r="A21" s="3"/>
      <c r="B21" s="85" t="s">
        <v>68</v>
      </c>
      <c r="C21" s="86"/>
      <c r="D21" s="87">
        <f>SUM(D19:D20)</f>
        <v>11602</v>
      </c>
      <c r="E21" s="87">
        <f>SUM(E19:E20)</f>
        <v>84423</v>
      </c>
    </row>
    <row r="22" spans="1:5" ht="18.75" x14ac:dyDescent="0.3">
      <c r="A22" s="3"/>
      <c r="B22" s="81" t="s">
        <v>69</v>
      </c>
      <c r="C22" s="82">
        <v>7</v>
      </c>
      <c r="D22" s="90">
        <v>7049</v>
      </c>
      <c r="E22" s="83">
        <v>7104</v>
      </c>
    </row>
    <row r="23" spans="1:5" ht="19.5" thickBot="1" x14ac:dyDescent="0.35">
      <c r="A23" s="3"/>
      <c r="B23" s="91" t="s">
        <v>70</v>
      </c>
      <c r="C23" s="92">
        <v>8</v>
      </c>
      <c r="D23" s="93">
        <v>-4894</v>
      </c>
      <c r="E23" s="93">
        <v>-3337</v>
      </c>
    </row>
    <row r="24" spans="1:5" ht="19.5" thickBot="1" x14ac:dyDescent="0.35">
      <c r="A24" s="3"/>
      <c r="B24" s="85" t="s">
        <v>71</v>
      </c>
      <c r="C24" s="86"/>
      <c r="D24" s="94">
        <f>SUM(D22:D23)</f>
        <v>2155</v>
      </c>
      <c r="E24" s="94">
        <f>SUM(E22:E23)</f>
        <v>3767</v>
      </c>
    </row>
    <row r="25" spans="1:5" ht="18.75" x14ac:dyDescent="0.3">
      <c r="A25" s="3"/>
      <c r="B25" s="95" t="s">
        <v>72</v>
      </c>
      <c r="C25" s="96"/>
      <c r="D25" s="90">
        <v>9481</v>
      </c>
      <c r="E25" s="83">
        <v>4221</v>
      </c>
    </row>
    <row r="26" spans="1:5" ht="19.5" thickBot="1" x14ac:dyDescent="0.35">
      <c r="A26" s="3"/>
      <c r="B26" s="97" t="s">
        <v>73</v>
      </c>
      <c r="C26" s="98"/>
      <c r="D26" s="93">
        <v>-1230</v>
      </c>
      <c r="E26" s="93">
        <v>-1294</v>
      </c>
    </row>
    <row r="27" spans="1:5" ht="19.5" thickBot="1" x14ac:dyDescent="0.35">
      <c r="A27" s="3"/>
      <c r="B27" s="99" t="s">
        <v>74</v>
      </c>
      <c r="C27" s="86"/>
      <c r="D27" s="94">
        <f>SUM(D25:D26)</f>
        <v>8251</v>
      </c>
      <c r="E27" s="94">
        <f>SUM(E25:E26)</f>
        <v>2927</v>
      </c>
    </row>
    <row r="28" spans="1:5" ht="18.75" x14ac:dyDescent="0.3">
      <c r="A28" s="3"/>
      <c r="B28" s="100" t="s">
        <v>75</v>
      </c>
      <c r="C28" s="96"/>
      <c r="D28" s="90">
        <v>-2240</v>
      </c>
      <c r="E28" s="83">
        <v>-47</v>
      </c>
    </row>
    <row r="29" spans="1:5" ht="19.5" thickBot="1" x14ac:dyDescent="0.35">
      <c r="A29" s="3"/>
      <c r="B29" s="101" t="s">
        <v>76</v>
      </c>
      <c r="C29" s="98"/>
      <c r="D29" s="93">
        <v>-394</v>
      </c>
      <c r="E29" s="93">
        <v>-474</v>
      </c>
    </row>
    <row r="30" spans="1:5" ht="19.5" thickBot="1" x14ac:dyDescent="0.35">
      <c r="A30" s="3"/>
      <c r="B30" s="85" t="s">
        <v>77</v>
      </c>
      <c r="C30" s="86"/>
      <c r="D30" s="94">
        <f>SUM(D27:D29)</f>
        <v>5617</v>
      </c>
      <c r="E30" s="94">
        <f>SUM(E27:E29)</f>
        <v>2406</v>
      </c>
    </row>
    <row r="31" spans="1:5" ht="18.75" x14ac:dyDescent="0.25">
      <c r="A31" s="3"/>
      <c r="B31" s="102" t="s">
        <v>78</v>
      </c>
      <c r="C31" s="96"/>
      <c r="D31" s="103">
        <v>-2022</v>
      </c>
      <c r="E31" s="83">
        <v>-845</v>
      </c>
    </row>
    <row r="32" spans="1:5" ht="18.75" x14ac:dyDescent="0.25">
      <c r="A32" s="3"/>
      <c r="B32" s="102" t="s">
        <v>79</v>
      </c>
      <c r="C32" s="104"/>
      <c r="D32" s="105">
        <v>789</v>
      </c>
      <c r="E32" s="83">
        <v>59</v>
      </c>
    </row>
    <row r="33" spans="1:5" ht="18.75" x14ac:dyDescent="0.3">
      <c r="A33" s="3"/>
      <c r="B33" s="106" t="s">
        <v>80</v>
      </c>
      <c r="C33" s="104"/>
      <c r="D33" s="107">
        <f>ROUND(SUM(D31:D32),0)</f>
        <v>-1233</v>
      </c>
      <c r="E33" s="107">
        <f>ROUND(SUM(E31:E32),0)</f>
        <v>-786</v>
      </c>
    </row>
    <row r="34" spans="1:5" ht="18.75" x14ac:dyDescent="0.3">
      <c r="A34" s="3"/>
      <c r="B34" s="102" t="s">
        <v>81</v>
      </c>
      <c r="C34" s="104"/>
      <c r="D34" s="108">
        <v>-1030</v>
      </c>
      <c r="E34" s="83">
        <v>-1126</v>
      </c>
    </row>
    <row r="35" spans="1:5" ht="19.5" thickBot="1" x14ac:dyDescent="0.35">
      <c r="A35" s="3"/>
      <c r="B35" s="101" t="s">
        <v>82</v>
      </c>
      <c r="C35" s="98"/>
      <c r="D35" s="93">
        <v>70</v>
      </c>
      <c r="E35" s="93">
        <v>1023</v>
      </c>
    </row>
    <row r="36" spans="1:5" ht="19.5" customHeight="1" thickBot="1" x14ac:dyDescent="0.35">
      <c r="A36" s="3"/>
      <c r="B36" s="109" t="s">
        <v>83</v>
      </c>
      <c r="C36" s="110"/>
      <c r="D36" s="94">
        <f>SUM(D33:D35)</f>
        <v>-2193</v>
      </c>
      <c r="E36" s="94">
        <f>SUM(E33:E35)</f>
        <v>-889</v>
      </c>
    </row>
    <row r="37" spans="1:5" ht="19.5" customHeight="1" x14ac:dyDescent="0.25">
      <c r="A37" s="3"/>
      <c r="B37" s="100" t="s">
        <v>84</v>
      </c>
      <c r="C37" s="96">
        <v>9</v>
      </c>
      <c r="D37" s="103">
        <v>5475</v>
      </c>
      <c r="E37" s="83">
        <v>1103</v>
      </c>
    </row>
    <row r="38" spans="1:5" ht="36.75" customHeight="1" x14ac:dyDescent="0.3">
      <c r="A38" s="3"/>
      <c r="B38" s="88" t="s">
        <v>85</v>
      </c>
      <c r="C38" s="111"/>
      <c r="D38" s="112">
        <v>-5609</v>
      </c>
      <c r="E38" s="83">
        <v>-436</v>
      </c>
    </row>
    <row r="39" spans="1:5" ht="36.75" customHeight="1" x14ac:dyDescent="0.3">
      <c r="A39" s="3"/>
      <c r="B39" s="88" t="s">
        <v>86</v>
      </c>
      <c r="C39" s="111"/>
      <c r="D39" s="112">
        <v>25</v>
      </c>
      <c r="E39" s="83">
        <v>0</v>
      </c>
    </row>
    <row r="40" spans="1:5" ht="18.75" customHeight="1" x14ac:dyDescent="0.3">
      <c r="A40" s="3"/>
      <c r="B40" s="88" t="s">
        <v>88</v>
      </c>
      <c r="C40" s="111"/>
      <c r="D40" s="112">
        <v>-58</v>
      </c>
      <c r="E40" s="83">
        <v>1390</v>
      </c>
    </row>
    <row r="41" spans="1:5" ht="34.5" customHeight="1" x14ac:dyDescent="0.3">
      <c r="A41" s="3"/>
      <c r="B41" s="88" t="s">
        <v>89</v>
      </c>
      <c r="C41" s="111"/>
      <c r="D41" s="112">
        <v>-3302</v>
      </c>
      <c r="E41" s="83">
        <v>419</v>
      </c>
    </row>
    <row r="42" spans="1:5" ht="18.75" customHeight="1" x14ac:dyDescent="0.3">
      <c r="A42" s="3"/>
      <c r="B42" s="88" t="s">
        <v>90</v>
      </c>
      <c r="C42" s="111">
        <v>10</v>
      </c>
      <c r="D42" s="112">
        <v>19206</v>
      </c>
      <c r="E42" s="83">
        <v>4849</v>
      </c>
    </row>
    <row r="43" spans="1:5" ht="18.75" hidden="1" customHeight="1" x14ac:dyDescent="0.3">
      <c r="A43" s="3"/>
      <c r="B43" s="88" t="s">
        <v>91</v>
      </c>
      <c r="C43" s="111"/>
      <c r="D43" s="112">
        <v>0</v>
      </c>
      <c r="E43" s="83">
        <v>0</v>
      </c>
    </row>
    <row r="44" spans="1:5" ht="19.5" thickBot="1" x14ac:dyDescent="0.35">
      <c r="A44" s="3"/>
      <c r="B44" s="113" t="s">
        <v>92</v>
      </c>
      <c r="C44" s="114">
        <v>11</v>
      </c>
      <c r="D44" s="115">
        <v>15469</v>
      </c>
      <c r="E44" s="115">
        <v>1356</v>
      </c>
    </row>
    <row r="45" spans="1:5" ht="19.5" thickBot="1" x14ac:dyDescent="0.35">
      <c r="A45" s="3"/>
      <c r="B45" s="85" t="s">
        <v>93</v>
      </c>
      <c r="C45" s="86"/>
      <c r="D45" s="94">
        <f>ROUND(SUM(D37:D44),0)</f>
        <v>31206</v>
      </c>
      <c r="E45" s="94">
        <f>ROUND(SUM(E37:E44),0)</f>
        <v>8681</v>
      </c>
    </row>
    <row r="46" spans="1:5" ht="18.75" x14ac:dyDescent="0.25">
      <c r="A46" s="3"/>
      <c r="B46" s="100" t="s">
        <v>94</v>
      </c>
      <c r="C46" s="96"/>
      <c r="D46" s="103">
        <v>-75</v>
      </c>
      <c r="E46" s="83">
        <v>0</v>
      </c>
    </row>
    <row r="47" spans="1:5" ht="18.75" x14ac:dyDescent="0.25">
      <c r="A47" s="3"/>
      <c r="B47" s="100" t="s">
        <v>95</v>
      </c>
      <c r="C47" s="96"/>
      <c r="D47" s="103">
        <v>-12</v>
      </c>
      <c r="E47" s="83">
        <v>5217</v>
      </c>
    </row>
    <row r="48" spans="1:5" ht="18.75" x14ac:dyDescent="0.25">
      <c r="A48" s="3"/>
      <c r="B48" s="102" t="s">
        <v>96</v>
      </c>
      <c r="C48" s="104">
        <v>12</v>
      </c>
      <c r="D48" s="105">
        <v>-21716</v>
      </c>
      <c r="E48" s="83">
        <v>-15531</v>
      </c>
    </row>
    <row r="49" spans="1:5" ht="19.5" thickBot="1" x14ac:dyDescent="0.3">
      <c r="A49" s="3"/>
      <c r="B49" s="101" t="s">
        <v>97</v>
      </c>
      <c r="C49" s="98">
        <v>13</v>
      </c>
      <c r="D49" s="116">
        <v>-13393</v>
      </c>
      <c r="E49" s="116">
        <v>-13509</v>
      </c>
    </row>
    <row r="50" spans="1:5" ht="19.5" thickBot="1" x14ac:dyDescent="0.3">
      <c r="A50" s="3"/>
      <c r="B50" s="85" t="s">
        <v>98</v>
      </c>
      <c r="C50" s="86"/>
      <c r="D50" s="87">
        <f>ROUND(SUM(D46:D49),0)</f>
        <v>-35196</v>
      </c>
      <c r="E50" s="87">
        <f>ROUND(SUM(E46:E49),0)</f>
        <v>-23823</v>
      </c>
    </row>
    <row r="51" spans="1:5" ht="19.5" thickBot="1" x14ac:dyDescent="0.3">
      <c r="A51" s="3"/>
      <c r="B51" s="117" t="s">
        <v>99</v>
      </c>
      <c r="C51" s="86"/>
      <c r="D51" s="118">
        <v>0</v>
      </c>
      <c r="E51" s="83">
        <v>241414</v>
      </c>
    </row>
    <row r="52" spans="1:5" ht="19.5" thickBot="1" x14ac:dyDescent="0.3">
      <c r="A52" s="3"/>
      <c r="B52" s="119" t="s">
        <v>100</v>
      </c>
      <c r="C52" s="120"/>
      <c r="D52" s="121">
        <f>ROUND(SUM(D50,D45,D36,D30,D24,D21,D51),0)</f>
        <v>13191</v>
      </c>
      <c r="E52" s="121">
        <f>ROUND(SUM(E50,E45,E36,E30,E24,E21,E51),0)</f>
        <v>315979</v>
      </c>
    </row>
    <row r="53" spans="1:5" ht="19.5" thickBot="1" x14ac:dyDescent="0.3">
      <c r="A53" s="3"/>
      <c r="B53" s="122" t="s">
        <v>101</v>
      </c>
      <c r="C53" s="120"/>
      <c r="D53" s="123">
        <v>-3213</v>
      </c>
      <c r="E53" s="123">
        <v>-10642</v>
      </c>
    </row>
    <row r="54" spans="1:5" ht="19.5" thickBot="1" x14ac:dyDescent="0.3">
      <c r="A54" s="124"/>
      <c r="B54" s="99" t="s">
        <v>102</v>
      </c>
      <c r="C54" s="86"/>
      <c r="D54" s="87">
        <f>ROUND(SUM(D52:D53),0)</f>
        <v>9978</v>
      </c>
      <c r="E54" s="87">
        <f>ROUND(SUM(E52:E53),0)</f>
        <v>305337</v>
      </c>
    </row>
    <row r="55" spans="1:5" ht="18.75" x14ac:dyDescent="0.25">
      <c r="A55" s="3"/>
      <c r="B55" s="125"/>
      <c r="C55" s="96"/>
      <c r="D55" s="126"/>
      <c r="E55" s="126"/>
    </row>
    <row r="56" spans="1:5" ht="18.75" x14ac:dyDescent="0.25">
      <c r="A56" s="3"/>
      <c r="B56" s="127" t="s">
        <v>103</v>
      </c>
      <c r="C56" s="104"/>
      <c r="D56" s="128"/>
      <c r="E56" s="128"/>
    </row>
    <row r="57" spans="1:5" ht="18.75" x14ac:dyDescent="0.25">
      <c r="A57" s="3"/>
      <c r="B57" s="349" t="s">
        <v>209</v>
      </c>
      <c r="C57" s="104"/>
      <c r="D57" s="130">
        <f>D54-D58</f>
        <v>9979</v>
      </c>
      <c r="E57" s="130">
        <f>E54</f>
        <v>305337</v>
      </c>
    </row>
    <row r="58" spans="1:5" ht="18.75" x14ac:dyDescent="0.25">
      <c r="A58" s="3"/>
      <c r="B58" s="349" t="s">
        <v>210</v>
      </c>
      <c r="C58" s="104"/>
      <c r="D58" s="130">
        <v>-1</v>
      </c>
      <c r="E58" s="130">
        <v>0</v>
      </c>
    </row>
    <row r="59" spans="1:5" ht="19.5" thickBot="1" x14ac:dyDescent="0.3">
      <c r="A59" s="3"/>
      <c r="B59" s="131"/>
      <c r="C59" s="132"/>
      <c r="D59" s="133"/>
      <c r="E59" s="133"/>
    </row>
    <row r="60" spans="1:5" ht="18.75" x14ac:dyDescent="0.25">
      <c r="A60" s="3"/>
      <c r="B60" s="134" t="s">
        <v>104</v>
      </c>
      <c r="C60" s="135"/>
      <c r="D60" s="136"/>
      <c r="E60" s="136"/>
    </row>
    <row r="61" spans="1:5" ht="36" customHeight="1" x14ac:dyDescent="0.25">
      <c r="A61" s="3"/>
      <c r="B61" s="137" t="s">
        <v>105</v>
      </c>
      <c r="C61" s="138"/>
      <c r="D61" s="139"/>
      <c r="E61" s="139"/>
    </row>
    <row r="62" spans="1:5" ht="37.5" x14ac:dyDescent="0.25">
      <c r="A62" s="3"/>
      <c r="B62" s="140" t="s">
        <v>106</v>
      </c>
      <c r="C62" s="141"/>
      <c r="D62" s="105">
        <v>-10649</v>
      </c>
      <c r="E62" s="105">
        <v>2088</v>
      </c>
    </row>
    <row r="63" spans="1:5" ht="37.5" x14ac:dyDescent="0.25">
      <c r="A63" s="3"/>
      <c r="B63" s="140" t="s">
        <v>107</v>
      </c>
      <c r="C63" s="141"/>
      <c r="D63" s="105">
        <v>7888</v>
      </c>
      <c r="E63" s="105">
        <v>0</v>
      </c>
    </row>
    <row r="64" spans="1:5" ht="44.25" customHeight="1" x14ac:dyDescent="0.25">
      <c r="A64" s="3"/>
      <c r="B64" s="140" t="s">
        <v>108</v>
      </c>
      <c r="C64" s="141"/>
      <c r="D64" s="105">
        <v>3302</v>
      </c>
      <c r="E64" s="105">
        <v>-419</v>
      </c>
    </row>
    <row r="65" spans="1:5" ht="18.75" x14ac:dyDescent="0.25">
      <c r="A65" s="3"/>
      <c r="B65" s="129" t="s">
        <v>109</v>
      </c>
      <c r="C65" s="104"/>
      <c r="D65" s="105">
        <v>-2277</v>
      </c>
      <c r="E65" s="105">
        <v>226</v>
      </c>
    </row>
    <row r="66" spans="1:5" ht="37.5" x14ac:dyDescent="0.25">
      <c r="A66" s="3"/>
      <c r="B66" s="137" t="s">
        <v>211</v>
      </c>
      <c r="C66" s="138"/>
      <c r="D66" s="142">
        <f>SUM(D62:D65)</f>
        <v>-1736</v>
      </c>
      <c r="E66" s="142">
        <f>SUM(E62:E65)</f>
        <v>1895</v>
      </c>
    </row>
    <row r="67" spans="1:5" ht="18.75" x14ac:dyDescent="0.25">
      <c r="B67" s="137"/>
      <c r="C67" s="138"/>
      <c r="D67" s="105"/>
      <c r="E67" s="105"/>
    </row>
    <row r="68" spans="1:5" ht="38.25" customHeight="1" x14ac:dyDescent="0.25">
      <c r="B68" s="137" t="s">
        <v>110</v>
      </c>
      <c r="C68" s="138"/>
      <c r="D68" s="105"/>
      <c r="E68" s="105"/>
    </row>
    <row r="69" spans="1:5" ht="19.5" thickBot="1" x14ac:dyDescent="0.3">
      <c r="B69" s="140" t="s">
        <v>111</v>
      </c>
      <c r="C69" s="141"/>
      <c r="D69" s="105">
        <v>0</v>
      </c>
      <c r="E69" s="105">
        <v>837</v>
      </c>
    </row>
    <row r="70" spans="1:5" ht="38.25" hidden="1" customHeight="1" thickBot="1" x14ac:dyDescent="0.3">
      <c r="B70" s="137" t="s">
        <v>112</v>
      </c>
      <c r="C70" s="138"/>
      <c r="D70" s="142">
        <f>D69</f>
        <v>0</v>
      </c>
      <c r="E70" s="142">
        <f>E69</f>
        <v>837</v>
      </c>
    </row>
    <row r="71" spans="1:5" ht="18" customHeight="1" thickBot="1" x14ac:dyDescent="0.3">
      <c r="B71" s="119" t="s">
        <v>113</v>
      </c>
      <c r="C71" s="351"/>
      <c r="D71" s="121">
        <f>SUM(D69,D66)</f>
        <v>-1736</v>
      </c>
      <c r="E71" s="121">
        <f>SUM(E69,E66)</f>
        <v>2732</v>
      </c>
    </row>
    <row r="72" spans="1:5" ht="19.5" thickBot="1" x14ac:dyDescent="0.3">
      <c r="B72" s="143" t="s">
        <v>114</v>
      </c>
      <c r="C72" s="120"/>
      <c r="D72" s="121">
        <f>SUM(D54,D71)</f>
        <v>8242</v>
      </c>
      <c r="E72" s="121">
        <f>SUM(E54,E71)</f>
        <v>308069</v>
      </c>
    </row>
    <row r="73" spans="1:5" ht="18.75" x14ac:dyDescent="0.25">
      <c r="B73" s="125"/>
      <c r="C73" s="96"/>
      <c r="D73" s="144"/>
      <c r="E73" s="144"/>
    </row>
    <row r="74" spans="1:5" ht="18.75" x14ac:dyDescent="0.25">
      <c r="B74" s="127" t="s">
        <v>212</v>
      </c>
      <c r="C74" s="104"/>
      <c r="D74" s="145"/>
      <c r="E74" s="145"/>
    </row>
    <row r="75" spans="1:5" ht="18.75" x14ac:dyDescent="0.25">
      <c r="B75" s="349" t="s">
        <v>209</v>
      </c>
      <c r="C75" s="104"/>
      <c r="D75" s="146">
        <f>ROUND(D72,0)</f>
        <v>8242</v>
      </c>
      <c r="E75" s="146">
        <f>ROUND(E72,0)</f>
        <v>308069</v>
      </c>
    </row>
    <row r="76" spans="1:5" ht="19.5" thickBot="1" x14ac:dyDescent="0.3">
      <c r="B76" s="350" t="s">
        <v>210</v>
      </c>
      <c r="C76" s="147"/>
      <c r="D76" s="148">
        <f>ROUND(0,0)</f>
        <v>0</v>
      </c>
      <c r="E76" s="148">
        <f>ROUND(0,0)</f>
        <v>0</v>
      </c>
    </row>
    <row r="77" spans="1:5" ht="19.5" thickBot="1" x14ac:dyDescent="0.3">
      <c r="B77" s="143" t="s">
        <v>115</v>
      </c>
      <c r="C77" s="120">
        <v>31</v>
      </c>
      <c r="D77" s="149">
        <v>75.409797608507276</v>
      </c>
      <c r="E77" s="150">
        <v>2868.3113858023098</v>
      </c>
    </row>
    <row r="78" spans="1:5" ht="18.75" x14ac:dyDescent="0.25">
      <c r="B78" s="151" t="s">
        <v>54</v>
      </c>
      <c r="C78" s="151"/>
      <c r="D78" s="152"/>
      <c r="E78" s="3"/>
    </row>
    <row r="79" spans="1:5" ht="18.75" x14ac:dyDescent="0.25">
      <c r="B79" s="151"/>
      <c r="C79" s="151"/>
      <c r="D79" s="152"/>
      <c r="E79" s="3"/>
    </row>
    <row r="80" spans="1:5" ht="18.75" x14ac:dyDescent="0.25">
      <c r="B80" s="151"/>
      <c r="C80" s="151"/>
      <c r="D80" s="152"/>
      <c r="E80" s="3"/>
    </row>
    <row r="81" spans="2:5" ht="18.75" x14ac:dyDescent="0.3">
      <c r="B81" s="153" t="s">
        <v>56</v>
      </c>
      <c r="C81" s="153"/>
      <c r="D81" s="59" t="s">
        <v>57</v>
      </c>
      <c r="E81" s="3"/>
    </row>
    <row r="82" spans="2:5" ht="18.75" x14ac:dyDescent="0.25">
      <c r="B82" s="154"/>
      <c r="C82" s="154"/>
      <c r="D82" s="56"/>
      <c r="E82" s="3"/>
    </row>
    <row r="83" spans="2:5" ht="18.75" x14ac:dyDescent="0.3">
      <c r="B83" s="3"/>
      <c r="C83" s="3"/>
      <c r="D83" s="59"/>
      <c r="E83" s="3"/>
    </row>
    <row r="84" spans="2:5" ht="18.75" x14ac:dyDescent="0.3">
      <c r="B84" s="155" t="s">
        <v>58</v>
      </c>
      <c r="C84" s="155"/>
      <c r="D84" s="59" t="s">
        <v>59</v>
      </c>
      <c r="E84" s="3"/>
    </row>
    <row r="85" spans="2:5" ht="18.75" x14ac:dyDescent="0.3">
      <c r="B85" s="3"/>
      <c r="C85" s="3"/>
      <c r="D85" s="59"/>
      <c r="E85" s="3"/>
    </row>
    <row r="86" spans="2:5" ht="18.75" x14ac:dyDescent="0.25">
      <c r="B86" s="61" t="s">
        <v>60</v>
      </c>
      <c r="C86" s="61"/>
      <c r="D86" s="3"/>
      <c r="E86" s="3"/>
    </row>
    <row r="87" spans="2:5" ht="18.75" x14ac:dyDescent="0.25">
      <c r="B87" s="61" t="s">
        <v>61</v>
      </c>
      <c r="C87" s="61"/>
      <c r="D87" s="58"/>
      <c r="E87" s="3"/>
    </row>
    <row r="88" spans="2:5" ht="18.75" x14ac:dyDescent="0.25">
      <c r="B88" s="61"/>
      <c r="C88" s="61"/>
      <c r="D88" s="3"/>
      <c r="E88" s="3"/>
    </row>
    <row r="89" spans="2:5" ht="18.75" x14ac:dyDescent="0.25">
      <c r="B89" s="3"/>
      <c r="C89" s="3"/>
      <c r="D89" s="3"/>
      <c r="E89" s="3"/>
    </row>
    <row r="90" spans="2:5" ht="18.75" x14ac:dyDescent="0.25">
      <c r="B90" s="3"/>
      <c r="C90" s="3"/>
      <c r="D90" s="3"/>
      <c r="E90" s="3"/>
    </row>
    <row r="91" spans="2:5" ht="18.75" x14ac:dyDescent="0.25">
      <c r="B91" s="3"/>
      <c r="C91" s="3"/>
      <c r="D91" s="3"/>
      <c r="E91" s="3"/>
    </row>
    <row r="92" spans="2:5" ht="18.75" x14ac:dyDescent="0.25">
      <c r="B92" s="3"/>
      <c r="C92" s="3"/>
      <c r="D92" s="3"/>
      <c r="E92" s="3"/>
    </row>
    <row r="93" spans="2:5" ht="18.75" x14ac:dyDescent="0.25">
      <c r="B93" s="3"/>
      <c r="C93" s="3"/>
      <c r="D93" s="3"/>
      <c r="E93" s="3"/>
    </row>
    <row r="94" spans="2:5" ht="18.75" x14ac:dyDescent="0.25">
      <c r="B94" s="3"/>
      <c r="C94" s="3"/>
      <c r="D94" s="3"/>
      <c r="E94" s="3"/>
    </row>
    <row r="95" spans="2:5" ht="18.75" x14ac:dyDescent="0.25">
      <c r="B95" s="3"/>
      <c r="C95" s="3"/>
      <c r="D95" s="3"/>
      <c r="E95" s="3"/>
    </row>
    <row r="96" spans="2:5" ht="18.75" x14ac:dyDescent="0.25">
      <c r="B96" s="3"/>
      <c r="C96" s="3"/>
      <c r="D96" s="3"/>
      <c r="E96" s="3"/>
    </row>
    <row r="97" spans="2:5" ht="18.75" x14ac:dyDescent="0.25">
      <c r="B97" s="3"/>
      <c r="C97" s="3"/>
      <c r="D97" s="3"/>
      <c r="E97" s="3"/>
    </row>
    <row r="98" spans="2:5" ht="18.75" x14ac:dyDescent="0.25">
      <c r="B98" s="3"/>
      <c r="C98" s="3"/>
      <c r="D98" s="3"/>
      <c r="E98" s="3"/>
    </row>
    <row r="99" spans="2:5" ht="18.75" x14ac:dyDescent="0.25">
      <c r="B99" s="3"/>
      <c r="C99" s="3"/>
      <c r="D99" s="3"/>
      <c r="E99" s="3"/>
    </row>
    <row r="100" spans="2:5" ht="18.75" x14ac:dyDescent="0.25">
      <c r="B100" s="3"/>
      <c r="C100" s="3"/>
      <c r="D100" s="3"/>
      <c r="E100" s="3"/>
    </row>
    <row r="101" spans="2:5" ht="18.75" x14ac:dyDescent="0.25">
      <c r="B101" s="3"/>
      <c r="C101" s="3"/>
      <c r="D101" s="3"/>
      <c r="E101" s="3"/>
    </row>
    <row r="102" spans="2:5" ht="18.75" x14ac:dyDescent="0.25">
      <c r="B102" s="3"/>
      <c r="C102" s="3"/>
      <c r="D102" s="3"/>
      <c r="E102" s="3"/>
    </row>
    <row r="103" spans="2:5" ht="18.75" x14ac:dyDescent="0.25">
      <c r="B103" s="3"/>
      <c r="C103" s="3"/>
      <c r="D103" s="3"/>
      <c r="E103" s="3"/>
    </row>
    <row r="104" spans="2:5" ht="18.75" x14ac:dyDescent="0.25">
      <c r="B104" s="3"/>
      <c r="C104" s="3"/>
      <c r="D104" s="3"/>
      <c r="E104" s="3"/>
    </row>
    <row r="105" spans="2:5" ht="18.75" x14ac:dyDescent="0.25">
      <c r="B105" s="3"/>
      <c r="C105" s="3"/>
      <c r="D105" s="3"/>
      <c r="E105" s="3"/>
    </row>
    <row r="106" spans="2:5" ht="18.75" x14ac:dyDescent="0.25">
      <c r="B106" s="3"/>
      <c r="C106" s="3"/>
      <c r="D106" s="3"/>
      <c r="E106" s="3"/>
    </row>
    <row r="107" spans="2:5" ht="18.75" x14ac:dyDescent="0.25">
      <c r="B107" s="3"/>
      <c r="C107" s="3"/>
      <c r="D107" s="3"/>
      <c r="E107" s="3"/>
    </row>
    <row r="108" spans="2:5" ht="18.75" x14ac:dyDescent="0.25">
      <c r="B108" s="3"/>
      <c r="C108" s="3"/>
      <c r="D108" s="3"/>
      <c r="E108" s="3"/>
    </row>
    <row r="109" spans="2:5" ht="18.75" x14ac:dyDescent="0.25">
      <c r="B109" s="3"/>
      <c r="C109" s="3"/>
      <c r="D109" s="3"/>
      <c r="E109" s="3"/>
    </row>
    <row r="110" spans="2:5" ht="18.75" x14ac:dyDescent="0.25">
      <c r="B110" s="3"/>
      <c r="C110" s="3"/>
      <c r="D110" s="3"/>
      <c r="E110" s="3"/>
    </row>
    <row r="111" spans="2:5" ht="18.75" x14ac:dyDescent="0.25">
      <c r="B111" s="3"/>
      <c r="C111" s="3"/>
      <c r="D111" s="3"/>
      <c r="E111" s="3"/>
    </row>
    <row r="112" spans="2:5" ht="18.75" x14ac:dyDescent="0.25">
      <c r="B112" s="3"/>
      <c r="C112" s="3"/>
      <c r="D112" s="3"/>
      <c r="E112" s="3"/>
    </row>
    <row r="113" spans="2:5" ht="18.75" x14ac:dyDescent="0.25">
      <c r="B113" s="3"/>
      <c r="C113" s="3"/>
      <c r="D113" s="3"/>
      <c r="E113" s="3"/>
    </row>
    <row r="114" spans="2:5" ht="18.75" x14ac:dyDescent="0.25">
      <c r="B114" s="3"/>
      <c r="C114" s="3"/>
      <c r="D114" s="3"/>
      <c r="E114" s="3"/>
    </row>
    <row r="115" spans="2:5" ht="18.75" x14ac:dyDescent="0.25">
      <c r="B115" s="3"/>
      <c r="C115" s="3"/>
      <c r="D115" s="3"/>
      <c r="E115" s="3"/>
    </row>
    <row r="116" spans="2:5" ht="18.75" x14ac:dyDescent="0.25">
      <c r="B116" s="3"/>
      <c r="C116" s="3"/>
      <c r="D116" s="3"/>
      <c r="E116" s="3"/>
    </row>
    <row r="117" spans="2:5" ht="18.75" x14ac:dyDescent="0.25">
      <c r="B117" s="3"/>
      <c r="C117" s="3"/>
      <c r="D117" s="3"/>
      <c r="E117" s="3"/>
    </row>
    <row r="118" spans="2:5" ht="18.75" x14ac:dyDescent="0.25">
      <c r="B118" s="3"/>
      <c r="C118" s="3"/>
      <c r="D118" s="3"/>
      <c r="E118" s="3"/>
    </row>
    <row r="119" spans="2:5" ht="18.75" x14ac:dyDescent="0.25">
      <c r="B119" s="3"/>
      <c r="C119" s="3"/>
      <c r="D119" s="3"/>
      <c r="E119" s="3"/>
    </row>
    <row r="120" spans="2:5" ht="18.75" x14ac:dyDescent="0.25">
      <c r="B120" s="3"/>
      <c r="C120" s="3"/>
      <c r="D120" s="3"/>
      <c r="E120" s="3"/>
    </row>
    <row r="121" spans="2:5" ht="18.75" x14ac:dyDescent="0.25">
      <c r="B121" s="3"/>
      <c r="C121" s="3"/>
      <c r="D121" s="3"/>
      <c r="E121" s="3"/>
    </row>
    <row r="122" spans="2:5" ht="18.75" x14ac:dyDescent="0.25">
      <c r="B122" s="3"/>
      <c r="C122" s="3"/>
      <c r="D122" s="3"/>
      <c r="E122" s="3"/>
    </row>
    <row r="123" spans="2:5" ht="18.75" x14ac:dyDescent="0.25">
      <c r="B123" s="3"/>
      <c r="C123" s="3"/>
      <c r="D123" s="3"/>
      <c r="E123" s="3"/>
    </row>
    <row r="124" spans="2:5" ht="18.75" x14ac:dyDescent="0.25">
      <c r="B124" s="3"/>
      <c r="C124" s="3"/>
      <c r="D124" s="3"/>
      <c r="E124" s="3"/>
    </row>
    <row r="125" spans="2:5" ht="18.75" x14ac:dyDescent="0.25">
      <c r="B125" s="3"/>
      <c r="C125" s="3"/>
      <c r="D125" s="3"/>
      <c r="E125" s="3"/>
    </row>
    <row r="126" spans="2:5" ht="18.75" x14ac:dyDescent="0.25">
      <c r="B126" s="3"/>
      <c r="C126" s="3"/>
      <c r="D126" s="3"/>
      <c r="E126" s="3"/>
    </row>
    <row r="127" spans="2:5" ht="18.75" x14ac:dyDescent="0.25">
      <c r="B127" s="3"/>
      <c r="C127" s="3"/>
      <c r="D127" s="3"/>
      <c r="E127" s="3"/>
    </row>
    <row r="128" spans="2:5" ht="18.75" x14ac:dyDescent="0.25">
      <c r="B128" s="3"/>
      <c r="C128" s="3"/>
      <c r="D128" s="3"/>
      <c r="E128" s="3"/>
    </row>
    <row r="129" spans="2:5" ht="18.75" x14ac:dyDescent="0.25">
      <c r="B129" s="3"/>
      <c r="C129" s="3"/>
      <c r="D129" s="3"/>
      <c r="E129" s="3"/>
    </row>
    <row r="130" spans="2:5" ht="18.75" x14ac:dyDescent="0.25">
      <c r="B130" s="3"/>
      <c r="C130" s="3"/>
      <c r="D130" s="3"/>
      <c r="E130" s="3"/>
    </row>
    <row r="131" spans="2:5" ht="18.75" x14ac:dyDescent="0.25">
      <c r="B131" s="3"/>
      <c r="C131" s="3"/>
      <c r="D131" s="3"/>
      <c r="E131" s="3"/>
    </row>
    <row r="132" spans="2:5" ht="18.75" x14ac:dyDescent="0.25">
      <c r="B132" s="3"/>
      <c r="C132" s="3"/>
      <c r="D132" s="3"/>
      <c r="E132" s="3"/>
    </row>
    <row r="133" spans="2:5" ht="18.75" x14ac:dyDescent="0.25">
      <c r="B133" s="3"/>
      <c r="C133" s="3"/>
      <c r="D133" s="3"/>
      <c r="E133" s="3"/>
    </row>
    <row r="134" spans="2:5" ht="18.75" x14ac:dyDescent="0.25">
      <c r="B134" s="3"/>
      <c r="C134" s="3"/>
      <c r="D134" s="3"/>
      <c r="E134" s="3"/>
    </row>
    <row r="135" spans="2:5" ht="18.75" x14ac:dyDescent="0.25">
      <c r="B135" s="3"/>
      <c r="C135" s="3"/>
      <c r="D135" s="3"/>
      <c r="E135" s="3"/>
    </row>
    <row r="136" spans="2:5" ht="18.75" x14ac:dyDescent="0.25">
      <c r="B136" s="3"/>
      <c r="C136" s="3"/>
      <c r="D136" s="3"/>
      <c r="E136" s="3"/>
    </row>
    <row r="137" spans="2:5" ht="18.75" x14ac:dyDescent="0.25">
      <c r="B137" s="3"/>
      <c r="C137" s="3"/>
      <c r="D137" s="3"/>
      <c r="E137" s="3"/>
    </row>
    <row r="138" spans="2:5" ht="18.75" x14ac:dyDescent="0.25">
      <c r="B138" s="3"/>
      <c r="C138" s="3"/>
      <c r="D138" s="3"/>
      <c r="E138" s="3"/>
    </row>
    <row r="139" spans="2:5" ht="18.75" x14ac:dyDescent="0.25">
      <c r="B139" s="3"/>
      <c r="C139" s="3"/>
      <c r="D139" s="3"/>
      <c r="E139" s="3"/>
    </row>
    <row r="140" spans="2:5" ht="18.75" x14ac:dyDescent="0.25">
      <c r="B140" s="3"/>
      <c r="C140" s="3"/>
      <c r="D140" s="3"/>
      <c r="E140" s="3"/>
    </row>
    <row r="141" spans="2:5" ht="18.75" x14ac:dyDescent="0.25">
      <c r="B141" s="3"/>
      <c r="C141" s="3"/>
      <c r="D141" s="3"/>
      <c r="E141" s="3"/>
    </row>
  </sheetData>
  <sheetProtection formatCells="0" formatColumns="0" formatRows="0"/>
  <protectedRanges>
    <protectedRange algorithmName="SHA-512" hashValue="WUtQ8PjJ2AZZLOfEmWZcGF66Q73NyoHhB+9fOZXikIl5GxRHSuWb5KV1ac9D0B34098/Z4To6Bc6uNE72OGZgw==" saltValue="zmxsgxEYGH+/31P5ZSk5eQ==" spinCount="100000" sqref="D20:E20 D22:E23 D25:E26 D28:E29 D31:E32 D34:E35 D51:E51 D53:E53 D57:E57 D62:E65 D69:E69 D75:E75 D16:E18 D37:E44 D46:E49 D77:E77" name="Range1"/>
  </protectedRanges>
  <mergeCells count="4">
    <mergeCell ref="B9:E9"/>
    <mergeCell ref="B10:E10"/>
    <mergeCell ref="B11:E11"/>
    <mergeCell ref="B12:E12"/>
  </mergeCells>
  <pageMargins left="0.7" right="0.7" top="0.75" bottom="0.75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autoPageBreaks="0"/>
  </sheetPr>
  <dimension ref="A1:L94"/>
  <sheetViews>
    <sheetView view="pageBreakPreview" zoomScale="60" zoomScaleNormal="60" workbookViewId="0">
      <selection activeCell="F64" sqref="F64:H83"/>
    </sheetView>
  </sheetViews>
  <sheetFormatPr defaultRowHeight="18.75" x14ac:dyDescent="0.3"/>
  <cols>
    <col min="1" max="1" width="118.140625" style="192" customWidth="1"/>
    <col min="2" max="2" width="12.7109375" style="192" customWidth="1"/>
    <col min="3" max="3" width="29" style="192" customWidth="1"/>
    <col min="4" max="4" width="27.140625" style="192" customWidth="1"/>
    <col min="5" max="5" width="11.28515625" style="187" customWidth="1"/>
    <col min="6" max="6" width="18.7109375" style="192" customWidth="1"/>
    <col min="7" max="7" width="17" style="192" customWidth="1"/>
    <col min="8" max="16384" width="9.140625" style="161"/>
  </cols>
  <sheetData>
    <row r="1" spans="1:7" x14ac:dyDescent="0.3">
      <c r="A1" s="156" t="s">
        <v>0</v>
      </c>
      <c r="B1" s="156"/>
      <c r="C1" s="157"/>
      <c r="D1" s="158" t="s">
        <v>116</v>
      </c>
      <c r="E1" s="159"/>
      <c r="F1" s="158"/>
      <c r="G1" s="160"/>
    </row>
    <row r="2" spans="1:7" x14ac:dyDescent="0.3">
      <c r="A2" s="156" t="s">
        <v>1</v>
      </c>
      <c r="B2" s="156"/>
      <c r="C2" s="157"/>
      <c r="D2" s="162"/>
      <c r="E2" s="163"/>
      <c r="F2" s="162"/>
      <c r="G2" s="164"/>
    </row>
    <row r="3" spans="1:7" x14ac:dyDescent="0.3">
      <c r="A3" s="156" t="s">
        <v>2</v>
      </c>
      <c r="B3" s="156"/>
      <c r="C3" s="157"/>
      <c r="D3" s="157"/>
      <c r="E3" s="165"/>
      <c r="F3" s="157"/>
      <c r="G3" s="166"/>
    </row>
    <row r="4" spans="1:7" x14ac:dyDescent="0.3">
      <c r="A4" s="156" t="s">
        <v>3</v>
      </c>
      <c r="B4" s="156"/>
      <c r="C4" s="167"/>
      <c r="D4" s="167"/>
      <c r="E4" s="168"/>
      <c r="F4" s="167"/>
      <c r="G4" s="166"/>
    </row>
    <row r="5" spans="1:7" x14ac:dyDescent="0.3">
      <c r="A5" s="156" t="s">
        <v>4</v>
      </c>
      <c r="B5" s="156"/>
      <c r="C5" s="167"/>
      <c r="D5" s="167"/>
      <c r="E5" s="168"/>
      <c r="F5" s="167"/>
      <c r="G5" s="166"/>
    </row>
    <row r="6" spans="1:7" x14ac:dyDescent="0.3">
      <c r="A6" s="169"/>
      <c r="B6" s="169"/>
      <c r="C6" s="170"/>
      <c r="D6" s="171"/>
      <c r="E6" s="172"/>
      <c r="F6" s="171"/>
      <c r="G6" s="173"/>
    </row>
    <row r="7" spans="1:7" x14ac:dyDescent="0.3">
      <c r="A7" s="354" t="s">
        <v>117</v>
      </c>
      <c r="B7" s="354"/>
      <c r="C7" s="354"/>
      <c r="D7" s="354"/>
      <c r="E7" s="174"/>
      <c r="F7" s="175"/>
      <c r="G7" s="176"/>
    </row>
    <row r="8" spans="1:7" x14ac:dyDescent="0.3">
      <c r="A8" s="354" t="s">
        <v>118</v>
      </c>
      <c r="B8" s="354"/>
      <c r="C8" s="354"/>
      <c r="D8" s="354"/>
      <c r="E8" s="174"/>
      <c r="F8" s="175"/>
      <c r="G8" s="176"/>
    </row>
    <row r="9" spans="1:7" x14ac:dyDescent="0.3">
      <c r="A9" s="354" t="s">
        <v>7</v>
      </c>
      <c r="B9" s="354"/>
      <c r="C9" s="354"/>
      <c r="D9" s="354"/>
      <c r="E9" s="174"/>
      <c r="F9" s="175"/>
      <c r="G9" s="176"/>
    </row>
    <row r="10" spans="1:7" x14ac:dyDescent="0.3">
      <c r="A10" s="355" t="s">
        <v>205</v>
      </c>
      <c r="B10" s="355"/>
      <c r="C10" s="355"/>
      <c r="D10" s="355"/>
      <c r="E10" s="174"/>
      <c r="F10" s="175"/>
      <c r="G10" s="176"/>
    </row>
    <row r="11" spans="1:7" x14ac:dyDescent="0.3">
      <c r="A11" s="177" t="s">
        <v>119</v>
      </c>
      <c r="B11" s="177"/>
      <c r="C11" s="178"/>
      <c r="D11" s="178"/>
      <c r="E11" s="179"/>
      <c r="F11" s="178"/>
      <c r="G11" s="180"/>
    </row>
    <row r="12" spans="1:7" ht="19.5" thickBot="1" x14ac:dyDescent="0.35">
      <c r="A12" s="181"/>
      <c r="B12" s="181"/>
      <c r="C12" s="170"/>
      <c r="D12" s="7" t="s">
        <v>8</v>
      </c>
      <c r="E12" s="8"/>
      <c r="F12" s="182"/>
      <c r="G12" s="183"/>
    </row>
    <row r="13" spans="1:7" ht="60" customHeight="1" x14ac:dyDescent="0.3">
      <c r="A13" s="184"/>
      <c r="B13" s="185" t="s">
        <v>9</v>
      </c>
      <c r="C13" s="186" t="s">
        <v>205</v>
      </c>
      <c r="D13" s="186" t="s">
        <v>206</v>
      </c>
      <c r="F13" s="188"/>
      <c r="G13" s="189"/>
    </row>
    <row r="14" spans="1:7" x14ac:dyDescent="0.3">
      <c r="A14" s="190" t="s">
        <v>120</v>
      </c>
      <c r="B14" s="190"/>
      <c r="C14" s="191"/>
      <c r="D14" s="191"/>
      <c r="G14" s="193"/>
    </row>
    <row r="15" spans="1:7" x14ac:dyDescent="0.3">
      <c r="A15" s="194" t="s">
        <v>121</v>
      </c>
      <c r="B15" s="195">
        <v>27</v>
      </c>
      <c r="C15" s="196">
        <v>47438</v>
      </c>
      <c r="D15" s="196">
        <v>56359</v>
      </c>
      <c r="F15" s="197"/>
      <c r="G15" s="197"/>
    </row>
    <row r="16" spans="1:7" ht="18.75" customHeight="1" x14ac:dyDescent="0.3">
      <c r="A16" s="194" t="s">
        <v>122</v>
      </c>
      <c r="B16" s="195">
        <v>28</v>
      </c>
      <c r="C16" s="196">
        <v>-38804</v>
      </c>
      <c r="D16" s="196">
        <v>-32333</v>
      </c>
      <c r="F16" s="197"/>
      <c r="G16" s="197"/>
    </row>
    <row r="17" spans="1:7" x14ac:dyDescent="0.3">
      <c r="A17" s="194" t="s">
        <v>123</v>
      </c>
      <c r="B17" s="194"/>
      <c r="C17" s="196">
        <v>7005</v>
      </c>
      <c r="D17" s="196">
        <v>7203</v>
      </c>
      <c r="F17" s="197"/>
      <c r="G17" s="197"/>
    </row>
    <row r="18" spans="1:7" x14ac:dyDescent="0.3">
      <c r="A18" s="194" t="s">
        <v>124</v>
      </c>
      <c r="B18" s="194"/>
      <c r="C18" s="196">
        <v>-4965</v>
      </c>
      <c r="D18" s="196">
        <v>-3318</v>
      </c>
      <c r="F18" s="197"/>
      <c r="G18" s="197"/>
    </row>
    <row r="19" spans="1:7" x14ac:dyDescent="0.3">
      <c r="A19" s="194" t="s">
        <v>125</v>
      </c>
      <c r="B19" s="194"/>
      <c r="C19" s="196">
        <v>8810</v>
      </c>
      <c r="D19" s="196">
        <v>4484</v>
      </c>
      <c r="F19" s="197"/>
      <c r="G19" s="197"/>
    </row>
    <row r="20" spans="1:7" x14ac:dyDescent="0.3">
      <c r="A20" s="194" t="s">
        <v>126</v>
      </c>
      <c r="B20" s="194"/>
      <c r="C20" s="196">
        <v>-1516</v>
      </c>
      <c r="D20" s="196">
        <v>-1785</v>
      </c>
      <c r="F20" s="197"/>
      <c r="G20" s="197"/>
    </row>
    <row r="21" spans="1:7" x14ac:dyDescent="0.3">
      <c r="A21" s="194" t="s">
        <v>127</v>
      </c>
      <c r="B21" s="194"/>
      <c r="C21" s="196">
        <v>-1238</v>
      </c>
      <c r="D21" s="196">
        <v>-781</v>
      </c>
      <c r="F21" s="197"/>
      <c r="G21" s="197"/>
    </row>
    <row r="22" spans="1:7" x14ac:dyDescent="0.3">
      <c r="A22" s="199" t="s">
        <v>87</v>
      </c>
      <c r="B22" s="199"/>
      <c r="C22" s="196">
        <v>12</v>
      </c>
      <c r="D22" s="196">
        <v>-67</v>
      </c>
      <c r="F22" s="197"/>
      <c r="G22" s="197"/>
    </row>
    <row r="23" spans="1:7" x14ac:dyDescent="0.3">
      <c r="A23" s="194" t="s">
        <v>128</v>
      </c>
      <c r="B23" s="194"/>
      <c r="C23" s="196">
        <v>4013</v>
      </c>
      <c r="D23" s="196">
        <v>4525</v>
      </c>
      <c r="F23" s="197"/>
      <c r="G23" s="197"/>
    </row>
    <row r="24" spans="1:7" x14ac:dyDescent="0.3">
      <c r="A24" s="194" t="s">
        <v>84</v>
      </c>
      <c r="B24" s="194"/>
      <c r="C24" s="196">
        <v>3301</v>
      </c>
      <c r="D24" s="196">
        <v>0</v>
      </c>
      <c r="F24" s="197"/>
      <c r="G24" s="197"/>
    </row>
    <row r="25" spans="1:7" x14ac:dyDescent="0.3">
      <c r="A25" s="194" t="s">
        <v>129</v>
      </c>
      <c r="B25" s="194"/>
      <c r="C25" s="196">
        <v>1261</v>
      </c>
      <c r="D25" s="196">
        <v>1441</v>
      </c>
      <c r="F25" s="197"/>
      <c r="G25" s="197"/>
    </row>
    <row r="26" spans="1:7" x14ac:dyDescent="0.3">
      <c r="A26" s="194" t="s">
        <v>130</v>
      </c>
      <c r="B26" s="194"/>
      <c r="C26" s="196">
        <v>-31532</v>
      </c>
      <c r="D26" s="196">
        <v>-26945</v>
      </c>
      <c r="F26" s="197"/>
      <c r="G26" s="197"/>
    </row>
    <row r="27" spans="1:7" x14ac:dyDescent="0.3">
      <c r="A27" s="194"/>
      <c r="B27" s="194"/>
      <c r="C27" s="196"/>
      <c r="D27" s="196"/>
      <c r="F27" s="197"/>
      <c r="G27" s="200"/>
    </row>
    <row r="28" spans="1:7" x14ac:dyDescent="0.3">
      <c r="A28" s="190" t="s">
        <v>131</v>
      </c>
      <c r="B28" s="190"/>
      <c r="C28" s="196"/>
      <c r="D28" s="196"/>
      <c r="F28" s="197"/>
      <c r="G28" s="200"/>
    </row>
    <row r="29" spans="1:7" x14ac:dyDescent="0.3">
      <c r="A29" s="194" t="s">
        <v>14</v>
      </c>
      <c r="B29" s="194"/>
      <c r="C29" s="196">
        <v>-5276</v>
      </c>
      <c r="D29" s="196">
        <v>9876</v>
      </c>
      <c r="F29" s="197"/>
      <c r="G29" s="197"/>
    </row>
    <row r="30" spans="1:7" x14ac:dyDescent="0.3">
      <c r="A30" s="199" t="s">
        <v>15</v>
      </c>
      <c r="B30" s="199"/>
      <c r="C30" s="196">
        <v>-25644</v>
      </c>
      <c r="D30" s="196">
        <v>518</v>
      </c>
      <c r="F30" s="197"/>
      <c r="G30" s="197"/>
    </row>
    <row r="31" spans="1:7" x14ac:dyDescent="0.3">
      <c r="A31" s="199" t="s">
        <v>17</v>
      </c>
      <c r="B31" s="199"/>
      <c r="C31" s="196">
        <v>17383</v>
      </c>
      <c r="D31" s="196">
        <v>45100</v>
      </c>
      <c r="F31" s="197"/>
      <c r="G31" s="197"/>
    </row>
    <row r="32" spans="1:7" x14ac:dyDescent="0.3">
      <c r="A32" s="199" t="s">
        <v>25</v>
      </c>
      <c r="B32" s="199"/>
      <c r="C32" s="196">
        <v>5482</v>
      </c>
      <c r="D32" s="196">
        <v>0</v>
      </c>
      <c r="F32" s="197"/>
      <c r="G32" s="197"/>
    </row>
    <row r="33" spans="1:7" x14ac:dyDescent="0.3">
      <c r="A33" s="199" t="s">
        <v>26</v>
      </c>
      <c r="B33" s="199"/>
      <c r="C33" s="196">
        <v>-4252</v>
      </c>
      <c r="D33" s="196">
        <v>-4114</v>
      </c>
      <c r="F33" s="197"/>
      <c r="G33" s="197"/>
    </row>
    <row r="34" spans="1:7" x14ac:dyDescent="0.3">
      <c r="A34" s="201"/>
      <c r="B34" s="201"/>
      <c r="C34" s="196"/>
      <c r="D34" s="196"/>
      <c r="F34" s="197"/>
      <c r="G34" s="200"/>
    </row>
    <row r="35" spans="1:7" x14ac:dyDescent="0.3">
      <c r="A35" s="201" t="s">
        <v>132</v>
      </c>
      <c r="B35" s="201"/>
      <c r="C35" s="196"/>
      <c r="D35" s="196"/>
      <c r="F35" s="197"/>
      <c r="G35" s="200"/>
    </row>
    <row r="36" spans="1:7" x14ac:dyDescent="0.3">
      <c r="A36" s="199" t="s">
        <v>29</v>
      </c>
      <c r="B36" s="199"/>
      <c r="C36" s="196">
        <v>-2296</v>
      </c>
      <c r="D36" s="196">
        <v>-16498</v>
      </c>
      <c r="F36" s="197"/>
      <c r="G36" s="197"/>
    </row>
    <row r="37" spans="1:7" x14ac:dyDescent="0.3">
      <c r="A37" s="199" t="s">
        <v>133</v>
      </c>
      <c r="B37" s="199"/>
      <c r="C37" s="196">
        <v>177985</v>
      </c>
      <c r="D37" s="196">
        <v>29464</v>
      </c>
      <c r="F37" s="197"/>
      <c r="G37" s="197"/>
    </row>
    <row r="38" spans="1:7" x14ac:dyDescent="0.3">
      <c r="A38" s="199" t="s">
        <v>30</v>
      </c>
      <c r="B38" s="199"/>
      <c r="C38" s="196">
        <v>36758</v>
      </c>
      <c r="D38" s="196">
        <v>-99243</v>
      </c>
      <c r="F38" s="197"/>
      <c r="G38" s="197"/>
    </row>
    <row r="39" spans="1:7" x14ac:dyDescent="0.3">
      <c r="A39" s="199" t="s">
        <v>39</v>
      </c>
      <c r="B39" s="199"/>
      <c r="C39" s="196">
        <v>-4443</v>
      </c>
      <c r="D39" s="196">
        <v>0</v>
      </c>
      <c r="F39" s="197"/>
      <c r="G39" s="197"/>
    </row>
    <row r="40" spans="1:7" x14ac:dyDescent="0.3">
      <c r="A40" s="199" t="s">
        <v>134</v>
      </c>
      <c r="B40" s="199"/>
      <c r="C40" s="196">
        <v>-427</v>
      </c>
      <c r="D40" s="196">
        <v>-7192</v>
      </c>
      <c r="F40" s="197"/>
      <c r="G40" s="197"/>
    </row>
    <row r="41" spans="1:7" ht="37.5" x14ac:dyDescent="0.3">
      <c r="A41" s="202" t="s">
        <v>135</v>
      </c>
      <c r="B41" s="202"/>
      <c r="C41" s="107">
        <f>ROUND(SUM(C15:C40),0)</f>
        <v>189055</v>
      </c>
      <c r="D41" s="107">
        <f>ROUND(SUM(D15:D40),0)</f>
        <v>-33306</v>
      </c>
      <c r="F41" s="197"/>
      <c r="G41" s="203"/>
    </row>
    <row r="42" spans="1:7" ht="19.5" thickBot="1" x14ac:dyDescent="0.35">
      <c r="A42" s="204" t="s">
        <v>136</v>
      </c>
      <c r="B42" s="204"/>
      <c r="C42" s="205">
        <v>-207</v>
      </c>
      <c r="D42" s="205">
        <v>-917</v>
      </c>
      <c r="F42" s="197"/>
      <c r="G42" s="197"/>
    </row>
    <row r="43" spans="1:7" ht="19.5" thickBot="1" x14ac:dyDescent="0.35">
      <c r="A43" s="206" t="s">
        <v>137</v>
      </c>
      <c r="B43" s="206"/>
      <c r="C43" s="207">
        <f>ROUND(C41+C42,0)</f>
        <v>188848</v>
      </c>
      <c r="D43" s="207">
        <f>ROUND(D41+D42,0)</f>
        <v>-34223</v>
      </c>
      <c r="F43" s="197"/>
      <c r="G43" s="200"/>
    </row>
    <row r="44" spans="1:7" x14ac:dyDescent="0.3">
      <c r="A44" s="208"/>
      <c r="B44" s="208"/>
      <c r="C44" s="209"/>
      <c r="D44" s="209"/>
      <c r="F44" s="197"/>
      <c r="G44" s="203"/>
    </row>
    <row r="45" spans="1:7" x14ac:dyDescent="0.3">
      <c r="A45" s="201" t="s">
        <v>138</v>
      </c>
      <c r="B45" s="201"/>
      <c r="C45" s="210"/>
      <c r="D45" s="210"/>
      <c r="F45" s="197"/>
      <c r="G45" s="211"/>
    </row>
    <row r="46" spans="1:7" x14ac:dyDescent="0.3">
      <c r="A46" s="199" t="s">
        <v>139</v>
      </c>
      <c r="B46" s="199"/>
      <c r="C46" s="196">
        <v>435</v>
      </c>
      <c r="D46" s="196">
        <v>672696</v>
      </c>
      <c r="F46" s="197"/>
      <c r="G46" s="211"/>
    </row>
    <row r="47" spans="1:7" x14ac:dyDescent="0.3">
      <c r="A47" s="199" t="s">
        <v>140</v>
      </c>
      <c r="B47" s="199"/>
      <c r="C47" s="196">
        <v>-585106</v>
      </c>
      <c r="D47" s="196">
        <v>-3702538</v>
      </c>
      <c r="F47" s="197"/>
      <c r="G47" s="197"/>
    </row>
    <row r="48" spans="1:7" x14ac:dyDescent="0.3">
      <c r="A48" s="199" t="s">
        <v>141</v>
      </c>
      <c r="B48" s="199"/>
      <c r="C48" s="196">
        <v>771718</v>
      </c>
      <c r="D48" s="196">
        <v>3722426</v>
      </c>
      <c r="F48" s="197"/>
      <c r="G48" s="197"/>
    </row>
    <row r="49" spans="1:8" ht="35.25" customHeight="1" x14ac:dyDescent="0.3">
      <c r="A49" s="212" t="s">
        <v>142</v>
      </c>
      <c r="B49" s="212"/>
      <c r="C49" s="196">
        <v>-672345</v>
      </c>
      <c r="D49" s="196">
        <v>-431288</v>
      </c>
      <c r="F49" s="197"/>
      <c r="G49" s="197"/>
    </row>
    <row r="50" spans="1:8" ht="34.5" customHeight="1" x14ac:dyDescent="0.3">
      <c r="A50" s="212" t="s">
        <v>143</v>
      </c>
      <c r="B50" s="212"/>
      <c r="C50" s="196">
        <v>793269</v>
      </c>
      <c r="D50" s="196">
        <v>116969</v>
      </c>
      <c r="F50" s="197"/>
      <c r="G50" s="197"/>
    </row>
    <row r="51" spans="1:8" x14ac:dyDescent="0.3">
      <c r="A51" s="199" t="s">
        <v>144</v>
      </c>
      <c r="B51" s="199"/>
      <c r="C51" s="196">
        <v>-22690</v>
      </c>
      <c r="D51" s="210">
        <v>0</v>
      </c>
      <c r="F51" s="197"/>
      <c r="G51" s="197"/>
    </row>
    <row r="52" spans="1:8" x14ac:dyDescent="0.3">
      <c r="A52" s="199" t="s">
        <v>145</v>
      </c>
      <c r="B52" s="199"/>
      <c r="C52" s="196">
        <v>2737</v>
      </c>
      <c r="D52" s="196">
        <v>40</v>
      </c>
      <c r="F52" s="197"/>
      <c r="G52" s="197"/>
    </row>
    <row r="53" spans="1:8" x14ac:dyDescent="0.3">
      <c r="A53" s="199" t="s">
        <v>146</v>
      </c>
      <c r="B53" s="199"/>
      <c r="C53" s="196">
        <v>-1943</v>
      </c>
      <c r="D53" s="196">
        <v>-767</v>
      </c>
      <c r="F53" s="197"/>
      <c r="G53" s="197"/>
    </row>
    <row r="54" spans="1:8" ht="19.5" thickBot="1" x14ac:dyDescent="0.35">
      <c r="A54" s="213" t="s">
        <v>147</v>
      </c>
      <c r="B54" s="213"/>
      <c r="C54" s="205">
        <v>138</v>
      </c>
      <c r="D54" s="205">
        <v>35</v>
      </c>
      <c r="F54" s="197"/>
      <c r="G54" s="197"/>
    </row>
    <row r="55" spans="1:8" ht="19.5" thickBot="1" x14ac:dyDescent="0.35">
      <c r="A55" s="214" t="s">
        <v>148</v>
      </c>
      <c r="B55" s="214"/>
      <c r="C55" s="215">
        <f>ROUND(SUM(C46:C54),0)</f>
        <v>286213</v>
      </c>
      <c r="D55" s="215">
        <f>ROUND(SUM(D46:D54),0)</f>
        <v>377573</v>
      </c>
      <c r="F55" s="198"/>
      <c r="G55" s="198"/>
    </row>
    <row r="56" spans="1:8" x14ac:dyDescent="0.3">
      <c r="A56" s="216"/>
      <c r="B56" s="216"/>
      <c r="C56" s="217"/>
      <c r="D56" s="217"/>
      <c r="F56" s="198"/>
      <c r="G56" s="198"/>
    </row>
    <row r="57" spans="1:8" x14ac:dyDescent="0.3">
      <c r="A57" s="201" t="s">
        <v>149</v>
      </c>
      <c r="B57" s="201"/>
      <c r="C57" s="210"/>
      <c r="D57" s="210"/>
      <c r="F57" s="198"/>
      <c r="G57" s="198"/>
    </row>
    <row r="58" spans="1:8" x14ac:dyDescent="0.3">
      <c r="A58" s="199" t="s">
        <v>150</v>
      </c>
      <c r="B58" s="199"/>
      <c r="C58" s="196">
        <v>-5900</v>
      </c>
      <c r="D58" s="196">
        <v>-14988</v>
      </c>
      <c r="F58" s="197"/>
      <c r="G58" s="197"/>
    </row>
    <row r="59" spans="1:8" x14ac:dyDescent="0.3">
      <c r="A59" s="199" t="s">
        <v>151</v>
      </c>
      <c r="B59" s="199"/>
      <c r="C59" s="196">
        <v>20758</v>
      </c>
      <c r="D59" s="196">
        <v>0</v>
      </c>
      <c r="F59" s="197"/>
      <c r="G59" s="197"/>
    </row>
    <row r="60" spans="1:8" x14ac:dyDescent="0.3">
      <c r="A60" s="199" t="s">
        <v>152</v>
      </c>
      <c r="B60" s="199"/>
      <c r="C60" s="196">
        <v>0</v>
      </c>
      <c r="D60" s="196">
        <v>542</v>
      </c>
      <c r="F60" s="197"/>
      <c r="G60" s="197"/>
    </row>
    <row r="61" spans="1:8" x14ac:dyDescent="0.3">
      <c r="A61" s="199" t="s">
        <v>153</v>
      </c>
      <c r="B61" s="199"/>
      <c r="C61" s="196">
        <v>0</v>
      </c>
      <c r="D61" s="196">
        <v>-6999</v>
      </c>
      <c r="F61" s="197"/>
      <c r="G61" s="197"/>
    </row>
    <row r="62" spans="1:8" x14ac:dyDescent="0.3">
      <c r="A62" s="199" t="s">
        <v>154</v>
      </c>
      <c r="B62" s="199"/>
      <c r="C62" s="196">
        <v>-1166</v>
      </c>
      <c r="D62" s="196">
        <v>-319</v>
      </c>
      <c r="F62" s="197"/>
      <c r="G62" s="211"/>
    </row>
    <row r="63" spans="1:8" x14ac:dyDescent="0.3">
      <c r="A63" s="199" t="s">
        <v>155</v>
      </c>
      <c r="B63" s="199"/>
      <c r="C63" s="196">
        <v>0</v>
      </c>
      <c r="D63" s="196">
        <v>70000</v>
      </c>
      <c r="F63" s="218"/>
      <c r="G63" s="218"/>
    </row>
    <row r="64" spans="1:8" x14ac:dyDescent="0.3">
      <c r="A64" s="219" t="s">
        <v>156</v>
      </c>
      <c r="B64" s="219"/>
      <c r="C64" s="196">
        <v>0</v>
      </c>
      <c r="D64" s="196">
        <v>409</v>
      </c>
      <c r="F64" s="218"/>
      <c r="G64" s="218"/>
      <c r="H64" s="357"/>
    </row>
    <row r="65" spans="1:8" x14ac:dyDescent="0.3">
      <c r="A65" s="219" t="s">
        <v>157</v>
      </c>
      <c r="B65" s="219"/>
      <c r="C65" s="196">
        <v>-42</v>
      </c>
      <c r="D65" s="196">
        <v>0</v>
      </c>
      <c r="F65" s="218"/>
      <c r="G65" s="218"/>
      <c r="H65" s="357"/>
    </row>
    <row r="66" spans="1:8" ht="19.5" thickBot="1" x14ac:dyDescent="0.35">
      <c r="A66" s="213" t="s">
        <v>158</v>
      </c>
      <c r="B66" s="220">
        <v>29</v>
      </c>
      <c r="C66" s="205">
        <v>-113440</v>
      </c>
      <c r="D66" s="205">
        <v>-5250</v>
      </c>
      <c r="F66" s="218"/>
      <c r="G66" s="200"/>
      <c r="H66" s="357"/>
    </row>
    <row r="67" spans="1:8" ht="19.5" thickBot="1" x14ac:dyDescent="0.35">
      <c r="A67" s="221" t="s">
        <v>159</v>
      </c>
      <c r="B67" s="221"/>
      <c r="C67" s="215">
        <f>ROUND(SUM(C58:C66),0)</f>
        <v>-99790</v>
      </c>
      <c r="D67" s="215">
        <f>ROUND(SUM(D58:D66),0)</f>
        <v>43395</v>
      </c>
      <c r="F67" s="197"/>
      <c r="G67" s="203"/>
      <c r="H67" s="357"/>
    </row>
    <row r="68" spans="1:8" x14ac:dyDescent="0.3">
      <c r="A68" s="208"/>
      <c r="B68" s="208"/>
      <c r="C68" s="222"/>
      <c r="D68" s="222"/>
      <c r="F68" s="197"/>
      <c r="G68" s="211"/>
      <c r="H68" s="357"/>
    </row>
    <row r="69" spans="1:8" x14ac:dyDescent="0.3">
      <c r="A69" s="201" t="s">
        <v>160</v>
      </c>
      <c r="B69" s="201"/>
      <c r="C69" s="107">
        <f>ROUND(C67+C55+C43,0)</f>
        <v>375271</v>
      </c>
      <c r="D69" s="107">
        <f>ROUND(D67+D55+D43,0)</f>
        <v>386745</v>
      </c>
      <c r="F69" s="197"/>
      <c r="G69" s="200"/>
      <c r="H69" s="357"/>
    </row>
    <row r="70" spans="1:8" x14ac:dyDescent="0.3">
      <c r="A70" s="199" t="s">
        <v>161</v>
      </c>
      <c r="B70" s="199"/>
      <c r="C70" s="196">
        <v>37103</v>
      </c>
      <c r="D70" s="196">
        <v>4018</v>
      </c>
      <c r="F70" s="223"/>
      <c r="G70" s="223"/>
      <c r="H70" s="357"/>
    </row>
    <row r="71" spans="1:8" x14ac:dyDescent="0.3">
      <c r="A71" s="219" t="s">
        <v>162</v>
      </c>
      <c r="B71" s="219"/>
      <c r="C71" s="196">
        <v>-4</v>
      </c>
      <c r="D71" s="196">
        <v>-7</v>
      </c>
      <c r="F71" s="197"/>
      <c r="G71" s="224"/>
      <c r="H71" s="357"/>
    </row>
    <row r="72" spans="1:8" ht="19.5" thickBot="1" x14ac:dyDescent="0.35">
      <c r="A72" s="213" t="s">
        <v>163</v>
      </c>
      <c r="B72" s="220">
        <v>14</v>
      </c>
      <c r="C72" s="225">
        <v>298047</v>
      </c>
      <c r="D72" s="205">
        <v>54599</v>
      </c>
      <c r="F72" s="218"/>
      <c r="G72" s="224"/>
      <c r="H72" s="357"/>
    </row>
    <row r="73" spans="1:8" ht="19.5" thickBot="1" x14ac:dyDescent="0.35">
      <c r="A73" s="221" t="s">
        <v>164</v>
      </c>
      <c r="B73" s="226">
        <v>14</v>
      </c>
      <c r="C73" s="227">
        <f>SUM(C69:C72)</f>
        <v>710417</v>
      </c>
      <c r="D73" s="215">
        <f>SUM(D69:D72)</f>
        <v>445355</v>
      </c>
      <c r="F73" s="218"/>
      <c r="G73" s="218"/>
      <c r="H73" s="357"/>
    </row>
    <row r="74" spans="1:8" x14ac:dyDescent="0.3">
      <c r="A74" s="219"/>
      <c r="B74" s="219"/>
      <c r="C74" s="196"/>
      <c r="D74" s="196"/>
      <c r="F74" s="218"/>
      <c r="G74" s="218"/>
      <c r="H74" s="357"/>
    </row>
    <row r="75" spans="1:8" ht="19.5" thickBot="1" x14ac:dyDescent="0.35">
      <c r="A75" s="228" t="s">
        <v>165</v>
      </c>
      <c r="B75" s="228"/>
      <c r="C75" s="229"/>
      <c r="D75" s="229"/>
      <c r="F75" s="218"/>
      <c r="G75" s="218"/>
      <c r="H75" s="357"/>
    </row>
    <row r="76" spans="1:8" x14ac:dyDescent="0.3">
      <c r="A76" s="199" t="s">
        <v>166</v>
      </c>
      <c r="B76" s="199"/>
      <c r="C76" s="196">
        <v>3522</v>
      </c>
      <c r="D76" s="196">
        <v>2946</v>
      </c>
      <c r="F76" s="218"/>
      <c r="G76" s="218"/>
      <c r="H76" s="357"/>
    </row>
    <row r="77" spans="1:8" x14ac:dyDescent="0.3">
      <c r="A77" s="199" t="s">
        <v>167</v>
      </c>
      <c r="B77" s="199"/>
      <c r="C77" s="196">
        <v>2</v>
      </c>
      <c r="D77" s="196">
        <v>2</v>
      </c>
      <c r="F77" s="218"/>
      <c r="G77" s="218"/>
      <c r="H77" s="357"/>
    </row>
    <row r="78" spans="1:8" ht="19.5" thickBot="1" x14ac:dyDescent="0.35">
      <c r="A78" s="213" t="s">
        <v>168</v>
      </c>
      <c r="B78" s="213"/>
      <c r="C78" s="205">
        <v>0</v>
      </c>
      <c r="D78" s="205">
        <v>198</v>
      </c>
      <c r="F78" s="218"/>
      <c r="G78" s="218"/>
      <c r="H78" s="357"/>
    </row>
    <row r="79" spans="1:8" x14ac:dyDescent="0.3">
      <c r="A79" s="230" t="s">
        <v>54</v>
      </c>
      <c r="B79" s="230"/>
      <c r="C79" s="231">
        <v>0</v>
      </c>
      <c r="D79" s="197"/>
      <c r="E79" s="172"/>
      <c r="F79" s="218"/>
      <c r="H79" s="357"/>
    </row>
    <row r="80" spans="1:8" x14ac:dyDescent="0.3">
      <c r="A80" s="232"/>
      <c r="B80" s="232"/>
      <c r="C80" s="233"/>
      <c r="D80" s="233"/>
      <c r="E80" s="234"/>
      <c r="F80" s="233"/>
      <c r="G80" s="235"/>
      <c r="H80" s="357"/>
    </row>
    <row r="81" spans="1:8" x14ac:dyDescent="0.3">
      <c r="A81" s="232"/>
      <c r="B81" s="232"/>
      <c r="C81" s="233"/>
      <c r="D81" s="233"/>
      <c r="E81" s="234"/>
      <c r="F81" s="233"/>
      <c r="G81" s="235"/>
      <c r="H81" s="357"/>
    </row>
    <row r="82" spans="1:8" x14ac:dyDescent="0.3">
      <c r="A82" s="236" t="s">
        <v>56</v>
      </c>
      <c r="B82" s="236"/>
      <c r="C82" s="59" t="s">
        <v>57</v>
      </c>
      <c r="D82" s="237"/>
      <c r="E82" s="238"/>
      <c r="F82" s="237"/>
      <c r="G82" s="239"/>
      <c r="H82" s="357"/>
    </row>
    <row r="83" spans="1:8" x14ac:dyDescent="0.3">
      <c r="A83" s="236"/>
      <c r="B83" s="236"/>
      <c r="C83" s="236"/>
      <c r="D83" s="237"/>
      <c r="E83" s="238"/>
      <c r="F83" s="237"/>
      <c r="G83" s="239"/>
      <c r="H83" s="357"/>
    </row>
    <row r="84" spans="1:8" x14ac:dyDescent="0.3">
      <c r="A84" s="236" t="s">
        <v>169</v>
      </c>
      <c r="B84" s="236"/>
      <c r="C84" s="236"/>
      <c r="D84" s="237"/>
      <c r="E84" s="238"/>
      <c r="F84" s="237"/>
      <c r="G84" s="239"/>
    </row>
    <row r="85" spans="1:8" x14ac:dyDescent="0.3">
      <c r="A85" s="236" t="s">
        <v>58</v>
      </c>
      <c r="B85" s="236"/>
      <c r="C85" s="236" t="s">
        <v>59</v>
      </c>
      <c r="D85" s="237"/>
      <c r="E85" s="238"/>
      <c r="F85" s="237"/>
      <c r="G85" s="239"/>
    </row>
    <row r="86" spans="1:8" x14ac:dyDescent="0.3">
      <c r="A86" s="171"/>
      <c r="B86" s="171"/>
      <c r="C86" s="240"/>
      <c r="D86" s="171"/>
      <c r="E86" s="172"/>
      <c r="F86" s="171"/>
      <c r="G86" s="173"/>
    </row>
    <row r="87" spans="1:8" x14ac:dyDescent="0.3">
      <c r="A87" s="241" t="s">
        <v>170</v>
      </c>
      <c r="B87" s="241"/>
      <c r="C87" s="170"/>
      <c r="D87" s="170"/>
      <c r="E87" s="234"/>
      <c r="F87" s="170"/>
      <c r="G87" s="242"/>
    </row>
    <row r="88" spans="1:8" x14ac:dyDescent="0.3">
      <c r="A88" s="241" t="s">
        <v>61</v>
      </c>
      <c r="B88" s="241"/>
      <c r="G88" s="243"/>
    </row>
    <row r="89" spans="1:8" x14ac:dyDescent="0.3">
      <c r="G89" s="243"/>
    </row>
    <row r="90" spans="1:8" x14ac:dyDescent="0.3">
      <c r="G90" s="243"/>
    </row>
    <row r="91" spans="1:8" x14ac:dyDescent="0.3">
      <c r="G91" s="243"/>
    </row>
    <row r="92" spans="1:8" x14ac:dyDescent="0.3">
      <c r="G92" s="243"/>
    </row>
    <row r="93" spans="1:8" x14ac:dyDescent="0.3">
      <c r="G93" s="243"/>
    </row>
    <row r="94" spans="1:8" ht="6.75" customHeight="1" x14ac:dyDescent="0.3">
      <c r="A94" s="243"/>
      <c r="B94" s="243"/>
      <c r="C94" s="243"/>
      <c r="D94" s="243"/>
      <c r="E94" s="244"/>
      <c r="F94" s="243"/>
      <c r="G94" s="243"/>
    </row>
  </sheetData>
  <sheetProtection formatCells="0" formatColumns="0" formatRows="0"/>
  <protectedRanges>
    <protectedRange algorithmName="SHA-512" hashValue="KX+NDgc/+9/X7/9yMCOVEbniQWWfKp5SjhKjwtrr0y3E+Y90TROvAxXMgjFNU6cRkwNwtUU8jyC2k+ynh77pUQ==" saltValue="U+wtwYSjr8wWAwRtxcF19Q==" spinCount="100000" sqref="C42:D42 C70:D71 C46:D54 C15:D26 C29:D33 C36:D40 C58:D66" name="Range1"/>
  </protectedRanges>
  <mergeCells count="4">
    <mergeCell ref="A7:D7"/>
    <mergeCell ref="A8:D8"/>
    <mergeCell ref="A9:D9"/>
    <mergeCell ref="A10:D10"/>
  </mergeCells>
  <conditionalFormatting sqref="E12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4FCE7D8-856C-45BF-82EB-332A8D09B672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autoPageBreaks="0"/>
  </sheetPr>
  <dimension ref="A1:P75"/>
  <sheetViews>
    <sheetView tabSelected="1" view="pageBreakPreview" zoomScale="60" zoomScaleNormal="70" workbookViewId="0">
      <selection activeCell="M52" sqref="M1:O1048576"/>
    </sheetView>
  </sheetViews>
  <sheetFormatPr defaultRowHeight="12" customHeight="1" outlineLevelRow="1" x14ac:dyDescent="0.25"/>
  <cols>
    <col min="1" max="1" width="93.7109375" style="348" customWidth="1"/>
    <col min="2" max="3" width="23.85546875" style="345" customWidth="1"/>
    <col min="4" max="4" width="29" style="345" bestFit="1" customWidth="1"/>
    <col min="5" max="5" width="31.42578125" style="345" customWidth="1"/>
    <col min="6" max="6" width="27.85546875" style="345" bestFit="1" customWidth="1"/>
    <col min="7" max="7" width="27.85546875" style="345" customWidth="1"/>
    <col min="8" max="10" width="27.42578125" style="345" customWidth="1"/>
    <col min="11" max="11" width="23.85546875" style="257" customWidth="1"/>
    <col min="12" max="12" width="1.42578125" style="257" customWidth="1"/>
    <col min="13" max="13" width="9.140625" style="249"/>
    <col min="14" max="14" width="10.140625" style="249" bestFit="1" customWidth="1"/>
    <col min="15" max="16" width="9.140625" style="249"/>
    <col min="17" max="241" width="9.140625" style="250"/>
    <col min="242" max="242" width="70.28515625" style="250" customWidth="1"/>
    <col min="243" max="244" width="23.85546875" style="250" customWidth="1"/>
    <col min="245" max="245" width="0" style="250" hidden="1" customWidth="1"/>
    <col min="246" max="246" width="23.85546875" style="250" customWidth="1"/>
    <col min="247" max="247" width="29" style="250" customWidth="1"/>
    <col min="248" max="249" width="0" style="250" hidden="1" customWidth="1"/>
    <col min="250" max="253" width="23.85546875" style="250" customWidth="1"/>
    <col min="254" max="255" width="0" style="250" hidden="1" customWidth="1"/>
    <col min="256" max="256" width="23.85546875" style="250" customWidth="1"/>
    <col min="257" max="258" width="13.7109375" style="250" bestFit="1" customWidth="1"/>
    <col min="259" max="497" width="9.140625" style="250"/>
    <col min="498" max="498" width="70.28515625" style="250" customWidth="1"/>
    <col min="499" max="500" width="23.85546875" style="250" customWidth="1"/>
    <col min="501" max="501" width="0" style="250" hidden="1" customWidth="1"/>
    <col min="502" max="502" width="23.85546875" style="250" customWidth="1"/>
    <col min="503" max="503" width="29" style="250" customWidth="1"/>
    <col min="504" max="505" width="0" style="250" hidden="1" customWidth="1"/>
    <col min="506" max="509" width="23.85546875" style="250" customWidth="1"/>
    <col min="510" max="511" width="0" style="250" hidden="1" customWidth="1"/>
    <col min="512" max="512" width="23.85546875" style="250" customWidth="1"/>
    <col min="513" max="514" width="13.7109375" style="250" bestFit="1" customWidth="1"/>
    <col min="515" max="753" width="9.140625" style="250"/>
    <col min="754" max="754" width="70.28515625" style="250" customWidth="1"/>
    <col min="755" max="756" width="23.85546875" style="250" customWidth="1"/>
    <col min="757" max="757" width="0" style="250" hidden="1" customWidth="1"/>
    <col min="758" max="758" width="23.85546875" style="250" customWidth="1"/>
    <col min="759" max="759" width="29" style="250" customWidth="1"/>
    <col min="760" max="761" width="0" style="250" hidden="1" customWidth="1"/>
    <col min="762" max="765" width="23.85546875" style="250" customWidth="1"/>
    <col min="766" max="767" width="0" style="250" hidden="1" customWidth="1"/>
    <col min="768" max="768" width="23.85546875" style="250" customWidth="1"/>
    <col min="769" max="770" width="13.7109375" style="250" bestFit="1" customWidth="1"/>
    <col min="771" max="1009" width="9.140625" style="250"/>
    <col min="1010" max="1010" width="70.28515625" style="250" customWidth="1"/>
    <col min="1011" max="1012" width="23.85546875" style="250" customWidth="1"/>
    <col min="1013" max="1013" width="0" style="250" hidden="1" customWidth="1"/>
    <col min="1014" max="1014" width="23.85546875" style="250" customWidth="1"/>
    <col min="1015" max="1015" width="29" style="250" customWidth="1"/>
    <col min="1016" max="1017" width="0" style="250" hidden="1" customWidth="1"/>
    <col min="1018" max="1021" width="23.85546875" style="250" customWidth="1"/>
    <col min="1022" max="1023" width="0" style="250" hidden="1" customWidth="1"/>
    <col min="1024" max="1024" width="23.85546875" style="250" customWidth="1"/>
    <col min="1025" max="1026" width="13.7109375" style="250" bestFit="1" customWidth="1"/>
    <col min="1027" max="1265" width="9.140625" style="250"/>
    <col min="1266" max="1266" width="70.28515625" style="250" customWidth="1"/>
    <col min="1267" max="1268" width="23.85546875" style="250" customWidth="1"/>
    <col min="1269" max="1269" width="0" style="250" hidden="1" customWidth="1"/>
    <col min="1270" max="1270" width="23.85546875" style="250" customWidth="1"/>
    <col min="1271" max="1271" width="29" style="250" customWidth="1"/>
    <col min="1272" max="1273" width="0" style="250" hidden="1" customWidth="1"/>
    <col min="1274" max="1277" width="23.85546875" style="250" customWidth="1"/>
    <col min="1278" max="1279" width="0" style="250" hidden="1" customWidth="1"/>
    <col min="1280" max="1280" width="23.85546875" style="250" customWidth="1"/>
    <col min="1281" max="1282" width="13.7109375" style="250" bestFit="1" customWidth="1"/>
    <col min="1283" max="1521" width="9.140625" style="250"/>
    <col min="1522" max="1522" width="70.28515625" style="250" customWidth="1"/>
    <col min="1523" max="1524" width="23.85546875" style="250" customWidth="1"/>
    <col min="1525" max="1525" width="0" style="250" hidden="1" customWidth="1"/>
    <col min="1526" max="1526" width="23.85546875" style="250" customWidth="1"/>
    <col min="1527" max="1527" width="29" style="250" customWidth="1"/>
    <col min="1528" max="1529" width="0" style="250" hidden="1" customWidth="1"/>
    <col min="1530" max="1533" width="23.85546875" style="250" customWidth="1"/>
    <col min="1534" max="1535" width="0" style="250" hidden="1" customWidth="1"/>
    <col min="1536" max="1536" width="23.85546875" style="250" customWidth="1"/>
    <col min="1537" max="1538" width="13.7109375" style="250" bestFit="1" customWidth="1"/>
    <col min="1539" max="1777" width="9.140625" style="250"/>
    <col min="1778" max="1778" width="70.28515625" style="250" customWidth="1"/>
    <col min="1779" max="1780" width="23.85546875" style="250" customWidth="1"/>
    <col min="1781" max="1781" width="0" style="250" hidden="1" customWidth="1"/>
    <col min="1782" max="1782" width="23.85546875" style="250" customWidth="1"/>
    <col min="1783" max="1783" width="29" style="250" customWidth="1"/>
    <col min="1784" max="1785" width="0" style="250" hidden="1" customWidth="1"/>
    <col min="1786" max="1789" width="23.85546875" style="250" customWidth="1"/>
    <col min="1790" max="1791" width="0" style="250" hidden="1" customWidth="1"/>
    <col min="1792" max="1792" width="23.85546875" style="250" customWidth="1"/>
    <col min="1793" max="1794" width="13.7109375" style="250" bestFit="1" customWidth="1"/>
    <col min="1795" max="2033" width="9.140625" style="250"/>
    <col min="2034" max="2034" width="70.28515625" style="250" customWidth="1"/>
    <col min="2035" max="2036" width="23.85546875" style="250" customWidth="1"/>
    <col min="2037" max="2037" width="0" style="250" hidden="1" customWidth="1"/>
    <col min="2038" max="2038" width="23.85546875" style="250" customWidth="1"/>
    <col min="2039" max="2039" width="29" style="250" customWidth="1"/>
    <col min="2040" max="2041" width="0" style="250" hidden="1" customWidth="1"/>
    <col min="2042" max="2045" width="23.85546875" style="250" customWidth="1"/>
    <col min="2046" max="2047" width="0" style="250" hidden="1" customWidth="1"/>
    <col min="2048" max="2048" width="23.85546875" style="250" customWidth="1"/>
    <col min="2049" max="2050" width="13.7109375" style="250" bestFit="1" customWidth="1"/>
    <col min="2051" max="2289" width="9.140625" style="250"/>
    <col min="2290" max="2290" width="70.28515625" style="250" customWidth="1"/>
    <col min="2291" max="2292" width="23.85546875" style="250" customWidth="1"/>
    <col min="2293" max="2293" width="0" style="250" hidden="1" customWidth="1"/>
    <col min="2294" max="2294" width="23.85546875" style="250" customWidth="1"/>
    <col min="2295" max="2295" width="29" style="250" customWidth="1"/>
    <col min="2296" max="2297" width="0" style="250" hidden="1" customWidth="1"/>
    <col min="2298" max="2301" width="23.85546875" style="250" customWidth="1"/>
    <col min="2302" max="2303" width="0" style="250" hidden="1" customWidth="1"/>
    <col min="2304" max="2304" width="23.85546875" style="250" customWidth="1"/>
    <col min="2305" max="2306" width="13.7109375" style="250" bestFit="1" customWidth="1"/>
    <col min="2307" max="2545" width="9.140625" style="250"/>
    <col min="2546" max="2546" width="70.28515625" style="250" customWidth="1"/>
    <col min="2547" max="2548" width="23.85546875" style="250" customWidth="1"/>
    <col min="2549" max="2549" width="0" style="250" hidden="1" customWidth="1"/>
    <col min="2550" max="2550" width="23.85546875" style="250" customWidth="1"/>
    <col min="2551" max="2551" width="29" style="250" customWidth="1"/>
    <col min="2552" max="2553" width="0" style="250" hidden="1" customWidth="1"/>
    <col min="2554" max="2557" width="23.85546875" style="250" customWidth="1"/>
    <col min="2558" max="2559" width="0" style="250" hidden="1" customWidth="1"/>
    <col min="2560" max="2560" width="23.85546875" style="250" customWidth="1"/>
    <col min="2561" max="2562" width="13.7109375" style="250" bestFit="1" customWidth="1"/>
    <col min="2563" max="2801" width="9.140625" style="250"/>
    <col min="2802" max="2802" width="70.28515625" style="250" customWidth="1"/>
    <col min="2803" max="2804" width="23.85546875" style="250" customWidth="1"/>
    <col min="2805" max="2805" width="0" style="250" hidden="1" customWidth="1"/>
    <col min="2806" max="2806" width="23.85546875" style="250" customWidth="1"/>
    <col min="2807" max="2807" width="29" style="250" customWidth="1"/>
    <col min="2808" max="2809" width="0" style="250" hidden="1" customWidth="1"/>
    <col min="2810" max="2813" width="23.85546875" style="250" customWidth="1"/>
    <col min="2814" max="2815" width="0" style="250" hidden="1" customWidth="1"/>
    <col min="2816" max="2816" width="23.85546875" style="250" customWidth="1"/>
    <col min="2817" max="2818" width="13.7109375" style="250" bestFit="1" customWidth="1"/>
    <col min="2819" max="3057" width="9.140625" style="250"/>
    <col min="3058" max="3058" width="70.28515625" style="250" customWidth="1"/>
    <col min="3059" max="3060" width="23.85546875" style="250" customWidth="1"/>
    <col min="3061" max="3061" width="0" style="250" hidden="1" customWidth="1"/>
    <col min="3062" max="3062" width="23.85546875" style="250" customWidth="1"/>
    <col min="3063" max="3063" width="29" style="250" customWidth="1"/>
    <col min="3064" max="3065" width="0" style="250" hidden="1" customWidth="1"/>
    <col min="3066" max="3069" width="23.85546875" style="250" customWidth="1"/>
    <col min="3070" max="3071" width="0" style="250" hidden="1" customWidth="1"/>
    <col min="3072" max="3072" width="23.85546875" style="250" customWidth="1"/>
    <col min="3073" max="3074" width="13.7109375" style="250" bestFit="1" customWidth="1"/>
    <col min="3075" max="3313" width="9.140625" style="250"/>
    <col min="3314" max="3314" width="70.28515625" style="250" customWidth="1"/>
    <col min="3315" max="3316" width="23.85546875" style="250" customWidth="1"/>
    <col min="3317" max="3317" width="0" style="250" hidden="1" customWidth="1"/>
    <col min="3318" max="3318" width="23.85546875" style="250" customWidth="1"/>
    <col min="3319" max="3319" width="29" style="250" customWidth="1"/>
    <col min="3320" max="3321" width="0" style="250" hidden="1" customWidth="1"/>
    <col min="3322" max="3325" width="23.85546875" style="250" customWidth="1"/>
    <col min="3326" max="3327" width="0" style="250" hidden="1" customWidth="1"/>
    <col min="3328" max="3328" width="23.85546875" style="250" customWidth="1"/>
    <col min="3329" max="3330" width="13.7109375" style="250" bestFit="1" customWidth="1"/>
    <col min="3331" max="3569" width="9.140625" style="250"/>
    <col min="3570" max="3570" width="70.28515625" style="250" customWidth="1"/>
    <col min="3571" max="3572" width="23.85546875" style="250" customWidth="1"/>
    <col min="3573" max="3573" width="0" style="250" hidden="1" customWidth="1"/>
    <col min="3574" max="3574" width="23.85546875" style="250" customWidth="1"/>
    <col min="3575" max="3575" width="29" style="250" customWidth="1"/>
    <col min="3576" max="3577" width="0" style="250" hidden="1" customWidth="1"/>
    <col min="3578" max="3581" width="23.85546875" style="250" customWidth="1"/>
    <col min="3582" max="3583" width="0" style="250" hidden="1" customWidth="1"/>
    <col min="3584" max="3584" width="23.85546875" style="250" customWidth="1"/>
    <col min="3585" max="3586" width="13.7109375" style="250" bestFit="1" customWidth="1"/>
    <col min="3587" max="3825" width="9.140625" style="250"/>
    <col min="3826" max="3826" width="70.28515625" style="250" customWidth="1"/>
    <col min="3827" max="3828" width="23.85546875" style="250" customWidth="1"/>
    <col min="3829" max="3829" width="0" style="250" hidden="1" customWidth="1"/>
    <col min="3830" max="3830" width="23.85546875" style="250" customWidth="1"/>
    <col min="3831" max="3831" width="29" style="250" customWidth="1"/>
    <col min="3832" max="3833" width="0" style="250" hidden="1" customWidth="1"/>
    <col min="3834" max="3837" width="23.85546875" style="250" customWidth="1"/>
    <col min="3838" max="3839" width="0" style="250" hidden="1" customWidth="1"/>
    <col min="3840" max="3840" width="23.85546875" style="250" customWidth="1"/>
    <col min="3841" max="3842" width="13.7109375" style="250" bestFit="1" customWidth="1"/>
    <col min="3843" max="4081" width="9.140625" style="250"/>
    <col min="4082" max="4082" width="70.28515625" style="250" customWidth="1"/>
    <col min="4083" max="4084" width="23.85546875" style="250" customWidth="1"/>
    <col min="4085" max="4085" width="0" style="250" hidden="1" customWidth="1"/>
    <col min="4086" max="4086" width="23.85546875" style="250" customWidth="1"/>
    <col min="4087" max="4087" width="29" style="250" customWidth="1"/>
    <col min="4088" max="4089" width="0" style="250" hidden="1" customWidth="1"/>
    <col min="4090" max="4093" width="23.85546875" style="250" customWidth="1"/>
    <col min="4094" max="4095" width="0" style="250" hidden="1" customWidth="1"/>
    <col min="4096" max="4096" width="23.85546875" style="250" customWidth="1"/>
    <col min="4097" max="4098" width="13.7109375" style="250" bestFit="1" customWidth="1"/>
    <col min="4099" max="4337" width="9.140625" style="250"/>
    <col min="4338" max="4338" width="70.28515625" style="250" customWidth="1"/>
    <col min="4339" max="4340" width="23.85546875" style="250" customWidth="1"/>
    <col min="4341" max="4341" width="0" style="250" hidden="1" customWidth="1"/>
    <col min="4342" max="4342" width="23.85546875" style="250" customWidth="1"/>
    <col min="4343" max="4343" width="29" style="250" customWidth="1"/>
    <col min="4344" max="4345" width="0" style="250" hidden="1" customWidth="1"/>
    <col min="4346" max="4349" width="23.85546875" style="250" customWidth="1"/>
    <col min="4350" max="4351" width="0" style="250" hidden="1" customWidth="1"/>
    <col min="4352" max="4352" width="23.85546875" style="250" customWidth="1"/>
    <col min="4353" max="4354" width="13.7109375" style="250" bestFit="1" customWidth="1"/>
    <col min="4355" max="4593" width="9.140625" style="250"/>
    <col min="4594" max="4594" width="70.28515625" style="250" customWidth="1"/>
    <col min="4595" max="4596" width="23.85546875" style="250" customWidth="1"/>
    <col min="4597" max="4597" width="0" style="250" hidden="1" customWidth="1"/>
    <col min="4598" max="4598" width="23.85546875" style="250" customWidth="1"/>
    <col min="4599" max="4599" width="29" style="250" customWidth="1"/>
    <col min="4600" max="4601" width="0" style="250" hidden="1" customWidth="1"/>
    <col min="4602" max="4605" width="23.85546875" style="250" customWidth="1"/>
    <col min="4606" max="4607" width="0" style="250" hidden="1" customWidth="1"/>
    <col min="4608" max="4608" width="23.85546875" style="250" customWidth="1"/>
    <col min="4609" max="4610" width="13.7109375" style="250" bestFit="1" customWidth="1"/>
    <col min="4611" max="4849" width="9.140625" style="250"/>
    <col min="4850" max="4850" width="70.28515625" style="250" customWidth="1"/>
    <col min="4851" max="4852" width="23.85546875" style="250" customWidth="1"/>
    <col min="4853" max="4853" width="0" style="250" hidden="1" customWidth="1"/>
    <col min="4854" max="4854" width="23.85546875" style="250" customWidth="1"/>
    <col min="4855" max="4855" width="29" style="250" customWidth="1"/>
    <col min="4856" max="4857" width="0" style="250" hidden="1" customWidth="1"/>
    <col min="4858" max="4861" width="23.85546875" style="250" customWidth="1"/>
    <col min="4862" max="4863" width="0" style="250" hidden="1" customWidth="1"/>
    <col min="4864" max="4864" width="23.85546875" style="250" customWidth="1"/>
    <col min="4865" max="4866" width="13.7109375" style="250" bestFit="1" customWidth="1"/>
    <col min="4867" max="5105" width="9.140625" style="250"/>
    <col min="5106" max="5106" width="70.28515625" style="250" customWidth="1"/>
    <col min="5107" max="5108" width="23.85546875" style="250" customWidth="1"/>
    <col min="5109" max="5109" width="0" style="250" hidden="1" customWidth="1"/>
    <col min="5110" max="5110" width="23.85546875" style="250" customWidth="1"/>
    <col min="5111" max="5111" width="29" style="250" customWidth="1"/>
    <col min="5112" max="5113" width="0" style="250" hidden="1" customWidth="1"/>
    <col min="5114" max="5117" width="23.85546875" style="250" customWidth="1"/>
    <col min="5118" max="5119" width="0" style="250" hidden="1" customWidth="1"/>
    <col min="5120" max="5120" width="23.85546875" style="250" customWidth="1"/>
    <col min="5121" max="5122" width="13.7109375" style="250" bestFit="1" customWidth="1"/>
    <col min="5123" max="5361" width="9.140625" style="250"/>
    <col min="5362" max="5362" width="70.28515625" style="250" customWidth="1"/>
    <col min="5363" max="5364" width="23.85546875" style="250" customWidth="1"/>
    <col min="5365" max="5365" width="0" style="250" hidden="1" customWidth="1"/>
    <col min="5366" max="5366" width="23.85546875" style="250" customWidth="1"/>
    <col min="5367" max="5367" width="29" style="250" customWidth="1"/>
    <col min="5368" max="5369" width="0" style="250" hidden="1" customWidth="1"/>
    <col min="5370" max="5373" width="23.85546875" style="250" customWidth="1"/>
    <col min="5374" max="5375" width="0" style="250" hidden="1" customWidth="1"/>
    <col min="5376" max="5376" width="23.85546875" style="250" customWidth="1"/>
    <col min="5377" max="5378" width="13.7109375" style="250" bestFit="1" customWidth="1"/>
    <col min="5379" max="5617" width="9.140625" style="250"/>
    <col min="5618" max="5618" width="70.28515625" style="250" customWidth="1"/>
    <col min="5619" max="5620" width="23.85546875" style="250" customWidth="1"/>
    <col min="5621" max="5621" width="0" style="250" hidden="1" customWidth="1"/>
    <col min="5622" max="5622" width="23.85546875" style="250" customWidth="1"/>
    <col min="5623" max="5623" width="29" style="250" customWidth="1"/>
    <col min="5624" max="5625" width="0" style="250" hidden="1" customWidth="1"/>
    <col min="5626" max="5629" width="23.85546875" style="250" customWidth="1"/>
    <col min="5630" max="5631" width="0" style="250" hidden="1" customWidth="1"/>
    <col min="5632" max="5632" width="23.85546875" style="250" customWidth="1"/>
    <col min="5633" max="5634" width="13.7109375" style="250" bestFit="1" customWidth="1"/>
    <col min="5635" max="5873" width="9.140625" style="250"/>
    <col min="5874" max="5874" width="70.28515625" style="250" customWidth="1"/>
    <col min="5875" max="5876" width="23.85546875" style="250" customWidth="1"/>
    <col min="5877" max="5877" width="0" style="250" hidden="1" customWidth="1"/>
    <col min="5878" max="5878" width="23.85546875" style="250" customWidth="1"/>
    <col min="5879" max="5879" width="29" style="250" customWidth="1"/>
    <col min="5880" max="5881" width="0" style="250" hidden="1" customWidth="1"/>
    <col min="5882" max="5885" width="23.85546875" style="250" customWidth="1"/>
    <col min="5886" max="5887" width="0" style="250" hidden="1" customWidth="1"/>
    <col min="5888" max="5888" width="23.85546875" style="250" customWidth="1"/>
    <col min="5889" max="5890" width="13.7109375" style="250" bestFit="1" customWidth="1"/>
    <col min="5891" max="6129" width="9.140625" style="250"/>
    <col min="6130" max="6130" width="70.28515625" style="250" customWidth="1"/>
    <col min="6131" max="6132" width="23.85546875" style="250" customWidth="1"/>
    <col min="6133" max="6133" width="0" style="250" hidden="1" customWidth="1"/>
    <col min="6134" max="6134" width="23.85546875" style="250" customWidth="1"/>
    <col min="6135" max="6135" width="29" style="250" customWidth="1"/>
    <col min="6136" max="6137" width="0" style="250" hidden="1" customWidth="1"/>
    <col min="6138" max="6141" width="23.85546875" style="250" customWidth="1"/>
    <col min="6142" max="6143" width="0" style="250" hidden="1" customWidth="1"/>
    <col min="6144" max="6144" width="23.85546875" style="250" customWidth="1"/>
    <col min="6145" max="6146" width="13.7109375" style="250" bestFit="1" customWidth="1"/>
    <col min="6147" max="6385" width="9.140625" style="250"/>
    <col min="6386" max="6386" width="70.28515625" style="250" customWidth="1"/>
    <col min="6387" max="6388" width="23.85546875" style="250" customWidth="1"/>
    <col min="6389" max="6389" width="0" style="250" hidden="1" customWidth="1"/>
    <col min="6390" max="6390" width="23.85546875" style="250" customWidth="1"/>
    <col min="6391" max="6391" width="29" style="250" customWidth="1"/>
    <col min="6392" max="6393" width="0" style="250" hidden="1" customWidth="1"/>
    <col min="6394" max="6397" width="23.85546875" style="250" customWidth="1"/>
    <col min="6398" max="6399" width="0" style="250" hidden="1" customWidth="1"/>
    <col min="6400" max="6400" width="23.85546875" style="250" customWidth="1"/>
    <col min="6401" max="6402" width="13.7109375" style="250" bestFit="1" customWidth="1"/>
    <col min="6403" max="6641" width="9.140625" style="250"/>
    <col min="6642" max="6642" width="70.28515625" style="250" customWidth="1"/>
    <col min="6643" max="6644" width="23.85546875" style="250" customWidth="1"/>
    <col min="6645" max="6645" width="0" style="250" hidden="1" customWidth="1"/>
    <col min="6646" max="6646" width="23.85546875" style="250" customWidth="1"/>
    <col min="6647" max="6647" width="29" style="250" customWidth="1"/>
    <col min="6648" max="6649" width="0" style="250" hidden="1" customWidth="1"/>
    <col min="6650" max="6653" width="23.85546875" style="250" customWidth="1"/>
    <col min="6654" max="6655" width="0" style="250" hidden="1" customWidth="1"/>
    <col min="6656" max="6656" width="23.85546875" style="250" customWidth="1"/>
    <col min="6657" max="6658" width="13.7109375" style="250" bestFit="1" customWidth="1"/>
    <col min="6659" max="6897" width="9.140625" style="250"/>
    <col min="6898" max="6898" width="70.28515625" style="250" customWidth="1"/>
    <col min="6899" max="6900" width="23.85546875" style="250" customWidth="1"/>
    <col min="6901" max="6901" width="0" style="250" hidden="1" customWidth="1"/>
    <col min="6902" max="6902" width="23.85546875" style="250" customWidth="1"/>
    <col min="6903" max="6903" width="29" style="250" customWidth="1"/>
    <col min="6904" max="6905" width="0" style="250" hidden="1" customWidth="1"/>
    <col min="6906" max="6909" width="23.85546875" style="250" customWidth="1"/>
    <col min="6910" max="6911" width="0" style="250" hidden="1" customWidth="1"/>
    <col min="6912" max="6912" width="23.85546875" style="250" customWidth="1"/>
    <col min="6913" max="6914" width="13.7109375" style="250" bestFit="1" customWidth="1"/>
    <col min="6915" max="7153" width="9.140625" style="250"/>
    <col min="7154" max="7154" width="70.28515625" style="250" customWidth="1"/>
    <col min="7155" max="7156" width="23.85546875" style="250" customWidth="1"/>
    <col min="7157" max="7157" width="0" style="250" hidden="1" customWidth="1"/>
    <col min="7158" max="7158" width="23.85546875" style="250" customWidth="1"/>
    <col min="7159" max="7159" width="29" style="250" customWidth="1"/>
    <col min="7160" max="7161" width="0" style="250" hidden="1" customWidth="1"/>
    <col min="7162" max="7165" width="23.85546875" style="250" customWidth="1"/>
    <col min="7166" max="7167" width="0" style="250" hidden="1" customWidth="1"/>
    <col min="7168" max="7168" width="23.85546875" style="250" customWidth="1"/>
    <col min="7169" max="7170" width="13.7109375" style="250" bestFit="1" customWidth="1"/>
    <col min="7171" max="7409" width="9.140625" style="250"/>
    <col min="7410" max="7410" width="70.28515625" style="250" customWidth="1"/>
    <col min="7411" max="7412" width="23.85546875" style="250" customWidth="1"/>
    <col min="7413" max="7413" width="0" style="250" hidden="1" customWidth="1"/>
    <col min="7414" max="7414" width="23.85546875" style="250" customWidth="1"/>
    <col min="7415" max="7415" width="29" style="250" customWidth="1"/>
    <col min="7416" max="7417" width="0" style="250" hidden="1" customWidth="1"/>
    <col min="7418" max="7421" width="23.85546875" style="250" customWidth="1"/>
    <col min="7422" max="7423" width="0" style="250" hidden="1" customWidth="1"/>
    <col min="7424" max="7424" width="23.85546875" style="250" customWidth="1"/>
    <col min="7425" max="7426" width="13.7109375" style="250" bestFit="1" customWidth="1"/>
    <col min="7427" max="7665" width="9.140625" style="250"/>
    <col min="7666" max="7666" width="70.28515625" style="250" customWidth="1"/>
    <col min="7667" max="7668" width="23.85546875" style="250" customWidth="1"/>
    <col min="7669" max="7669" width="0" style="250" hidden="1" customWidth="1"/>
    <col min="7670" max="7670" width="23.85546875" style="250" customWidth="1"/>
    <col min="7671" max="7671" width="29" style="250" customWidth="1"/>
    <col min="7672" max="7673" width="0" style="250" hidden="1" customWidth="1"/>
    <col min="7674" max="7677" width="23.85546875" style="250" customWidth="1"/>
    <col min="7678" max="7679" width="0" style="250" hidden="1" customWidth="1"/>
    <col min="7680" max="7680" width="23.85546875" style="250" customWidth="1"/>
    <col min="7681" max="7682" width="13.7109375" style="250" bestFit="1" customWidth="1"/>
    <col min="7683" max="7921" width="9.140625" style="250"/>
    <col min="7922" max="7922" width="70.28515625" style="250" customWidth="1"/>
    <col min="7923" max="7924" width="23.85546875" style="250" customWidth="1"/>
    <col min="7925" max="7925" width="0" style="250" hidden="1" customWidth="1"/>
    <col min="7926" max="7926" width="23.85546875" style="250" customWidth="1"/>
    <col min="7927" max="7927" width="29" style="250" customWidth="1"/>
    <col min="7928" max="7929" width="0" style="250" hidden="1" customWidth="1"/>
    <col min="7930" max="7933" width="23.85546875" style="250" customWidth="1"/>
    <col min="7934" max="7935" width="0" style="250" hidden="1" customWidth="1"/>
    <col min="7936" max="7936" width="23.85546875" style="250" customWidth="1"/>
    <col min="7937" max="7938" width="13.7109375" style="250" bestFit="1" customWidth="1"/>
    <col min="7939" max="8177" width="9.140625" style="250"/>
    <col min="8178" max="8178" width="70.28515625" style="250" customWidth="1"/>
    <col min="8179" max="8180" width="23.85546875" style="250" customWidth="1"/>
    <col min="8181" max="8181" width="0" style="250" hidden="1" customWidth="1"/>
    <col min="8182" max="8182" width="23.85546875" style="250" customWidth="1"/>
    <col min="8183" max="8183" width="29" style="250" customWidth="1"/>
    <col min="8184" max="8185" width="0" style="250" hidden="1" customWidth="1"/>
    <col min="8186" max="8189" width="23.85546875" style="250" customWidth="1"/>
    <col min="8190" max="8191" width="0" style="250" hidden="1" customWidth="1"/>
    <col min="8192" max="8192" width="23.85546875" style="250" customWidth="1"/>
    <col min="8193" max="8194" width="13.7109375" style="250" bestFit="1" customWidth="1"/>
    <col min="8195" max="8433" width="9.140625" style="250"/>
    <col min="8434" max="8434" width="70.28515625" style="250" customWidth="1"/>
    <col min="8435" max="8436" width="23.85546875" style="250" customWidth="1"/>
    <col min="8437" max="8437" width="0" style="250" hidden="1" customWidth="1"/>
    <col min="8438" max="8438" width="23.85546875" style="250" customWidth="1"/>
    <col min="8439" max="8439" width="29" style="250" customWidth="1"/>
    <col min="8440" max="8441" width="0" style="250" hidden="1" customWidth="1"/>
    <col min="8442" max="8445" width="23.85546875" style="250" customWidth="1"/>
    <col min="8446" max="8447" width="0" style="250" hidden="1" customWidth="1"/>
    <col min="8448" max="8448" width="23.85546875" style="250" customWidth="1"/>
    <col min="8449" max="8450" width="13.7109375" style="250" bestFit="1" customWidth="1"/>
    <col min="8451" max="8689" width="9.140625" style="250"/>
    <col min="8690" max="8690" width="70.28515625" style="250" customWidth="1"/>
    <col min="8691" max="8692" width="23.85546875" style="250" customWidth="1"/>
    <col min="8693" max="8693" width="0" style="250" hidden="1" customWidth="1"/>
    <col min="8694" max="8694" width="23.85546875" style="250" customWidth="1"/>
    <col min="8695" max="8695" width="29" style="250" customWidth="1"/>
    <col min="8696" max="8697" width="0" style="250" hidden="1" customWidth="1"/>
    <col min="8698" max="8701" width="23.85546875" style="250" customWidth="1"/>
    <col min="8702" max="8703" width="0" style="250" hidden="1" customWidth="1"/>
    <col min="8704" max="8704" width="23.85546875" style="250" customWidth="1"/>
    <col min="8705" max="8706" width="13.7109375" style="250" bestFit="1" customWidth="1"/>
    <col min="8707" max="8945" width="9.140625" style="250"/>
    <col min="8946" max="8946" width="70.28515625" style="250" customWidth="1"/>
    <col min="8947" max="8948" width="23.85546875" style="250" customWidth="1"/>
    <col min="8949" max="8949" width="0" style="250" hidden="1" customWidth="1"/>
    <col min="8950" max="8950" width="23.85546875" style="250" customWidth="1"/>
    <col min="8951" max="8951" width="29" style="250" customWidth="1"/>
    <col min="8952" max="8953" width="0" style="250" hidden="1" customWidth="1"/>
    <col min="8954" max="8957" width="23.85546875" style="250" customWidth="1"/>
    <col min="8958" max="8959" width="0" style="250" hidden="1" customWidth="1"/>
    <col min="8960" max="8960" width="23.85546875" style="250" customWidth="1"/>
    <col min="8961" max="8962" width="13.7109375" style="250" bestFit="1" customWidth="1"/>
    <col min="8963" max="9201" width="9.140625" style="250"/>
    <col min="9202" max="9202" width="70.28515625" style="250" customWidth="1"/>
    <col min="9203" max="9204" width="23.85546875" style="250" customWidth="1"/>
    <col min="9205" max="9205" width="0" style="250" hidden="1" customWidth="1"/>
    <col min="9206" max="9206" width="23.85546875" style="250" customWidth="1"/>
    <col min="9207" max="9207" width="29" style="250" customWidth="1"/>
    <col min="9208" max="9209" width="0" style="250" hidden="1" customWidth="1"/>
    <col min="9210" max="9213" width="23.85546875" style="250" customWidth="1"/>
    <col min="9214" max="9215" width="0" style="250" hidden="1" customWidth="1"/>
    <col min="9216" max="9216" width="23.85546875" style="250" customWidth="1"/>
    <col min="9217" max="9218" width="13.7109375" style="250" bestFit="1" customWidth="1"/>
    <col min="9219" max="9457" width="9.140625" style="250"/>
    <col min="9458" max="9458" width="70.28515625" style="250" customWidth="1"/>
    <col min="9459" max="9460" width="23.85546875" style="250" customWidth="1"/>
    <col min="9461" max="9461" width="0" style="250" hidden="1" customWidth="1"/>
    <col min="9462" max="9462" width="23.85546875" style="250" customWidth="1"/>
    <col min="9463" max="9463" width="29" style="250" customWidth="1"/>
    <col min="9464" max="9465" width="0" style="250" hidden="1" customWidth="1"/>
    <col min="9466" max="9469" width="23.85546875" style="250" customWidth="1"/>
    <col min="9470" max="9471" width="0" style="250" hidden="1" customWidth="1"/>
    <col min="9472" max="9472" width="23.85546875" style="250" customWidth="1"/>
    <col min="9473" max="9474" width="13.7109375" style="250" bestFit="1" customWidth="1"/>
    <col min="9475" max="9713" width="9.140625" style="250"/>
    <col min="9714" max="9714" width="70.28515625" style="250" customWidth="1"/>
    <col min="9715" max="9716" width="23.85546875" style="250" customWidth="1"/>
    <col min="9717" max="9717" width="0" style="250" hidden="1" customWidth="1"/>
    <col min="9718" max="9718" width="23.85546875" style="250" customWidth="1"/>
    <col min="9719" max="9719" width="29" style="250" customWidth="1"/>
    <col min="9720" max="9721" width="0" style="250" hidden="1" customWidth="1"/>
    <col min="9722" max="9725" width="23.85546875" style="250" customWidth="1"/>
    <col min="9726" max="9727" width="0" style="250" hidden="1" customWidth="1"/>
    <col min="9728" max="9728" width="23.85546875" style="250" customWidth="1"/>
    <col min="9729" max="9730" width="13.7109375" style="250" bestFit="1" customWidth="1"/>
    <col min="9731" max="9969" width="9.140625" style="250"/>
    <col min="9970" max="9970" width="70.28515625" style="250" customWidth="1"/>
    <col min="9971" max="9972" width="23.85546875" style="250" customWidth="1"/>
    <col min="9973" max="9973" width="0" style="250" hidden="1" customWidth="1"/>
    <col min="9974" max="9974" width="23.85546875" style="250" customWidth="1"/>
    <col min="9975" max="9975" width="29" style="250" customWidth="1"/>
    <col min="9976" max="9977" width="0" style="250" hidden="1" customWidth="1"/>
    <col min="9978" max="9981" width="23.85546875" style="250" customWidth="1"/>
    <col min="9982" max="9983" width="0" style="250" hidden="1" customWidth="1"/>
    <col min="9984" max="9984" width="23.85546875" style="250" customWidth="1"/>
    <col min="9985" max="9986" width="13.7109375" style="250" bestFit="1" customWidth="1"/>
    <col min="9987" max="10225" width="9.140625" style="250"/>
    <col min="10226" max="10226" width="70.28515625" style="250" customWidth="1"/>
    <col min="10227" max="10228" width="23.85546875" style="250" customWidth="1"/>
    <col min="10229" max="10229" width="0" style="250" hidden="1" customWidth="1"/>
    <col min="10230" max="10230" width="23.85546875" style="250" customWidth="1"/>
    <col min="10231" max="10231" width="29" style="250" customWidth="1"/>
    <col min="10232" max="10233" width="0" style="250" hidden="1" customWidth="1"/>
    <col min="10234" max="10237" width="23.85546875" style="250" customWidth="1"/>
    <col min="10238" max="10239" width="0" style="250" hidden="1" customWidth="1"/>
    <col min="10240" max="10240" width="23.85546875" style="250" customWidth="1"/>
    <col min="10241" max="10242" width="13.7109375" style="250" bestFit="1" customWidth="1"/>
    <col min="10243" max="10481" width="9.140625" style="250"/>
    <col min="10482" max="10482" width="70.28515625" style="250" customWidth="1"/>
    <col min="10483" max="10484" width="23.85546875" style="250" customWidth="1"/>
    <col min="10485" max="10485" width="0" style="250" hidden="1" customWidth="1"/>
    <col min="10486" max="10486" width="23.85546875" style="250" customWidth="1"/>
    <col min="10487" max="10487" width="29" style="250" customWidth="1"/>
    <col min="10488" max="10489" width="0" style="250" hidden="1" customWidth="1"/>
    <col min="10490" max="10493" width="23.85546875" style="250" customWidth="1"/>
    <col min="10494" max="10495" width="0" style="250" hidden="1" customWidth="1"/>
    <col min="10496" max="10496" width="23.85546875" style="250" customWidth="1"/>
    <col min="10497" max="10498" width="13.7109375" style="250" bestFit="1" customWidth="1"/>
    <col min="10499" max="10737" width="9.140625" style="250"/>
    <col min="10738" max="10738" width="70.28515625" style="250" customWidth="1"/>
    <col min="10739" max="10740" width="23.85546875" style="250" customWidth="1"/>
    <col min="10741" max="10741" width="0" style="250" hidden="1" customWidth="1"/>
    <col min="10742" max="10742" width="23.85546875" style="250" customWidth="1"/>
    <col min="10743" max="10743" width="29" style="250" customWidth="1"/>
    <col min="10744" max="10745" width="0" style="250" hidden="1" customWidth="1"/>
    <col min="10746" max="10749" width="23.85546875" style="250" customWidth="1"/>
    <col min="10750" max="10751" width="0" style="250" hidden="1" customWidth="1"/>
    <col min="10752" max="10752" width="23.85546875" style="250" customWidth="1"/>
    <col min="10753" max="10754" width="13.7109375" style="250" bestFit="1" customWidth="1"/>
    <col min="10755" max="10993" width="9.140625" style="250"/>
    <col min="10994" max="10994" width="70.28515625" style="250" customWidth="1"/>
    <col min="10995" max="10996" width="23.85546875" style="250" customWidth="1"/>
    <col min="10997" max="10997" width="0" style="250" hidden="1" customWidth="1"/>
    <col min="10998" max="10998" width="23.85546875" style="250" customWidth="1"/>
    <col min="10999" max="10999" width="29" style="250" customWidth="1"/>
    <col min="11000" max="11001" width="0" style="250" hidden="1" customWidth="1"/>
    <col min="11002" max="11005" width="23.85546875" style="250" customWidth="1"/>
    <col min="11006" max="11007" width="0" style="250" hidden="1" customWidth="1"/>
    <col min="11008" max="11008" width="23.85546875" style="250" customWidth="1"/>
    <col min="11009" max="11010" width="13.7109375" style="250" bestFit="1" customWidth="1"/>
    <col min="11011" max="11249" width="9.140625" style="250"/>
    <col min="11250" max="11250" width="70.28515625" style="250" customWidth="1"/>
    <col min="11251" max="11252" width="23.85546875" style="250" customWidth="1"/>
    <col min="11253" max="11253" width="0" style="250" hidden="1" customWidth="1"/>
    <col min="11254" max="11254" width="23.85546875" style="250" customWidth="1"/>
    <col min="11255" max="11255" width="29" style="250" customWidth="1"/>
    <col min="11256" max="11257" width="0" style="250" hidden="1" customWidth="1"/>
    <col min="11258" max="11261" width="23.85546875" style="250" customWidth="1"/>
    <col min="11262" max="11263" width="0" style="250" hidden="1" customWidth="1"/>
    <col min="11264" max="11264" width="23.85546875" style="250" customWidth="1"/>
    <col min="11265" max="11266" width="13.7109375" style="250" bestFit="1" customWidth="1"/>
    <col min="11267" max="11505" width="9.140625" style="250"/>
    <col min="11506" max="11506" width="70.28515625" style="250" customWidth="1"/>
    <col min="11507" max="11508" width="23.85546875" style="250" customWidth="1"/>
    <col min="11509" max="11509" width="0" style="250" hidden="1" customWidth="1"/>
    <col min="11510" max="11510" width="23.85546875" style="250" customWidth="1"/>
    <col min="11511" max="11511" width="29" style="250" customWidth="1"/>
    <col min="11512" max="11513" width="0" style="250" hidden="1" customWidth="1"/>
    <col min="11514" max="11517" width="23.85546875" style="250" customWidth="1"/>
    <col min="11518" max="11519" width="0" style="250" hidden="1" customWidth="1"/>
    <col min="11520" max="11520" width="23.85546875" style="250" customWidth="1"/>
    <col min="11521" max="11522" width="13.7109375" style="250" bestFit="1" customWidth="1"/>
    <col min="11523" max="11761" width="9.140625" style="250"/>
    <col min="11762" max="11762" width="70.28515625" style="250" customWidth="1"/>
    <col min="11763" max="11764" width="23.85546875" style="250" customWidth="1"/>
    <col min="11765" max="11765" width="0" style="250" hidden="1" customWidth="1"/>
    <col min="11766" max="11766" width="23.85546875" style="250" customWidth="1"/>
    <col min="11767" max="11767" width="29" style="250" customWidth="1"/>
    <col min="11768" max="11769" width="0" style="250" hidden="1" customWidth="1"/>
    <col min="11770" max="11773" width="23.85546875" style="250" customWidth="1"/>
    <col min="11774" max="11775" width="0" style="250" hidden="1" customWidth="1"/>
    <col min="11776" max="11776" width="23.85546875" style="250" customWidth="1"/>
    <col min="11777" max="11778" width="13.7109375" style="250" bestFit="1" customWidth="1"/>
    <col min="11779" max="12017" width="9.140625" style="250"/>
    <col min="12018" max="12018" width="70.28515625" style="250" customWidth="1"/>
    <col min="12019" max="12020" width="23.85546875" style="250" customWidth="1"/>
    <col min="12021" max="12021" width="0" style="250" hidden="1" customWidth="1"/>
    <col min="12022" max="12022" width="23.85546875" style="250" customWidth="1"/>
    <col min="12023" max="12023" width="29" style="250" customWidth="1"/>
    <col min="12024" max="12025" width="0" style="250" hidden="1" customWidth="1"/>
    <col min="12026" max="12029" width="23.85546875" style="250" customWidth="1"/>
    <col min="12030" max="12031" width="0" style="250" hidden="1" customWidth="1"/>
    <col min="12032" max="12032" width="23.85546875" style="250" customWidth="1"/>
    <col min="12033" max="12034" width="13.7109375" style="250" bestFit="1" customWidth="1"/>
    <col min="12035" max="12273" width="9.140625" style="250"/>
    <col min="12274" max="12274" width="70.28515625" style="250" customWidth="1"/>
    <col min="12275" max="12276" width="23.85546875" style="250" customWidth="1"/>
    <col min="12277" max="12277" width="0" style="250" hidden="1" customWidth="1"/>
    <col min="12278" max="12278" width="23.85546875" style="250" customWidth="1"/>
    <col min="12279" max="12279" width="29" style="250" customWidth="1"/>
    <col min="12280" max="12281" width="0" style="250" hidden="1" customWidth="1"/>
    <col min="12282" max="12285" width="23.85546875" style="250" customWidth="1"/>
    <col min="12286" max="12287" width="0" style="250" hidden="1" customWidth="1"/>
    <col min="12288" max="12288" width="23.85546875" style="250" customWidth="1"/>
    <col min="12289" max="12290" width="13.7109375" style="250" bestFit="1" customWidth="1"/>
    <col min="12291" max="12529" width="9.140625" style="250"/>
    <col min="12530" max="12530" width="70.28515625" style="250" customWidth="1"/>
    <col min="12531" max="12532" width="23.85546875" style="250" customWidth="1"/>
    <col min="12533" max="12533" width="0" style="250" hidden="1" customWidth="1"/>
    <col min="12534" max="12534" width="23.85546875" style="250" customWidth="1"/>
    <col min="12535" max="12535" width="29" style="250" customWidth="1"/>
    <col min="12536" max="12537" width="0" style="250" hidden="1" customWidth="1"/>
    <col min="12538" max="12541" width="23.85546875" style="250" customWidth="1"/>
    <col min="12542" max="12543" width="0" style="250" hidden="1" customWidth="1"/>
    <col min="12544" max="12544" width="23.85546875" style="250" customWidth="1"/>
    <col min="12545" max="12546" width="13.7109375" style="250" bestFit="1" customWidth="1"/>
    <col min="12547" max="12785" width="9.140625" style="250"/>
    <col min="12786" max="12786" width="70.28515625" style="250" customWidth="1"/>
    <col min="12787" max="12788" width="23.85546875" style="250" customWidth="1"/>
    <col min="12789" max="12789" width="0" style="250" hidden="1" customWidth="1"/>
    <col min="12790" max="12790" width="23.85546875" style="250" customWidth="1"/>
    <col min="12791" max="12791" width="29" style="250" customWidth="1"/>
    <col min="12792" max="12793" width="0" style="250" hidden="1" customWidth="1"/>
    <col min="12794" max="12797" width="23.85546875" style="250" customWidth="1"/>
    <col min="12798" max="12799" width="0" style="250" hidden="1" customWidth="1"/>
    <col min="12800" max="12800" width="23.85546875" style="250" customWidth="1"/>
    <col min="12801" max="12802" width="13.7109375" style="250" bestFit="1" customWidth="1"/>
    <col min="12803" max="13041" width="9.140625" style="250"/>
    <col min="13042" max="13042" width="70.28515625" style="250" customWidth="1"/>
    <col min="13043" max="13044" width="23.85546875" style="250" customWidth="1"/>
    <col min="13045" max="13045" width="0" style="250" hidden="1" customWidth="1"/>
    <col min="13046" max="13046" width="23.85546875" style="250" customWidth="1"/>
    <col min="13047" max="13047" width="29" style="250" customWidth="1"/>
    <col min="13048" max="13049" width="0" style="250" hidden="1" customWidth="1"/>
    <col min="13050" max="13053" width="23.85546875" style="250" customWidth="1"/>
    <col min="13054" max="13055" width="0" style="250" hidden="1" customWidth="1"/>
    <col min="13056" max="13056" width="23.85546875" style="250" customWidth="1"/>
    <col min="13057" max="13058" width="13.7109375" style="250" bestFit="1" customWidth="1"/>
    <col min="13059" max="13297" width="9.140625" style="250"/>
    <col min="13298" max="13298" width="70.28515625" style="250" customWidth="1"/>
    <col min="13299" max="13300" width="23.85546875" style="250" customWidth="1"/>
    <col min="13301" max="13301" width="0" style="250" hidden="1" customWidth="1"/>
    <col min="13302" max="13302" width="23.85546875" style="250" customWidth="1"/>
    <col min="13303" max="13303" width="29" style="250" customWidth="1"/>
    <col min="13304" max="13305" width="0" style="250" hidden="1" customWidth="1"/>
    <col min="13306" max="13309" width="23.85546875" style="250" customWidth="1"/>
    <col min="13310" max="13311" width="0" style="250" hidden="1" customWidth="1"/>
    <col min="13312" max="13312" width="23.85546875" style="250" customWidth="1"/>
    <col min="13313" max="13314" width="13.7109375" style="250" bestFit="1" customWidth="1"/>
    <col min="13315" max="13553" width="9.140625" style="250"/>
    <col min="13554" max="13554" width="70.28515625" style="250" customWidth="1"/>
    <col min="13555" max="13556" width="23.85546875" style="250" customWidth="1"/>
    <col min="13557" max="13557" width="0" style="250" hidden="1" customWidth="1"/>
    <col min="13558" max="13558" width="23.85546875" style="250" customWidth="1"/>
    <col min="13559" max="13559" width="29" style="250" customWidth="1"/>
    <col min="13560" max="13561" width="0" style="250" hidden="1" customWidth="1"/>
    <col min="13562" max="13565" width="23.85546875" style="250" customWidth="1"/>
    <col min="13566" max="13567" width="0" style="250" hidden="1" customWidth="1"/>
    <col min="13568" max="13568" width="23.85546875" style="250" customWidth="1"/>
    <col min="13569" max="13570" width="13.7109375" style="250" bestFit="1" customWidth="1"/>
    <col min="13571" max="13809" width="9.140625" style="250"/>
    <col min="13810" max="13810" width="70.28515625" style="250" customWidth="1"/>
    <col min="13811" max="13812" width="23.85546875" style="250" customWidth="1"/>
    <col min="13813" max="13813" width="0" style="250" hidden="1" customWidth="1"/>
    <col min="13814" max="13814" width="23.85546875" style="250" customWidth="1"/>
    <col min="13815" max="13815" width="29" style="250" customWidth="1"/>
    <col min="13816" max="13817" width="0" style="250" hidden="1" customWidth="1"/>
    <col min="13818" max="13821" width="23.85546875" style="250" customWidth="1"/>
    <col min="13822" max="13823" width="0" style="250" hidden="1" customWidth="1"/>
    <col min="13824" max="13824" width="23.85546875" style="250" customWidth="1"/>
    <col min="13825" max="13826" width="13.7109375" style="250" bestFit="1" customWidth="1"/>
    <col min="13827" max="14065" width="9.140625" style="250"/>
    <col min="14066" max="14066" width="70.28515625" style="250" customWidth="1"/>
    <col min="14067" max="14068" width="23.85546875" style="250" customWidth="1"/>
    <col min="14069" max="14069" width="0" style="250" hidden="1" customWidth="1"/>
    <col min="14070" max="14070" width="23.85546875" style="250" customWidth="1"/>
    <col min="14071" max="14071" width="29" style="250" customWidth="1"/>
    <col min="14072" max="14073" width="0" style="250" hidden="1" customWidth="1"/>
    <col min="14074" max="14077" width="23.85546875" style="250" customWidth="1"/>
    <col min="14078" max="14079" width="0" style="250" hidden="1" customWidth="1"/>
    <col min="14080" max="14080" width="23.85546875" style="250" customWidth="1"/>
    <col min="14081" max="14082" width="13.7109375" style="250" bestFit="1" customWidth="1"/>
    <col min="14083" max="14321" width="9.140625" style="250"/>
    <col min="14322" max="14322" width="70.28515625" style="250" customWidth="1"/>
    <col min="14323" max="14324" width="23.85546875" style="250" customWidth="1"/>
    <col min="14325" max="14325" width="0" style="250" hidden="1" customWidth="1"/>
    <col min="14326" max="14326" width="23.85546875" style="250" customWidth="1"/>
    <col min="14327" max="14327" width="29" style="250" customWidth="1"/>
    <col min="14328" max="14329" width="0" style="250" hidden="1" customWidth="1"/>
    <col min="14330" max="14333" width="23.85546875" style="250" customWidth="1"/>
    <col min="14334" max="14335" width="0" style="250" hidden="1" customWidth="1"/>
    <col min="14336" max="14336" width="23.85546875" style="250" customWidth="1"/>
    <col min="14337" max="14338" width="13.7109375" style="250" bestFit="1" customWidth="1"/>
    <col min="14339" max="14577" width="9.140625" style="250"/>
    <col min="14578" max="14578" width="70.28515625" style="250" customWidth="1"/>
    <col min="14579" max="14580" width="23.85546875" style="250" customWidth="1"/>
    <col min="14581" max="14581" width="0" style="250" hidden="1" customWidth="1"/>
    <col min="14582" max="14582" width="23.85546875" style="250" customWidth="1"/>
    <col min="14583" max="14583" width="29" style="250" customWidth="1"/>
    <col min="14584" max="14585" width="0" style="250" hidden="1" customWidth="1"/>
    <col min="14586" max="14589" width="23.85546875" style="250" customWidth="1"/>
    <col min="14590" max="14591" width="0" style="250" hidden="1" customWidth="1"/>
    <col min="14592" max="14592" width="23.85546875" style="250" customWidth="1"/>
    <col min="14593" max="14594" width="13.7109375" style="250" bestFit="1" customWidth="1"/>
    <col min="14595" max="14833" width="9.140625" style="250"/>
    <col min="14834" max="14834" width="70.28515625" style="250" customWidth="1"/>
    <col min="14835" max="14836" width="23.85546875" style="250" customWidth="1"/>
    <col min="14837" max="14837" width="0" style="250" hidden="1" customWidth="1"/>
    <col min="14838" max="14838" width="23.85546875" style="250" customWidth="1"/>
    <col min="14839" max="14839" width="29" style="250" customWidth="1"/>
    <col min="14840" max="14841" width="0" style="250" hidden="1" customWidth="1"/>
    <col min="14842" max="14845" width="23.85546875" style="250" customWidth="1"/>
    <col min="14846" max="14847" width="0" style="250" hidden="1" customWidth="1"/>
    <col min="14848" max="14848" width="23.85546875" style="250" customWidth="1"/>
    <col min="14849" max="14850" width="13.7109375" style="250" bestFit="1" customWidth="1"/>
    <col min="14851" max="15089" width="9.140625" style="250"/>
    <col min="15090" max="15090" width="70.28515625" style="250" customWidth="1"/>
    <col min="15091" max="15092" width="23.85546875" style="250" customWidth="1"/>
    <col min="15093" max="15093" width="0" style="250" hidden="1" customWidth="1"/>
    <col min="15094" max="15094" width="23.85546875" style="250" customWidth="1"/>
    <col min="15095" max="15095" width="29" style="250" customWidth="1"/>
    <col min="15096" max="15097" width="0" style="250" hidden="1" customWidth="1"/>
    <col min="15098" max="15101" width="23.85546875" style="250" customWidth="1"/>
    <col min="15102" max="15103" width="0" style="250" hidden="1" customWidth="1"/>
    <col min="15104" max="15104" width="23.85546875" style="250" customWidth="1"/>
    <col min="15105" max="15106" width="13.7109375" style="250" bestFit="1" customWidth="1"/>
    <col min="15107" max="15345" width="9.140625" style="250"/>
    <col min="15346" max="15346" width="70.28515625" style="250" customWidth="1"/>
    <col min="15347" max="15348" width="23.85546875" style="250" customWidth="1"/>
    <col min="15349" max="15349" width="0" style="250" hidden="1" customWidth="1"/>
    <col min="15350" max="15350" width="23.85546875" style="250" customWidth="1"/>
    <col min="15351" max="15351" width="29" style="250" customWidth="1"/>
    <col min="15352" max="15353" width="0" style="250" hidden="1" customWidth="1"/>
    <col min="15354" max="15357" width="23.85546875" style="250" customWidth="1"/>
    <col min="15358" max="15359" width="0" style="250" hidden="1" customWidth="1"/>
    <col min="15360" max="15360" width="23.85546875" style="250" customWidth="1"/>
    <col min="15361" max="15362" width="13.7109375" style="250" bestFit="1" customWidth="1"/>
    <col min="15363" max="15601" width="9.140625" style="250"/>
    <col min="15602" max="15602" width="70.28515625" style="250" customWidth="1"/>
    <col min="15603" max="15604" width="23.85546875" style="250" customWidth="1"/>
    <col min="15605" max="15605" width="0" style="250" hidden="1" customWidth="1"/>
    <col min="15606" max="15606" width="23.85546875" style="250" customWidth="1"/>
    <col min="15607" max="15607" width="29" style="250" customWidth="1"/>
    <col min="15608" max="15609" width="0" style="250" hidden="1" customWidth="1"/>
    <col min="15610" max="15613" width="23.85546875" style="250" customWidth="1"/>
    <col min="15614" max="15615" width="0" style="250" hidden="1" customWidth="1"/>
    <col min="15616" max="15616" width="23.85546875" style="250" customWidth="1"/>
    <col min="15617" max="15618" width="13.7109375" style="250" bestFit="1" customWidth="1"/>
    <col min="15619" max="15857" width="9.140625" style="250"/>
    <col min="15858" max="15858" width="70.28515625" style="250" customWidth="1"/>
    <col min="15859" max="15860" width="23.85546875" style="250" customWidth="1"/>
    <col min="15861" max="15861" width="0" style="250" hidden="1" customWidth="1"/>
    <col min="15862" max="15862" width="23.85546875" style="250" customWidth="1"/>
    <col min="15863" max="15863" width="29" style="250" customWidth="1"/>
    <col min="15864" max="15865" width="0" style="250" hidden="1" customWidth="1"/>
    <col min="15866" max="15869" width="23.85546875" style="250" customWidth="1"/>
    <col min="15870" max="15871" width="0" style="250" hidden="1" customWidth="1"/>
    <col min="15872" max="15872" width="23.85546875" style="250" customWidth="1"/>
    <col min="15873" max="15874" width="13.7109375" style="250" bestFit="1" customWidth="1"/>
    <col min="15875" max="16113" width="9.140625" style="250"/>
    <col min="16114" max="16114" width="70.28515625" style="250" customWidth="1"/>
    <col min="16115" max="16116" width="23.85546875" style="250" customWidth="1"/>
    <col min="16117" max="16117" width="0" style="250" hidden="1" customWidth="1"/>
    <col min="16118" max="16118" width="23.85546875" style="250" customWidth="1"/>
    <col min="16119" max="16119" width="29" style="250" customWidth="1"/>
    <col min="16120" max="16121" width="0" style="250" hidden="1" customWidth="1"/>
    <col min="16122" max="16125" width="23.85546875" style="250" customWidth="1"/>
    <col min="16126" max="16127" width="0" style="250" hidden="1" customWidth="1"/>
    <col min="16128" max="16128" width="23.85546875" style="250" customWidth="1"/>
    <col min="16129" max="16130" width="13.7109375" style="250" bestFit="1" customWidth="1"/>
    <col min="16131" max="16384" width="9.140625" style="250"/>
  </cols>
  <sheetData>
    <row r="1" spans="1:16" ht="18.75" customHeight="1" x14ac:dyDescent="0.2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7" t="s">
        <v>171</v>
      </c>
      <c r="L1" s="248"/>
    </row>
    <row r="2" spans="1:16" ht="18.75" customHeight="1" x14ac:dyDescent="0.25">
      <c r="A2" s="245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51"/>
      <c r="L2" s="252"/>
    </row>
    <row r="3" spans="1:16" ht="18.75" customHeight="1" x14ac:dyDescent="0.25">
      <c r="A3" s="245" t="s">
        <v>2</v>
      </c>
      <c r="B3" s="246"/>
      <c r="C3" s="246"/>
      <c r="D3" s="246"/>
      <c r="E3" s="246"/>
      <c r="F3" s="246"/>
      <c r="G3" s="246"/>
      <c r="H3" s="246"/>
      <c r="I3" s="246"/>
      <c r="J3" s="246"/>
      <c r="K3" s="251"/>
      <c r="L3" s="252"/>
    </row>
    <row r="4" spans="1:16" ht="18.75" customHeight="1" x14ac:dyDescent="0.25">
      <c r="A4" s="245" t="s">
        <v>3</v>
      </c>
      <c r="B4" s="253"/>
      <c r="C4" s="246"/>
      <c r="D4" s="246"/>
      <c r="E4" s="246"/>
      <c r="F4" s="246"/>
      <c r="G4" s="246"/>
      <c r="H4" s="246"/>
      <c r="I4" s="246"/>
      <c r="J4" s="246"/>
      <c r="K4" s="251"/>
      <c r="L4" s="252"/>
    </row>
    <row r="5" spans="1:16" ht="18.75" customHeight="1" x14ac:dyDescent="0.25">
      <c r="A5" s="245" t="s">
        <v>4</v>
      </c>
      <c r="B5" s="253"/>
      <c r="C5" s="246"/>
      <c r="D5" s="246"/>
      <c r="E5" s="246"/>
      <c r="F5" s="246"/>
      <c r="G5" s="246"/>
      <c r="H5" s="246"/>
      <c r="I5" s="246"/>
      <c r="J5" s="246"/>
      <c r="K5" s="251"/>
      <c r="L5" s="252"/>
    </row>
    <row r="6" spans="1:16" s="257" customFormat="1" ht="18.75" customHeight="1" x14ac:dyDescent="0.25">
      <c r="A6" s="254"/>
      <c r="B6" s="255"/>
      <c r="C6" s="246"/>
      <c r="D6" s="246"/>
      <c r="E6" s="246"/>
      <c r="F6" s="246"/>
      <c r="G6" s="246"/>
      <c r="H6" s="246"/>
      <c r="I6" s="246"/>
      <c r="J6" s="246"/>
      <c r="K6" s="251"/>
      <c r="L6" s="252"/>
      <c r="M6" s="256"/>
      <c r="N6" s="256"/>
      <c r="O6" s="256"/>
      <c r="P6" s="256"/>
    </row>
    <row r="7" spans="1:16" s="260" customFormat="1" ht="18.75" customHeight="1" x14ac:dyDescent="0.25">
      <c r="A7" s="356" t="s">
        <v>172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258"/>
      <c r="M7" s="259"/>
      <c r="N7" s="259"/>
      <c r="O7" s="259"/>
      <c r="P7" s="259"/>
    </row>
    <row r="8" spans="1:16" s="260" customFormat="1" ht="18.75" customHeight="1" x14ac:dyDescent="0.25">
      <c r="A8" s="356" t="s">
        <v>118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258"/>
      <c r="M8" s="259"/>
      <c r="N8" s="259"/>
      <c r="O8" s="259"/>
      <c r="P8" s="259"/>
    </row>
    <row r="9" spans="1:16" s="257" customFormat="1" ht="18.75" customHeight="1" x14ac:dyDescent="0.25">
      <c r="A9" s="356" t="s">
        <v>7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261"/>
      <c r="M9" s="256"/>
      <c r="N9" s="256"/>
      <c r="O9" s="256"/>
      <c r="P9" s="256"/>
    </row>
    <row r="10" spans="1:16" s="257" customFormat="1" ht="18.75" customHeight="1" x14ac:dyDescent="0.25">
      <c r="A10" s="356" t="s">
        <v>204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262"/>
      <c r="M10" s="256"/>
      <c r="N10" s="256"/>
      <c r="O10" s="256"/>
      <c r="P10" s="256"/>
    </row>
    <row r="11" spans="1:16" s="257" customFormat="1" ht="18.75" customHeight="1" thickBot="1" x14ac:dyDescent="0.3">
      <c r="A11" s="263"/>
      <c r="B11" s="246"/>
      <c r="C11" s="246"/>
      <c r="D11" s="246"/>
      <c r="E11" s="246"/>
      <c r="F11" s="246"/>
      <c r="G11" s="246"/>
      <c r="H11" s="246"/>
      <c r="I11" s="246"/>
      <c r="J11" s="246"/>
      <c r="K11" s="264" t="s">
        <v>8</v>
      </c>
      <c r="L11" s="265"/>
      <c r="M11" s="256"/>
      <c r="N11" s="256"/>
      <c r="O11" s="256"/>
      <c r="P11" s="256"/>
    </row>
    <row r="12" spans="1:16" ht="71.25" customHeight="1" thickBot="1" x14ac:dyDescent="0.3">
      <c r="A12" s="266"/>
      <c r="B12" s="267" t="s">
        <v>173</v>
      </c>
      <c r="C12" s="268" t="s">
        <v>44</v>
      </c>
      <c r="D12" s="267" t="s">
        <v>174</v>
      </c>
      <c r="E12" s="267" t="s">
        <v>47</v>
      </c>
      <c r="F12" s="267" t="s">
        <v>175</v>
      </c>
      <c r="G12" s="267" t="s">
        <v>48</v>
      </c>
      <c r="H12" s="267" t="s">
        <v>49</v>
      </c>
      <c r="I12" s="269" t="s">
        <v>176</v>
      </c>
      <c r="J12" s="267" t="s">
        <v>177</v>
      </c>
      <c r="K12" s="270" t="s">
        <v>52</v>
      </c>
      <c r="L12" s="271"/>
    </row>
    <row r="13" spans="1:16" s="257" customFormat="1" ht="18.75" customHeight="1" x14ac:dyDescent="0.25">
      <c r="A13" s="272" t="s">
        <v>178</v>
      </c>
      <c r="B13" s="273">
        <f>ROUND(216540,0)</f>
        <v>216540</v>
      </c>
      <c r="C13" s="273">
        <f>ROUND(630.571,0)</f>
        <v>631</v>
      </c>
      <c r="D13" s="273">
        <f>ROUND(4107.89,0)</f>
        <v>4108</v>
      </c>
      <c r="E13" s="273">
        <f>ROUND(649.081,0)</f>
        <v>649</v>
      </c>
      <c r="F13" s="273">
        <f>ROUND(1945.152,0)</f>
        <v>1945</v>
      </c>
      <c r="G13" s="273">
        <f>ROUND((-137563555-100)/1000,0)</f>
        <v>-137564</v>
      </c>
      <c r="H13" s="273">
        <f>ROUND((272997441)/1000,0)</f>
        <v>272997</v>
      </c>
      <c r="I13" s="274">
        <f>SUM(B13:H13)</f>
        <v>359306</v>
      </c>
      <c r="J13" s="273">
        <v>0</v>
      </c>
      <c r="K13" s="275">
        <f>SUM(I13:J13)</f>
        <v>359306</v>
      </c>
      <c r="L13" s="276"/>
      <c r="M13" s="256"/>
      <c r="N13" s="256"/>
      <c r="O13" s="256"/>
      <c r="P13" s="256"/>
    </row>
    <row r="14" spans="1:16" s="260" customFormat="1" ht="18.75" customHeight="1" x14ac:dyDescent="0.25">
      <c r="A14" s="277" t="s">
        <v>179</v>
      </c>
      <c r="B14" s="278"/>
      <c r="C14" s="278"/>
      <c r="D14" s="278"/>
      <c r="E14" s="278"/>
      <c r="F14" s="278"/>
      <c r="G14" s="278"/>
      <c r="H14" s="278"/>
      <c r="I14" s="279"/>
      <c r="J14" s="278"/>
      <c r="K14" s="280"/>
      <c r="L14" s="281"/>
      <c r="M14" s="259"/>
      <c r="N14" s="259"/>
      <c r="O14" s="259"/>
      <c r="P14" s="259"/>
    </row>
    <row r="15" spans="1:16" s="257" customFormat="1" ht="18.75" customHeight="1" x14ac:dyDescent="0.25">
      <c r="A15" s="282" t="s">
        <v>102</v>
      </c>
      <c r="B15" s="283">
        <f t="shared" ref="B15:F15" si="0">ROUND(0,0)</f>
        <v>0</v>
      </c>
      <c r="C15" s="283">
        <f t="shared" si="0"/>
        <v>0</v>
      </c>
      <c r="D15" s="283">
        <f t="shared" si="0"/>
        <v>0</v>
      </c>
      <c r="E15" s="283">
        <f t="shared" si="0"/>
        <v>0</v>
      </c>
      <c r="F15" s="283">
        <f t="shared" si="0"/>
        <v>0</v>
      </c>
      <c r="G15" s="283">
        <v>0</v>
      </c>
      <c r="H15" s="283">
        <v>9979</v>
      </c>
      <c r="I15" s="284">
        <f>SUM(B15:H15)</f>
        <v>9979</v>
      </c>
      <c r="J15" s="283">
        <v>-1</v>
      </c>
      <c r="K15" s="285">
        <f>SUM(I15:J15)</f>
        <v>9978</v>
      </c>
      <c r="L15" s="281"/>
      <c r="M15" s="256"/>
      <c r="N15" s="256"/>
      <c r="O15" s="256"/>
      <c r="P15" s="256"/>
    </row>
    <row r="16" spans="1:16" s="260" customFormat="1" ht="18.75" customHeight="1" x14ac:dyDescent="0.25">
      <c r="A16" s="286" t="s">
        <v>180</v>
      </c>
      <c r="B16" s="278"/>
      <c r="C16" s="278"/>
      <c r="D16" s="278"/>
      <c r="E16" s="278"/>
      <c r="F16" s="278"/>
      <c r="G16" s="278"/>
      <c r="H16" s="278"/>
      <c r="I16" s="279"/>
      <c r="J16" s="278"/>
      <c r="K16" s="280"/>
      <c r="L16" s="287"/>
      <c r="M16" s="259"/>
      <c r="N16" s="259"/>
      <c r="O16" s="259"/>
      <c r="P16" s="259"/>
    </row>
    <row r="17" spans="1:16" s="257" customFormat="1" ht="37.5" x14ac:dyDescent="0.25">
      <c r="A17" s="288" t="s">
        <v>181</v>
      </c>
      <c r="B17" s="289"/>
      <c r="C17" s="289"/>
      <c r="D17" s="289"/>
      <c r="E17" s="289"/>
      <c r="F17" s="289"/>
      <c r="G17" s="289"/>
      <c r="H17" s="289"/>
      <c r="I17" s="290"/>
      <c r="J17" s="289"/>
      <c r="K17" s="285"/>
      <c r="L17" s="276"/>
      <c r="M17" s="256"/>
      <c r="N17" s="256"/>
      <c r="O17" s="256"/>
      <c r="P17" s="256"/>
    </row>
    <row r="18" spans="1:16" s="257" customFormat="1" ht="37.5" x14ac:dyDescent="0.25">
      <c r="A18" s="291" t="s">
        <v>182</v>
      </c>
      <c r="B18" s="283">
        <v>0</v>
      </c>
      <c r="C18" s="283">
        <v>0</v>
      </c>
      <c r="D18" s="283">
        <v>-10649</v>
      </c>
      <c r="E18" s="283">
        <v>0</v>
      </c>
      <c r="F18" s="283">
        <v>0</v>
      </c>
      <c r="G18" s="283">
        <v>0</v>
      </c>
      <c r="H18" s="283">
        <v>0</v>
      </c>
      <c r="I18" s="292">
        <f t="shared" ref="I18:I22" si="1">SUM(B18:H18)</f>
        <v>-10649</v>
      </c>
      <c r="J18" s="283">
        <v>0</v>
      </c>
      <c r="K18" s="285">
        <f t="shared" ref="K18:K37" si="2">SUM(I18:J18)</f>
        <v>-10649</v>
      </c>
      <c r="L18" s="276"/>
      <c r="M18" s="256"/>
      <c r="N18" s="256"/>
      <c r="O18" s="256"/>
      <c r="P18" s="256"/>
    </row>
    <row r="19" spans="1:16" s="257" customFormat="1" ht="37.5" x14ac:dyDescent="0.25">
      <c r="A19" s="293" t="s">
        <v>183</v>
      </c>
      <c r="B19" s="283">
        <v>0</v>
      </c>
      <c r="C19" s="283">
        <v>0</v>
      </c>
      <c r="D19" s="283">
        <v>7888</v>
      </c>
      <c r="E19" s="283">
        <v>0</v>
      </c>
      <c r="F19" s="283">
        <v>0</v>
      </c>
      <c r="G19" s="283">
        <v>0</v>
      </c>
      <c r="H19" s="283">
        <v>0</v>
      </c>
      <c r="I19" s="292">
        <f t="shared" si="1"/>
        <v>7888</v>
      </c>
      <c r="J19" s="283">
        <v>0</v>
      </c>
      <c r="K19" s="285">
        <f t="shared" si="2"/>
        <v>7888</v>
      </c>
      <c r="L19" s="276"/>
      <c r="M19" s="256"/>
      <c r="N19" s="256"/>
      <c r="O19" s="256"/>
      <c r="P19" s="256"/>
    </row>
    <row r="20" spans="1:16" s="257" customFormat="1" ht="39" customHeight="1" x14ac:dyDescent="0.25">
      <c r="A20" s="293" t="s">
        <v>184</v>
      </c>
      <c r="B20" s="283">
        <v>0</v>
      </c>
      <c r="C20" s="283">
        <v>0</v>
      </c>
      <c r="D20" s="283">
        <v>3302</v>
      </c>
      <c r="E20" s="283">
        <v>0</v>
      </c>
      <c r="F20" s="283">
        <v>0</v>
      </c>
      <c r="G20" s="283">
        <v>0</v>
      </c>
      <c r="H20" s="283">
        <v>0</v>
      </c>
      <c r="I20" s="292">
        <f t="shared" si="1"/>
        <v>3302</v>
      </c>
      <c r="J20" s="283">
        <v>0</v>
      </c>
      <c r="K20" s="285">
        <f t="shared" si="2"/>
        <v>3302</v>
      </c>
      <c r="L20" s="276"/>
      <c r="M20" s="256"/>
      <c r="N20" s="256"/>
      <c r="O20" s="256"/>
      <c r="P20" s="256"/>
    </row>
    <row r="21" spans="1:16" s="257" customFormat="1" ht="38.25" customHeight="1" thickBot="1" x14ac:dyDescent="0.3">
      <c r="A21" s="294" t="s">
        <v>185</v>
      </c>
      <c r="B21" s="295">
        <v>0</v>
      </c>
      <c r="C21" s="295">
        <v>0</v>
      </c>
      <c r="D21" s="295">
        <v>0</v>
      </c>
      <c r="E21" s="296">
        <v>-2277</v>
      </c>
      <c r="F21" s="295">
        <v>0</v>
      </c>
      <c r="G21" s="295">
        <v>0</v>
      </c>
      <c r="H21" s="295">
        <v>0</v>
      </c>
      <c r="I21" s="295">
        <f t="shared" si="1"/>
        <v>-2277</v>
      </c>
      <c r="J21" s="295">
        <v>0</v>
      </c>
      <c r="K21" s="297">
        <f t="shared" si="2"/>
        <v>-2277</v>
      </c>
      <c r="L21" s="276"/>
      <c r="M21" s="256"/>
      <c r="N21" s="256"/>
      <c r="O21" s="256"/>
      <c r="P21" s="256"/>
    </row>
    <row r="22" spans="1:16" s="257" customFormat="1" ht="39.75" thickBot="1" x14ac:dyDescent="0.3">
      <c r="A22" s="298" t="s">
        <v>186</v>
      </c>
      <c r="B22" s="299">
        <f>SUM(B18:B21)</f>
        <v>0</v>
      </c>
      <c r="C22" s="299">
        <f t="shared" ref="C22:H22" si="3">SUM(C18:C21)</f>
        <v>0</v>
      </c>
      <c r="D22" s="299">
        <f t="shared" si="3"/>
        <v>541</v>
      </c>
      <c r="E22" s="299">
        <f t="shared" si="3"/>
        <v>-2277</v>
      </c>
      <c r="F22" s="299">
        <f t="shared" si="3"/>
        <v>0</v>
      </c>
      <c r="G22" s="299">
        <f t="shared" si="3"/>
        <v>0</v>
      </c>
      <c r="H22" s="299">
        <f t="shared" si="3"/>
        <v>0</v>
      </c>
      <c r="I22" s="299">
        <f t="shared" si="1"/>
        <v>-1736</v>
      </c>
      <c r="J22" s="299">
        <f t="shared" ref="J22" si="4">SUM(J18:J21)</f>
        <v>0</v>
      </c>
      <c r="K22" s="299">
        <f t="shared" si="2"/>
        <v>-1736</v>
      </c>
      <c r="L22" s="276"/>
      <c r="M22" s="256"/>
      <c r="N22" s="256"/>
      <c r="O22" s="256"/>
      <c r="P22" s="256"/>
    </row>
    <row r="23" spans="1:16" s="257" customFormat="1" ht="39.75" hidden="1" customHeight="1" outlineLevel="1" x14ac:dyDescent="0.3">
      <c r="A23" s="288" t="s">
        <v>187</v>
      </c>
      <c r="B23" s="283">
        <v>0</v>
      </c>
      <c r="C23" s="283">
        <v>0</v>
      </c>
      <c r="D23" s="283">
        <v>0</v>
      </c>
      <c r="E23" s="283">
        <v>0</v>
      </c>
      <c r="F23" s="283">
        <v>0</v>
      </c>
      <c r="G23" s="283">
        <v>0</v>
      </c>
      <c r="H23" s="283">
        <v>0</v>
      </c>
      <c r="I23" s="292"/>
      <c r="J23" s="283">
        <v>0</v>
      </c>
      <c r="K23" s="285">
        <f t="shared" si="2"/>
        <v>0</v>
      </c>
      <c r="L23" s="276"/>
      <c r="M23" s="256"/>
      <c r="N23" s="256"/>
      <c r="O23" s="256"/>
      <c r="P23" s="256"/>
    </row>
    <row r="24" spans="1:16" s="257" customFormat="1" ht="39.75" hidden="1" customHeight="1" outlineLevel="1" x14ac:dyDescent="0.3">
      <c r="A24" s="300" t="s">
        <v>188</v>
      </c>
      <c r="B24" s="283">
        <v>0</v>
      </c>
      <c r="C24" s="283">
        <v>0</v>
      </c>
      <c r="D24" s="283">
        <v>0</v>
      </c>
      <c r="E24" s="283">
        <v>0</v>
      </c>
      <c r="F24" s="283">
        <v>0</v>
      </c>
      <c r="G24" s="283">
        <v>0</v>
      </c>
      <c r="H24" s="283">
        <v>0</v>
      </c>
      <c r="I24" s="292"/>
      <c r="J24" s="283">
        <v>0</v>
      </c>
      <c r="K24" s="285">
        <f t="shared" si="2"/>
        <v>0</v>
      </c>
      <c r="L24" s="276"/>
      <c r="M24" s="256"/>
      <c r="N24" s="256"/>
      <c r="O24" s="256"/>
      <c r="P24" s="256"/>
    </row>
    <row r="25" spans="1:16" s="257" customFormat="1" ht="39.75" hidden="1" customHeight="1" outlineLevel="1" thickBot="1" x14ac:dyDescent="0.3">
      <c r="A25" s="301" t="s">
        <v>189</v>
      </c>
      <c r="B25" s="296">
        <v>0</v>
      </c>
      <c r="C25" s="296">
        <v>0</v>
      </c>
      <c r="D25" s="296">
        <v>0</v>
      </c>
      <c r="E25" s="296">
        <v>0</v>
      </c>
      <c r="F25" s="296">
        <v>0</v>
      </c>
      <c r="G25" s="296">
        <v>0</v>
      </c>
      <c r="H25" s="296">
        <v>0</v>
      </c>
      <c r="I25" s="296"/>
      <c r="J25" s="296">
        <v>0</v>
      </c>
      <c r="K25" s="302">
        <f t="shared" si="2"/>
        <v>0</v>
      </c>
      <c r="L25" s="276"/>
      <c r="M25" s="256"/>
      <c r="N25" s="256"/>
      <c r="O25" s="256"/>
      <c r="P25" s="256"/>
    </row>
    <row r="26" spans="1:16" s="257" customFormat="1" ht="19.5" collapsed="1" thickBot="1" x14ac:dyDescent="0.3">
      <c r="A26" s="303" t="s">
        <v>190</v>
      </c>
      <c r="B26" s="304">
        <f>SUM(B25,B22,B15)</f>
        <v>0</v>
      </c>
      <c r="C26" s="304">
        <f t="shared" ref="C26:H26" si="5">SUM(C25,C22,C15)</f>
        <v>0</v>
      </c>
      <c r="D26" s="304">
        <f t="shared" si="5"/>
        <v>541</v>
      </c>
      <c r="E26" s="304">
        <f t="shared" si="5"/>
        <v>-2277</v>
      </c>
      <c r="F26" s="304">
        <f t="shared" si="5"/>
        <v>0</v>
      </c>
      <c r="G26" s="304">
        <f t="shared" si="5"/>
        <v>0</v>
      </c>
      <c r="H26" s="304">
        <f t="shared" si="5"/>
        <v>9979</v>
      </c>
      <c r="I26" s="304">
        <f t="shared" ref="I26:I37" si="6">SUM(B26:H26)</f>
        <v>8243</v>
      </c>
      <c r="J26" s="304">
        <f t="shared" ref="J26" si="7">SUM(J25,J22,J15)</f>
        <v>-1</v>
      </c>
      <c r="K26" s="304">
        <f t="shared" si="2"/>
        <v>8242</v>
      </c>
      <c r="L26" s="276"/>
      <c r="M26" s="256"/>
      <c r="N26" s="256"/>
      <c r="O26" s="256"/>
      <c r="P26" s="256"/>
    </row>
    <row r="27" spans="1:16" s="257" customFormat="1" ht="20.25" customHeight="1" x14ac:dyDescent="0.25">
      <c r="A27" s="305" t="s">
        <v>191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276"/>
      <c r="M27" s="256"/>
      <c r="N27" s="256"/>
      <c r="O27" s="256"/>
      <c r="P27" s="256"/>
    </row>
    <row r="28" spans="1:16" s="309" customFormat="1" ht="18.75" x14ac:dyDescent="0.25">
      <c r="A28" s="293" t="s">
        <v>192</v>
      </c>
      <c r="B28" s="283">
        <f>ROUND(0,0)</f>
        <v>0</v>
      </c>
      <c r="C28" s="283">
        <f t="shared" ref="C28:G28" si="8">ROUND(0,0)</f>
        <v>0</v>
      </c>
      <c r="D28" s="283">
        <f t="shared" si="8"/>
        <v>0</v>
      </c>
      <c r="E28" s="283">
        <f t="shared" si="8"/>
        <v>0</v>
      </c>
      <c r="F28" s="283">
        <v>-65</v>
      </c>
      <c r="G28" s="283">
        <f t="shared" si="8"/>
        <v>0</v>
      </c>
      <c r="H28" s="283">
        <f>-F28</f>
        <v>65</v>
      </c>
      <c r="I28" s="283">
        <f t="shared" si="6"/>
        <v>0</v>
      </c>
      <c r="J28" s="283">
        <v>0</v>
      </c>
      <c r="K28" s="307">
        <f t="shared" si="2"/>
        <v>0</v>
      </c>
      <c r="L28" s="287"/>
      <c r="M28" s="308"/>
      <c r="N28" s="308"/>
      <c r="O28" s="308"/>
      <c r="P28" s="308"/>
    </row>
    <row r="29" spans="1:16" s="309" customFormat="1" ht="18.75" hidden="1" outlineLevel="1" x14ac:dyDescent="0.25">
      <c r="A29" s="310" t="s">
        <v>193</v>
      </c>
      <c r="B29" s="311">
        <f t="shared" ref="B29:J31" si="9">ROUND(0,0)</f>
        <v>0</v>
      </c>
      <c r="C29" s="311">
        <f t="shared" si="9"/>
        <v>0</v>
      </c>
      <c r="D29" s="311">
        <f t="shared" si="9"/>
        <v>0</v>
      </c>
      <c r="E29" s="311">
        <f t="shared" si="9"/>
        <v>0</v>
      </c>
      <c r="F29" s="311">
        <f t="shared" si="9"/>
        <v>0</v>
      </c>
      <c r="G29" s="311">
        <f t="shared" si="9"/>
        <v>0</v>
      </c>
      <c r="H29" s="311">
        <f t="shared" si="9"/>
        <v>0</v>
      </c>
      <c r="I29" s="311">
        <f t="shared" si="6"/>
        <v>0</v>
      </c>
      <c r="J29" s="311">
        <v>0</v>
      </c>
      <c r="K29" s="312">
        <f t="shared" si="2"/>
        <v>0</v>
      </c>
      <c r="L29" s="287"/>
      <c r="M29" s="308"/>
      <c r="N29" s="308"/>
      <c r="O29" s="308"/>
      <c r="P29" s="308"/>
    </row>
    <row r="30" spans="1:16" s="309" customFormat="1" ht="18.75" hidden="1" outlineLevel="1" x14ac:dyDescent="0.25">
      <c r="A30" s="293" t="s">
        <v>194</v>
      </c>
      <c r="B30" s="283">
        <f t="shared" si="9"/>
        <v>0</v>
      </c>
      <c r="C30" s="283">
        <f t="shared" si="9"/>
        <v>0</v>
      </c>
      <c r="D30" s="283">
        <f t="shared" si="9"/>
        <v>0</v>
      </c>
      <c r="E30" s="283">
        <f t="shared" si="9"/>
        <v>0</v>
      </c>
      <c r="F30" s="283">
        <f t="shared" si="9"/>
        <v>0</v>
      </c>
      <c r="G30" s="283">
        <f t="shared" si="9"/>
        <v>0</v>
      </c>
      <c r="H30" s="283">
        <f t="shared" si="9"/>
        <v>0</v>
      </c>
      <c r="I30" s="283">
        <f t="shared" si="6"/>
        <v>0</v>
      </c>
      <c r="J30" s="283">
        <f t="shared" si="9"/>
        <v>0</v>
      </c>
      <c r="K30" s="307">
        <f t="shared" si="2"/>
        <v>0</v>
      </c>
      <c r="L30" s="287"/>
      <c r="M30" s="308"/>
      <c r="N30" s="308"/>
      <c r="O30" s="308"/>
      <c r="P30" s="308"/>
    </row>
    <row r="31" spans="1:16" s="309" customFormat="1" ht="18.75" customHeight="1" collapsed="1" thickBot="1" x14ac:dyDescent="0.3">
      <c r="A31" s="294" t="s">
        <v>158</v>
      </c>
      <c r="B31" s="295">
        <f t="shared" si="9"/>
        <v>0</v>
      </c>
      <c r="C31" s="295">
        <f t="shared" si="9"/>
        <v>0</v>
      </c>
      <c r="D31" s="295">
        <f t="shared" si="9"/>
        <v>0</v>
      </c>
      <c r="E31" s="295">
        <f t="shared" si="9"/>
        <v>0</v>
      </c>
      <c r="F31" s="295">
        <f t="shared" si="9"/>
        <v>0</v>
      </c>
      <c r="G31" s="295">
        <f t="shared" si="9"/>
        <v>0</v>
      </c>
      <c r="H31" s="295">
        <v>-113440</v>
      </c>
      <c r="I31" s="295">
        <f t="shared" si="6"/>
        <v>-113440</v>
      </c>
      <c r="J31" s="295">
        <f t="shared" si="9"/>
        <v>0</v>
      </c>
      <c r="K31" s="297">
        <f t="shared" si="2"/>
        <v>-113440</v>
      </c>
      <c r="L31" s="287"/>
      <c r="M31" s="308"/>
      <c r="N31" s="308"/>
      <c r="O31" s="308"/>
      <c r="P31" s="308"/>
    </row>
    <row r="32" spans="1:16" s="309" customFormat="1" ht="18.75" customHeight="1" thickBot="1" x14ac:dyDescent="0.3">
      <c r="A32" s="313" t="s">
        <v>195</v>
      </c>
      <c r="B32" s="314">
        <f>SUM(B28:B31)</f>
        <v>0</v>
      </c>
      <c r="C32" s="314">
        <f t="shared" ref="C32:H32" si="10">SUM(C28:C31)</f>
        <v>0</v>
      </c>
      <c r="D32" s="314">
        <f t="shared" si="10"/>
        <v>0</v>
      </c>
      <c r="E32" s="314">
        <f t="shared" si="10"/>
        <v>0</v>
      </c>
      <c r="F32" s="314">
        <f t="shared" si="10"/>
        <v>-65</v>
      </c>
      <c r="G32" s="314">
        <f t="shared" si="10"/>
        <v>0</v>
      </c>
      <c r="H32" s="314">
        <f t="shared" si="10"/>
        <v>-113375</v>
      </c>
      <c r="I32" s="314">
        <f t="shared" si="6"/>
        <v>-113440</v>
      </c>
      <c r="J32" s="314">
        <f t="shared" ref="J32" si="11">SUM(J28:J31)</f>
        <v>0</v>
      </c>
      <c r="K32" s="314">
        <f t="shared" si="2"/>
        <v>-113440</v>
      </c>
      <c r="L32" s="287"/>
      <c r="M32" s="308"/>
      <c r="N32" s="308"/>
      <c r="O32" s="308"/>
      <c r="P32" s="308"/>
    </row>
    <row r="33" spans="1:16" s="309" customFormat="1" ht="19.5" thickBot="1" x14ac:dyDescent="0.3">
      <c r="A33" s="313" t="s">
        <v>207</v>
      </c>
      <c r="B33" s="314">
        <f>SUM(B26,B13,B32)</f>
        <v>216540</v>
      </c>
      <c r="C33" s="314">
        <f t="shared" ref="C33:H33" si="12">SUM(C26,C13,C32)</f>
        <v>631</v>
      </c>
      <c r="D33" s="314">
        <f t="shared" si="12"/>
        <v>4649</v>
      </c>
      <c r="E33" s="314">
        <f t="shared" si="12"/>
        <v>-1628</v>
      </c>
      <c r="F33" s="314">
        <f t="shared" si="12"/>
        <v>1880</v>
      </c>
      <c r="G33" s="314">
        <f t="shared" si="12"/>
        <v>-137564</v>
      </c>
      <c r="H33" s="314">
        <f t="shared" si="12"/>
        <v>169601</v>
      </c>
      <c r="I33" s="314">
        <f t="shared" si="6"/>
        <v>254109</v>
      </c>
      <c r="J33" s="314">
        <f t="shared" ref="J33" si="13">SUM(J26,J13,J32)</f>
        <v>-1</v>
      </c>
      <c r="K33" s="314">
        <f t="shared" si="2"/>
        <v>254108</v>
      </c>
      <c r="L33" s="287"/>
      <c r="M33" s="308"/>
      <c r="N33" s="308"/>
      <c r="O33" s="308"/>
      <c r="P33" s="308"/>
    </row>
    <row r="34" spans="1:16" s="309" customFormat="1" ht="18.75" x14ac:dyDescent="0.25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287"/>
      <c r="M34" s="308"/>
      <c r="N34" s="308"/>
      <c r="O34" s="308"/>
      <c r="P34" s="308"/>
    </row>
    <row r="35" spans="1:16" s="309" customFormat="1" ht="18.75" x14ac:dyDescent="0.25">
      <c r="A35" s="286" t="s">
        <v>196</v>
      </c>
      <c r="B35" s="307">
        <v>9280.0010000000002</v>
      </c>
      <c r="C35" s="307">
        <f>74.4</f>
        <v>74.400000000000006</v>
      </c>
      <c r="D35" s="307">
        <v>0</v>
      </c>
      <c r="E35" s="307">
        <v>0</v>
      </c>
      <c r="F35" s="307">
        <v>1108.0429999999999</v>
      </c>
      <c r="G35" s="307">
        <v>0</v>
      </c>
      <c r="H35" s="307">
        <v>3181.2719999999999</v>
      </c>
      <c r="I35" s="317">
        <f t="shared" si="6"/>
        <v>13643.716</v>
      </c>
      <c r="J35" s="307">
        <v>0</v>
      </c>
      <c r="K35" s="285">
        <f t="shared" si="2"/>
        <v>13643.716</v>
      </c>
      <c r="L35" s="276"/>
      <c r="M35" s="308"/>
      <c r="N35" s="308"/>
      <c r="O35" s="308"/>
      <c r="P35" s="308"/>
    </row>
    <row r="36" spans="1:16" s="309" customFormat="1" ht="18.75" x14ac:dyDescent="0.25">
      <c r="A36" s="277" t="s">
        <v>179</v>
      </c>
      <c r="B36" s="283"/>
      <c r="C36" s="283"/>
      <c r="D36" s="283"/>
      <c r="E36" s="283"/>
      <c r="F36" s="283"/>
      <c r="G36" s="283"/>
      <c r="H36" s="307"/>
      <c r="I36" s="317"/>
      <c r="J36" s="283"/>
      <c r="K36" s="285"/>
      <c r="L36" s="281"/>
      <c r="M36" s="308"/>
      <c r="N36" s="308"/>
      <c r="O36" s="308"/>
      <c r="P36" s="308"/>
    </row>
    <row r="37" spans="1:16" s="309" customFormat="1" ht="18.75" x14ac:dyDescent="0.25">
      <c r="A37" s="291" t="s">
        <v>102</v>
      </c>
      <c r="B37" s="283">
        <f t="shared" ref="B37:G37" si="14">ROUND(0,0)</f>
        <v>0</v>
      </c>
      <c r="C37" s="283">
        <f t="shared" si="14"/>
        <v>0</v>
      </c>
      <c r="D37" s="283">
        <f t="shared" si="14"/>
        <v>0</v>
      </c>
      <c r="E37" s="283">
        <f t="shared" si="14"/>
        <v>0</v>
      </c>
      <c r="F37" s="283">
        <f t="shared" si="14"/>
        <v>0</v>
      </c>
      <c r="G37" s="283">
        <f t="shared" si="14"/>
        <v>0</v>
      </c>
      <c r="H37" s="283">
        <v>305337</v>
      </c>
      <c r="I37" s="292">
        <f t="shared" si="6"/>
        <v>305337</v>
      </c>
      <c r="J37" s="283">
        <v>0</v>
      </c>
      <c r="K37" s="285">
        <f t="shared" si="2"/>
        <v>305337</v>
      </c>
      <c r="L37" s="281"/>
      <c r="M37" s="308"/>
      <c r="N37" s="308"/>
      <c r="O37" s="308"/>
      <c r="P37" s="308"/>
    </row>
    <row r="38" spans="1:16" s="309" customFormat="1" ht="18.75" x14ac:dyDescent="0.25">
      <c r="A38" s="318" t="s">
        <v>180</v>
      </c>
      <c r="B38" s="283"/>
      <c r="C38" s="283"/>
      <c r="D38" s="283"/>
      <c r="E38" s="283"/>
      <c r="F38" s="283"/>
      <c r="G38" s="283"/>
      <c r="H38" s="307"/>
      <c r="I38" s="317"/>
      <c r="J38" s="283"/>
      <c r="K38" s="285"/>
      <c r="L38" s="281"/>
      <c r="M38" s="308"/>
      <c r="N38" s="308"/>
      <c r="O38" s="308"/>
      <c r="P38" s="308"/>
    </row>
    <row r="39" spans="1:16" s="309" customFormat="1" ht="37.5" x14ac:dyDescent="0.25">
      <c r="A39" s="288" t="s">
        <v>197</v>
      </c>
      <c r="B39" s="289"/>
      <c r="C39" s="289"/>
      <c r="D39" s="289"/>
      <c r="E39" s="289"/>
      <c r="F39" s="289"/>
      <c r="G39" s="289"/>
      <c r="H39" s="289"/>
      <c r="I39" s="290"/>
      <c r="J39" s="289"/>
      <c r="K39" s="319"/>
      <c r="L39" s="320"/>
      <c r="M39" s="308"/>
      <c r="N39" s="308"/>
      <c r="O39" s="308"/>
      <c r="P39" s="308"/>
    </row>
    <row r="40" spans="1:16" s="309" customFormat="1" ht="37.5" x14ac:dyDescent="0.25">
      <c r="A40" s="291" t="s">
        <v>182</v>
      </c>
      <c r="B40" s="283">
        <v>0</v>
      </c>
      <c r="C40" s="283">
        <v>0</v>
      </c>
      <c r="D40" s="283">
        <v>2088</v>
      </c>
      <c r="E40" s="283">
        <v>0</v>
      </c>
      <c r="F40" s="283">
        <v>0</v>
      </c>
      <c r="G40" s="283">
        <v>0</v>
      </c>
      <c r="H40" s="283">
        <v>0</v>
      </c>
      <c r="I40" s="292">
        <f t="shared" ref="I40:I55" si="15">SUM(B40:H40)</f>
        <v>2088</v>
      </c>
      <c r="J40" s="283">
        <v>0</v>
      </c>
      <c r="K40" s="285">
        <f t="shared" ref="K40:K55" si="16">SUM(I40:J40)</f>
        <v>2088</v>
      </c>
      <c r="L40" s="287"/>
      <c r="M40" s="308"/>
      <c r="N40" s="308"/>
      <c r="O40" s="308"/>
      <c r="P40" s="308"/>
    </row>
    <row r="41" spans="1:16" s="309" customFormat="1" ht="37.5" x14ac:dyDescent="0.25">
      <c r="A41" s="293" t="s">
        <v>183</v>
      </c>
      <c r="B41" s="283">
        <v>0</v>
      </c>
      <c r="C41" s="283">
        <v>0</v>
      </c>
      <c r="D41" s="283">
        <v>0</v>
      </c>
      <c r="E41" s="283">
        <v>0</v>
      </c>
      <c r="F41" s="283">
        <v>0</v>
      </c>
      <c r="G41" s="283">
        <v>0</v>
      </c>
      <c r="H41" s="283">
        <v>0</v>
      </c>
      <c r="I41" s="283">
        <f t="shared" si="15"/>
        <v>0</v>
      </c>
      <c r="J41" s="283">
        <v>0</v>
      </c>
      <c r="K41" s="307">
        <f t="shared" si="16"/>
        <v>0</v>
      </c>
      <c r="L41" s="287"/>
      <c r="M41" s="308"/>
      <c r="N41" s="308"/>
      <c r="O41" s="308"/>
      <c r="P41" s="308"/>
    </row>
    <row r="42" spans="1:16" s="309" customFormat="1" ht="37.5" customHeight="1" x14ac:dyDescent="0.25">
      <c r="A42" s="293" t="s">
        <v>198</v>
      </c>
      <c r="B42" s="283">
        <v>0</v>
      </c>
      <c r="C42" s="283">
        <v>0</v>
      </c>
      <c r="D42" s="283">
        <v>-419</v>
      </c>
      <c r="E42" s="283">
        <v>0</v>
      </c>
      <c r="F42" s="283">
        <v>0</v>
      </c>
      <c r="G42" s="283">
        <v>0</v>
      </c>
      <c r="H42" s="283">
        <v>0</v>
      </c>
      <c r="I42" s="283">
        <f t="shared" si="15"/>
        <v>-419</v>
      </c>
      <c r="J42" s="283">
        <v>0</v>
      </c>
      <c r="K42" s="307">
        <f t="shared" si="16"/>
        <v>-419</v>
      </c>
      <c r="L42" s="287"/>
      <c r="M42" s="308"/>
      <c r="N42" s="308"/>
      <c r="O42" s="308"/>
      <c r="P42" s="308"/>
    </row>
    <row r="43" spans="1:16" s="309" customFormat="1" ht="43.5" customHeight="1" thickBot="1" x14ac:dyDescent="0.3">
      <c r="A43" s="294" t="s">
        <v>185</v>
      </c>
      <c r="B43" s="295">
        <v>0</v>
      </c>
      <c r="C43" s="295">
        <v>0</v>
      </c>
      <c r="D43" s="295">
        <v>0</v>
      </c>
      <c r="E43" s="296">
        <v>226</v>
      </c>
      <c r="F43" s="295">
        <v>0</v>
      </c>
      <c r="G43" s="295">
        <v>0</v>
      </c>
      <c r="H43" s="295">
        <v>0</v>
      </c>
      <c r="I43" s="295">
        <f t="shared" si="15"/>
        <v>226</v>
      </c>
      <c r="J43" s="295">
        <v>0</v>
      </c>
      <c r="K43" s="302">
        <f t="shared" si="16"/>
        <v>226</v>
      </c>
      <c r="L43" s="287"/>
      <c r="M43" s="308"/>
      <c r="N43" s="308"/>
      <c r="O43" s="308"/>
      <c r="P43" s="308"/>
    </row>
    <row r="44" spans="1:16" s="309" customFormat="1" ht="39" x14ac:dyDescent="0.25">
      <c r="A44" s="298" t="s">
        <v>186</v>
      </c>
      <c r="B44" s="299">
        <f>SUM(B40:B43)</f>
        <v>0</v>
      </c>
      <c r="C44" s="299">
        <f t="shared" ref="C44:H44" si="17">SUM(C40:C43)</f>
        <v>0</v>
      </c>
      <c r="D44" s="299">
        <f t="shared" si="17"/>
        <v>1669</v>
      </c>
      <c r="E44" s="299">
        <f t="shared" si="17"/>
        <v>226</v>
      </c>
      <c r="F44" s="299">
        <f t="shared" si="17"/>
        <v>0</v>
      </c>
      <c r="G44" s="299">
        <f t="shared" si="17"/>
        <v>0</v>
      </c>
      <c r="H44" s="299">
        <f t="shared" si="17"/>
        <v>0</v>
      </c>
      <c r="I44" s="299">
        <f t="shared" si="15"/>
        <v>1895</v>
      </c>
      <c r="J44" s="299">
        <f t="shared" ref="J44" si="18">SUM(J40:J43)</f>
        <v>0</v>
      </c>
      <c r="K44" s="299">
        <f t="shared" si="16"/>
        <v>1895</v>
      </c>
      <c r="L44" s="287"/>
      <c r="M44" s="308"/>
      <c r="N44" s="308"/>
      <c r="O44" s="308"/>
      <c r="P44" s="308"/>
    </row>
    <row r="45" spans="1:16" s="309" customFormat="1" ht="37.5" x14ac:dyDescent="0.25">
      <c r="A45" s="321" t="s">
        <v>199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287"/>
      <c r="M45" s="308"/>
      <c r="N45" s="308"/>
      <c r="O45" s="308"/>
      <c r="P45" s="308"/>
    </row>
    <row r="46" spans="1:16" s="309" customFormat="1" ht="18.75" x14ac:dyDescent="0.25">
      <c r="A46" s="323" t="s">
        <v>188</v>
      </c>
      <c r="B46" s="324">
        <v>0</v>
      </c>
      <c r="C46" s="324">
        <v>0</v>
      </c>
      <c r="D46" s="324">
        <v>0</v>
      </c>
      <c r="E46" s="324">
        <v>0</v>
      </c>
      <c r="F46" s="324">
        <v>837</v>
      </c>
      <c r="G46" s="324">
        <v>0</v>
      </c>
      <c r="H46" s="324">
        <v>0</v>
      </c>
      <c r="I46" s="324">
        <f t="shared" si="15"/>
        <v>837</v>
      </c>
      <c r="J46" s="324">
        <v>0</v>
      </c>
      <c r="K46" s="325">
        <f t="shared" si="16"/>
        <v>837</v>
      </c>
      <c r="L46" s="287"/>
      <c r="M46" s="308"/>
      <c r="N46" s="308"/>
      <c r="O46" s="308"/>
      <c r="P46" s="308"/>
    </row>
    <row r="47" spans="1:16" s="309" customFormat="1" ht="38.25" thickBot="1" x14ac:dyDescent="0.3">
      <c r="A47" s="301" t="s">
        <v>189</v>
      </c>
      <c r="B47" s="296">
        <f>B46</f>
        <v>0</v>
      </c>
      <c r="C47" s="296">
        <f t="shared" ref="C47:H47" si="19">C46</f>
        <v>0</v>
      </c>
      <c r="D47" s="296">
        <f t="shared" si="19"/>
        <v>0</v>
      </c>
      <c r="E47" s="296">
        <f t="shared" si="19"/>
        <v>0</v>
      </c>
      <c r="F47" s="296">
        <f t="shared" si="19"/>
        <v>837</v>
      </c>
      <c r="G47" s="296">
        <f t="shared" si="19"/>
        <v>0</v>
      </c>
      <c r="H47" s="296">
        <f t="shared" si="19"/>
        <v>0</v>
      </c>
      <c r="I47" s="296">
        <f t="shared" si="15"/>
        <v>837</v>
      </c>
      <c r="J47" s="296">
        <f t="shared" ref="J47" si="20">J46</f>
        <v>0</v>
      </c>
      <c r="K47" s="302">
        <f t="shared" si="16"/>
        <v>837</v>
      </c>
      <c r="L47" s="287"/>
      <c r="M47" s="308"/>
      <c r="N47" s="308"/>
      <c r="O47" s="308"/>
      <c r="P47" s="308"/>
    </row>
    <row r="48" spans="1:16" s="309" customFormat="1" ht="19.5" thickBot="1" x14ac:dyDescent="0.3">
      <c r="A48" s="303" t="s">
        <v>190</v>
      </c>
      <c r="B48" s="304">
        <f>SUM(B47,B44,B37)</f>
        <v>0</v>
      </c>
      <c r="C48" s="304">
        <f t="shared" ref="C48:H48" si="21">SUM(C47,C44,C37)</f>
        <v>0</v>
      </c>
      <c r="D48" s="304">
        <f t="shared" si="21"/>
        <v>1669</v>
      </c>
      <c r="E48" s="304">
        <f t="shared" si="21"/>
        <v>226</v>
      </c>
      <c r="F48" s="304">
        <f t="shared" si="21"/>
        <v>837</v>
      </c>
      <c r="G48" s="304">
        <f t="shared" si="21"/>
        <v>0</v>
      </c>
      <c r="H48" s="304">
        <f t="shared" si="21"/>
        <v>305337</v>
      </c>
      <c r="I48" s="304">
        <f t="shared" si="15"/>
        <v>308069</v>
      </c>
      <c r="J48" s="304">
        <f>SUM(J47,J44,J37)</f>
        <v>0</v>
      </c>
      <c r="K48" s="304">
        <f t="shared" si="16"/>
        <v>308069</v>
      </c>
      <c r="L48" s="320"/>
      <c r="M48" s="308"/>
      <c r="N48" s="308"/>
      <c r="O48" s="308"/>
      <c r="P48" s="308"/>
    </row>
    <row r="49" spans="1:16" s="309" customFormat="1" ht="20.25" customHeight="1" x14ac:dyDescent="0.25">
      <c r="A49" s="305" t="s">
        <v>191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281"/>
      <c r="M49" s="308"/>
      <c r="N49" s="308"/>
      <c r="O49" s="308"/>
      <c r="P49" s="308"/>
    </row>
    <row r="50" spans="1:16" s="309" customFormat="1" ht="18.75" x14ac:dyDescent="0.25">
      <c r="A50" s="293" t="s">
        <v>200</v>
      </c>
      <c r="B50" s="283">
        <v>146287</v>
      </c>
      <c r="C50" s="283">
        <v>631</v>
      </c>
      <c r="D50" s="283">
        <v>0</v>
      </c>
      <c r="E50" s="283">
        <v>0</v>
      </c>
      <c r="F50" s="283">
        <f t="shared" ref="F50:H52" si="22">ROUND(0,0)</f>
        <v>0</v>
      </c>
      <c r="G50" s="283">
        <f>-SUM(B50:C50)</f>
        <v>-146918</v>
      </c>
      <c r="H50" s="283">
        <f t="shared" si="22"/>
        <v>0</v>
      </c>
      <c r="I50" s="283">
        <f t="shared" si="15"/>
        <v>0</v>
      </c>
      <c r="J50" s="283">
        <v>0</v>
      </c>
      <c r="K50" s="307">
        <f t="shared" si="16"/>
        <v>0</v>
      </c>
      <c r="L50" s="276"/>
      <c r="M50" s="308"/>
      <c r="N50" s="308"/>
      <c r="O50" s="308"/>
      <c r="P50" s="308"/>
    </row>
    <row r="51" spans="1:16" s="309" customFormat="1" ht="18.75" x14ac:dyDescent="0.25">
      <c r="A51" s="293" t="s">
        <v>201</v>
      </c>
      <c r="B51" s="283">
        <v>-9280</v>
      </c>
      <c r="C51" s="283">
        <v>-74</v>
      </c>
      <c r="D51" s="283">
        <v>0</v>
      </c>
      <c r="E51" s="283">
        <v>0</v>
      </c>
      <c r="F51" s="283">
        <f t="shared" si="22"/>
        <v>0</v>
      </c>
      <c r="G51" s="283">
        <f>-SUM(B51:C51)</f>
        <v>9354</v>
      </c>
      <c r="H51" s="283">
        <f t="shared" si="22"/>
        <v>0</v>
      </c>
      <c r="I51" s="283">
        <f t="shared" si="15"/>
        <v>0</v>
      </c>
      <c r="J51" s="283">
        <v>0</v>
      </c>
      <c r="K51" s="307">
        <f t="shared" si="16"/>
        <v>0</v>
      </c>
      <c r="L51" s="276"/>
      <c r="M51" s="308"/>
      <c r="N51" s="308"/>
      <c r="O51" s="308"/>
      <c r="P51" s="308"/>
    </row>
    <row r="52" spans="1:16" s="309" customFormat="1" ht="18.75" x14ac:dyDescent="0.25">
      <c r="A52" s="293" t="s">
        <v>194</v>
      </c>
      <c r="B52" s="283">
        <v>70253</v>
      </c>
      <c r="C52" s="283">
        <v>0</v>
      </c>
      <c r="D52" s="283">
        <v>0</v>
      </c>
      <c r="E52" s="283">
        <v>0</v>
      </c>
      <c r="F52" s="283">
        <f t="shared" si="22"/>
        <v>0</v>
      </c>
      <c r="G52" s="283">
        <v>0</v>
      </c>
      <c r="H52" s="283">
        <f t="shared" si="22"/>
        <v>0</v>
      </c>
      <c r="I52" s="283">
        <f t="shared" si="15"/>
        <v>70253</v>
      </c>
      <c r="J52" s="283">
        <v>0</v>
      </c>
      <c r="K52" s="307">
        <f t="shared" si="16"/>
        <v>70253</v>
      </c>
      <c r="L52" s="276"/>
      <c r="M52" s="308"/>
      <c r="N52" s="308"/>
      <c r="O52" s="308"/>
      <c r="P52" s="308"/>
    </row>
    <row r="53" spans="1:16" s="309" customFormat="1" ht="19.5" thickBot="1" x14ac:dyDescent="0.3">
      <c r="A53" s="294" t="s">
        <v>158</v>
      </c>
      <c r="B53" s="295">
        <v>0</v>
      </c>
      <c r="C53" s="295">
        <v>0</v>
      </c>
      <c r="D53" s="295">
        <v>0</v>
      </c>
      <c r="E53" s="295">
        <v>0</v>
      </c>
      <c r="F53" s="295">
        <v>0</v>
      </c>
      <c r="G53" s="295">
        <v>0</v>
      </c>
      <c r="H53" s="295">
        <v>-5250</v>
      </c>
      <c r="I53" s="295">
        <f t="shared" si="15"/>
        <v>-5250</v>
      </c>
      <c r="J53" s="295">
        <v>0</v>
      </c>
      <c r="K53" s="326">
        <f t="shared" si="16"/>
        <v>-5250</v>
      </c>
      <c r="L53" s="276"/>
      <c r="M53" s="308"/>
      <c r="N53" s="308"/>
      <c r="O53" s="308"/>
      <c r="P53" s="308"/>
    </row>
    <row r="54" spans="1:16" s="309" customFormat="1" ht="19.5" thickBot="1" x14ac:dyDescent="0.3">
      <c r="A54" s="313" t="s">
        <v>195</v>
      </c>
      <c r="B54" s="314">
        <f>SUM(B50:B53)</f>
        <v>207260</v>
      </c>
      <c r="C54" s="314">
        <f t="shared" ref="C54:H54" si="23">SUM(C50:C53)</f>
        <v>557</v>
      </c>
      <c r="D54" s="314">
        <f t="shared" si="23"/>
        <v>0</v>
      </c>
      <c r="E54" s="314">
        <f t="shared" si="23"/>
        <v>0</v>
      </c>
      <c r="F54" s="314">
        <f t="shared" si="23"/>
        <v>0</v>
      </c>
      <c r="G54" s="314">
        <f t="shared" si="23"/>
        <v>-137564</v>
      </c>
      <c r="H54" s="314">
        <f t="shared" si="23"/>
        <v>-5250</v>
      </c>
      <c r="I54" s="314">
        <f t="shared" si="15"/>
        <v>65003</v>
      </c>
      <c r="J54" s="314">
        <f t="shared" ref="J54" si="24">SUM(J50:J53)</f>
        <v>0</v>
      </c>
      <c r="K54" s="314">
        <f t="shared" si="16"/>
        <v>65003</v>
      </c>
      <c r="L54" s="276"/>
      <c r="M54" s="308"/>
      <c r="N54" s="308"/>
      <c r="O54" s="308"/>
      <c r="P54" s="308"/>
    </row>
    <row r="55" spans="1:16" s="309" customFormat="1" ht="19.5" thickBot="1" x14ac:dyDescent="0.3">
      <c r="A55" s="313" t="s">
        <v>208</v>
      </c>
      <c r="B55" s="314">
        <f>SUM(B48,B35,B54)</f>
        <v>216540.00099999999</v>
      </c>
      <c r="C55" s="314">
        <f t="shared" ref="C55:H55" si="25">SUM(C48,C35,C54)</f>
        <v>631.4</v>
      </c>
      <c r="D55" s="314">
        <f t="shared" si="25"/>
        <v>1669</v>
      </c>
      <c r="E55" s="314">
        <f t="shared" si="25"/>
        <v>226</v>
      </c>
      <c r="F55" s="314">
        <f t="shared" si="25"/>
        <v>1945.0429999999999</v>
      </c>
      <c r="G55" s="314">
        <f t="shared" si="25"/>
        <v>-137564</v>
      </c>
      <c r="H55" s="314">
        <f t="shared" si="25"/>
        <v>303268.272</v>
      </c>
      <c r="I55" s="314">
        <f t="shared" si="15"/>
        <v>386715.71600000001</v>
      </c>
      <c r="J55" s="314">
        <f t="shared" ref="J55" si="26">SUM(J48,J35,J54)</f>
        <v>0</v>
      </c>
      <c r="K55" s="314">
        <f t="shared" si="16"/>
        <v>386715.71600000001</v>
      </c>
      <c r="L55" s="276"/>
      <c r="M55" s="308"/>
      <c r="N55" s="308"/>
      <c r="O55" s="308"/>
      <c r="P55" s="308"/>
    </row>
    <row r="56" spans="1:16" s="309" customFormat="1" ht="18.75" x14ac:dyDescent="0.25">
      <c r="A56" s="315"/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287"/>
      <c r="M56" s="308"/>
      <c r="N56" s="308"/>
      <c r="O56" s="308"/>
      <c r="P56" s="308"/>
    </row>
    <row r="57" spans="1:16" s="257" customFormat="1" ht="18.75" customHeight="1" x14ac:dyDescent="0.25">
      <c r="A57" s="327" t="s">
        <v>54</v>
      </c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287"/>
      <c r="M57" s="256"/>
      <c r="N57" s="256"/>
      <c r="O57" s="256"/>
      <c r="P57" s="256"/>
    </row>
    <row r="58" spans="1:16" s="257" customFormat="1" ht="18.75" customHeight="1" x14ac:dyDescent="0.25">
      <c r="A58" s="329"/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287"/>
      <c r="M58" s="256"/>
      <c r="N58" s="256"/>
      <c r="O58" s="256"/>
      <c r="P58" s="256"/>
    </row>
    <row r="59" spans="1:16" s="257" customFormat="1" ht="18.75" customHeight="1" x14ac:dyDescent="0.25">
      <c r="A59" s="329"/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287"/>
      <c r="M59" s="256"/>
      <c r="N59" s="256"/>
      <c r="O59" s="256"/>
      <c r="P59" s="256"/>
    </row>
    <row r="60" spans="1:16" s="257" customFormat="1" ht="18.75" customHeight="1" x14ac:dyDescent="0.25">
      <c r="A60" s="331" t="s">
        <v>56</v>
      </c>
      <c r="B60" s="332"/>
      <c r="C60" s="332" t="s">
        <v>57</v>
      </c>
      <c r="D60" s="330"/>
      <c r="E60" s="330"/>
      <c r="F60" s="330"/>
      <c r="G60" s="330"/>
      <c r="H60" s="330"/>
      <c r="I60" s="330"/>
      <c r="J60" s="330"/>
      <c r="K60" s="330"/>
      <c r="L60" s="281"/>
      <c r="M60" s="256"/>
      <c r="N60" s="256"/>
      <c r="O60" s="256"/>
      <c r="P60" s="256"/>
    </row>
    <row r="61" spans="1:16" s="336" customFormat="1" ht="18.75" customHeight="1" x14ac:dyDescent="0.25">
      <c r="A61" s="331"/>
      <c r="B61" s="332"/>
      <c r="C61" s="332"/>
      <c r="D61" s="333"/>
      <c r="E61" s="333"/>
      <c r="F61" s="333"/>
      <c r="G61" s="333"/>
      <c r="H61" s="333"/>
      <c r="I61" s="333"/>
      <c r="J61" s="333"/>
      <c r="K61" s="333"/>
      <c r="L61" s="334"/>
      <c r="M61" s="335"/>
      <c r="N61" s="335"/>
      <c r="O61" s="335"/>
      <c r="P61" s="335"/>
    </row>
    <row r="62" spans="1:16" s="336" customFormat="1" ht="18.75" customHeight="1" x14ac:dyDescent="0.25">
      <c r="A62" s="331" t="s">
        <v>169</v>
      </c>
      <c r="B62" s="332"/>
      <c r="C62" s="332"/>
      <c r="D62" s="333"/>
      <c r="E62" s="333"/>
      <c r="F62" s="333"/>
      <c r="G62" s="333"/>
      <c r="H62" s="333"/>
      <c r="I62" s="333"/>
      <c r="J62" s="333"/>
      <c r="K62" s="333"/>
      <c r="L62" s="337"/>
      <c r="M62" s="335"/>
      <c r="N62" s="335"/>
      <c r="O62" s="335"/>
      <c r="P62" s="335"/>
    </row>
    <row r="63" spans="1:16" s="257" customFormat="1" ht="18.75" customHeight="1" x14ac:dyDescent="0.25">
      <c r="A63" s="331" t="s">
        <v>58</v>
      </c>
      <c r="B63" s="338"/>
      <c r="C63" s="332" t="s">
        <v>59</v>
      </c>
      <c r="D63" s="338"/>
      <c r="E63" s="338"/>
      <c r="F63" s="338"/>
      <c r="G63" s="338"/>
      <c r="H63" s="333"/>
      <c r="I63" s="333"/>
      <c r="J63" s="333"/>
      <c r="K63" s="251"/>
      <c r="L63" s="339"/>
      <c r="M63" s="256"/>
      <c r="N63" s="256"/>
      <c r="O63" s="256"/>
      <c r="P63" s="256"/>
    </row>
    <row r="64" spans="1:16" s="257" customFormat="1" ht="18.75" customHeight="1" x14ac:dyDescent="0.25">
      <c r="A64" s="340"/>
      <c r="B64" s="340"/>
      <c r="C64" s="340"/>
      <c r="D64" s="338"/>
      <c r="E64" s="338"/>
      <c r="F64" s="338"/>
      <c r="G64" s="338"/>
      <c r="H64" s="338"/>
      <c r="I64" s="338"/>
      <c r="J64" s="338"/>
      <c r="K64" s="251"/>
      <c r="L64" s="339"/>
      <c r="M64" s="256"/>
      <c r="N64" s="256"/>
      <c r="O64" s="256"/>
      <c r="P64" s="256"/>
    </row>
    <row r="65" spans="1:16" s="257" customFormat="1" ht="18.75" customHeight="1" x14ac:dyDescent="0.25">
      <c r="A65" s="341" t="s">
        <v>170</v>
      </c>
      <c r="B65" s="342"/>
      <c r="C65" s="342"/>
      <c r="D65" s="338"/>
      <c r="E65" s="338"/>
      <c r="F65" s="338"/>
      <c r="G65" s="338"/>
      <c r="H65" s="338"/>
      <c r="I65" s="338"/>
      <c r="J65" s="338"/>
      <c r="K65" s="251"/>
      <c r="L65" s="343"/>
      <c r="M65" s="256"/>
      <c r="N65" s="256"/>
      <c r="O65" s="256"/>
      <c r="P65" s="256"/>
    </row>
    <row r="66" spans="1:16" s="257" customFormat="1" ht="18.75" customHeight="1" x14ac:dyDescent="0.25">
      <c r="A66" s="341" t="s">
        <v>61</v>
      </c>
      <c r="B66" s="332"/>
      <c r="C66" s="332"/>
      <c r="D66" s="338"/>
      <c r="E66" s="338"/>
      <c r="F66" s="338"/>
      <c r="G66" s="338"/>
      <c r="H66" s="338"/>
      <c r="I66" s="338"/>
      <c r="J66" s="338"/>
      <c r="K66" s="251"/>
      <c r="L66" s="343"/>
      <c r="M66" s="256"/>
      <c r="N66" s="256"/>
      <c r="O66" s="256"/>
      <c r="P66" s="256"/>
    </row>
    <row r="67" spans="1:16" s="257" customFormat="1" ht="18" x14ac:dyDescent="0.25">
      <c r="A67" s="344"/>
      <c r="B67" s="345"/>
      <c r="C67" s="345"/>
      <c r="D67" s="345"/>
      <c r="E67" s="345"/>
      <c r="F67" s="345"/>
      <c r="G67" s="345"/>
      <c r="L67" s="252"/>
      <c r="M67" s="256"/>
      <c r="N67" s="256"/>
      <c r="O67" s="256"/>
      <c r="P67" s="256"/>
    </row>
    <row r="68" spans="1:16" s="257" customFormat="1" ht="18" x14ac:dyDescent="0.25">
      <c r="A68" s="346"/>
      <c r="B68" s="252"/>
      <c r="C68" s="347"/>
      <c r="D68" s="347"/>
      <c r="E68" s="347"/>
      <c r="F68" s="347"/>
      <c r="G68" s="347"/>
      <c r="H68" s="252"/>
      <c r="I68" s="252"/>
      <c r="J68" s="252"/>
      <c r="K68" s="252"/>
      <c r="L68" s="252"/>
      <c r="M68" s="256"/>
      <c r="N68" s="256"/>
      <c r="O68" s="256"/>
      <c r="P68" s="256"/>
    </row>
    <row r="69" spans="1:16" s="257" customFormat="1" ht="18" x14ac:dyDescent="0.25">
      <c r="A69" s="344"/>
      <c r="C69" s="345"/>
      <c r="D69" s="345"/>
      <c r="E69" s="345"/>
      <c r="F69" s="345"/>
      <c r="G69" s="345"/>
      <c r="M69" s="256"/>
      <c r="N69" s="256"/>
      <c r="O69" s="256"/>
      <c r="P69" s="256"/>
    </row>
    <row r="70" spans="1:16" ht="18" x14ac:dyDescent="0.25"/>
    <row r="71" spans="1:16" ht="18" x14ac:dyDescent="0.25"/>
    <row r="72" spans="1:16" ht="18" x14ac:dyDescent="0.25"/>
    <row r="73" spans="1:16" ht="18" x14ac:dyDescent="0.25"/>
    <row r="74" spans="1:16" ht="18" x14ac:dyDescent="0.25"/>
    <row r="75" spans="1:16" ht="18" x14ac:dyDescent="0.25"/>
  </sheetData>
  <sheetProtection formatCells="0" formatColumns="0" formatRows="0"/>
  <protectedRanges>
    <protectedRange algorithmName="SHA-512" hashValue="u9DtduyKPKgk9A1iYgKnA/AgqJnDcg9xFEpcwhhlFVedWRsDLPBZnf3pa+jANPm4rjBQacOzD0lelNIznUSFIg==" saltValue="NBF6I8H+qHrJHWxbcH49Fw==" spinCount="100000" sqref="D18:D20 E21 F28 H37:I37 D40:D42 E43 F46 B50:C52 B24:J24 H28:I28" name="Range1"/>
  </protectedRanges>
  <mergeCells count="4">
    <mergeCell ref="A7:K7"/>
    <mergeCell ref="A8:K8"/>
    <mergeCell ref="A9:K9"/>
    <mergeCell ref="A10:K10"/>
  </mergeCells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Ф.1_MLN</vt:lpstr>
      <vt:lpstr>Ф.2_MLN</vt:lpstr>
      <vt:lpstr>Ф.3_MLN</vt:lpstr>
      <vt:lpstr>Ф.4_MLN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Нагашыбаева Асель Ерланкызы</dc:creator>
  <cp:lastModifiedBy>Нагашыбаева Асель Ерланкызы</cp:lastModifiedBy>
  <cp:lastPrinted>2020-10-28T09:39:42Z</cp:lastPrinted>
  <dcterms:created xsi:type="dcterms:W3CDTF">2020-10-27T09:26:58Z</dcterms:created>
  <dcterms:modified xsi:type="dcterms:W3CDTF">2020-10-28T09:50:09Z</dcterms:modified>
</cp:coreProperties>
</file>