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"/>
    </mc:Choice>
  </mc:AlternateContent>
  <xr:revisionPtr revIDLastSave="0" documentId="8_{7675270B-71A7-433A-B94D-2F8BD9830E47}" xr6:coauthVersionLast="45" xr6:coauthVersionMax="45" xr10:uidLastSave="{00000000-0000-0000-0000-000000000000}"/>
  <bookViews>
    <workbookView xWindow="-120" yWindow="-120" windowWidth="20730" windowHeight="11160" xr2:uid="{FA16214E-14A5-488F-A6F1-545632D2E422}"/>
  </bookViews>
  <sheets>
    <sheet name="Баланс" sheetId="1" r:id="rId1"/>
    <sheet name="ОПУ" sheetId="2" r:id="rId2"/>
  </sheets>
  <externalReferences>
    <externalReference r:id="rId3"/>
  </externalReferenc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1" i="2" l="1"/>
  <c r="K119" i="2"/>
  <c r="K117" i="2"/>
  <c r="I116" i="2"/>
  <c r="C115" i="2"/>
  <c r="K114" i="2"/>
  <c r="K113" i="2"/>
  <c r="K112" i="2"/>
  <c r="H112" i="2"/>
  <c r="K111" i="2"/>
  <c r="H111" i="2"/>
  <c r="K110" i="2"/>
  <c r="H110" i="2"/>
  <c r="H106" i="2" s="1"/>
  <c r="D110" i="2"/>
  <c r="D106" i="2" s="1"/>
  <c r="K109" i="2"/>
  <c r="H109" i="2"/>
  <c r="K108" i="2"/>
  <c r="H108" i="2"/>
  <c r="K107" i="2"/>
  <c r="J106" i="2"/>
  <c r="K106" i="2" s="1"/>
  <c r="C106" i="2"/>
  <c r="K105" i="2"/>
  <c r="K104" i="2"/>
  <c r="K103" i="2"/>
  <c r="K102" i="2"/>
  <c r="K101" i="2"/>
  <c r="K100" i="2"/>
  <c r="K99" i="2"/>
  <c r="K98" i="2"/>
  <c r="K97" i="2"/>
  <c r="K96" i="2"/>
  <c r="K95" i="2"/>
  <c r="K94" i="2"/>
  <c r="H94" i="2"/>
  <c r="K93" i="2"/>
  <c r="K92" i="2"/>
  <c r="K91" i="2"/>
  <c r="K90" i="2"/>
  <c r="K89" i="2"/>
  <c r="K88" i="2"/>
  <c r="K87" i="2"/>
  <c r="K86" i="2"/>
  <c r="K85" i="2"/>
  <c r="K84" i="2"/>
  <c r="H84" i="2"/>
  <c r="K83" i="2"/>
  <c r="K82" i="2"/>
  <c r="K81" i="2"/>
  <c r="H81" i="2"/>
  <c r="K80" i="2"/>
  <c r="K79" i="2"/>
  <c r="K78" i="2"/>
  <c r="J77" i="2"/>
  <c r="J115" i="2" s="1"/>
  <c r="K115" i="2" s="1"/>
  <c r="H77" i="2"/>
  <c r="H115" i="2" s="1"/>
  <c r="D77" i="2"/>
  <c r="C77" i="2"/>
  <c r="K76" i="2"/>
  <c r="K75" i="2"/>
  <c r="K74" i="2"/>
  <c r="K73" i="2"/>
  <c r="K72" i="2"/>
  <c r="K71" i="2"/>
  <c r="C70" i="2"/>
  <c r="C116" i="2" s="1"/>
  <c r="C118" i="2" s="1"/>
  <c r="C120" i="2" s="1"/>
  <c r="K69" i="2"/>
  <c r="H69" i="2"/>
  <c r="D69" i="2"/>
  <c r="D70" i="2" s="1"/>
  <c r="K68" i="2"/>
  <c r="H68" i="2"/>
  <c r="K67" i="2"/>
  <c r="K66" i="2"/>
  <c r="K65" i="2"/>
  <c r="K64" i="2"/>
  <c r="K63" i="2"/>
  <c r="K62" i="2"/>
  <c r="K61" i="2"/>
  <c r="K60" i="2"/>
  <c r="K59" i="2"/>
  <c r="K58" i="2"/>
  <c r="H58" i="2"/>
  <c r="K57" i="2"/>
  <c r="K56" i="2"/>
  <c r="H56" i="2"/>
  <c r="K55" i="2"/>
  <c r="K54" i="2"/>
  <c r="K53" i="2"/>
  <c r="K52" i="2"/>
  <c r="K51" i="2"/>
  <c r="H51" i="2"/>
  <c r="K50" i="2"/>
  <c r="H50" i="2"/>
  <c r="K49" i="2"/>
  <c r="H49" i="2"/>
  <c r="K48" i="2"/>
  <c r="K47" i="2"/>
  <c r="H47" i="2"/>
  <c r="K46" i="2"/>
  <c r="K45" i="2"/>
  <c r="K44" i="2"/>
  <c r="K43" i="2"/>
  <c r="J43" i="2"/>
  <c r="K42" i="2"/>
  <c r="K41" i="2"/>
  <c r="J41" i="2"/>
  <c r="J70" i="2" s="1"/>
  <c r="H41" i="2"/>
  <c r="K40" i="2"/>
  <c r="K39" i="2"/>
  <c r="H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H22" i="2"/>
  <c r="H70" i="2" s="1"/>
  <c r="A12" i="2"/>
  <c r="A139" i="1"/>
  <c r="A138" i="1"/>
  <c r="A137" i="1"/>
  <c r="A135" i="1"/>
  <c r="A134" i="1"/>
  <c r="A133" i="1"/>
  <c r="A131" i="1"/>
  <c r="A129" i="1"/>
  <c r="A128" i="1"/>
  <c r="A127" i="1"/>
  <c r="E125" i="1"/>
  <c r="D124" i="1"/>
  <c r="E123" i="1"/>
  <c r="E122" i="1"/>
  <c r="E120" i="1" s="1"/>
  <c r="C122" i="1"/>
  <c r="C120" i="1" s="1"/>
  <c r="C124" i="1" s="1"/>
  <c r="D120" i="1"/>
  <c r="E111" i="1"/>
  <c r="E109" i="1"/>
  <c r="E124" i="1" s="1"/>
  <c r="D109" i="1"/>
  <c r="F107" i="1"/>
  <c r="F125" i="1" s="1"/>
  <c r="E104" i="1"/>
  <c r="E103" i="1"/>
  <c r="E101" i="1"/>
  <c r="C101" i="1"/>
  <c r="L109" i="1" s="1"/>
  <c r="E93" i="1"/>
  <c r="E91" i="1"/>
  <c r="F90" i="1"/>
  <c r="E90" i="1"/>
  <c r="E82" i="1"/>
  <c r="E81" i="1"/>
  <c r="E107" i="1" s="1"/>
  <c r="D81" i="1"/>
  <c r="D107" i="1" s="1"/>
  <c r="D125" i="1" s="1"/>
  <c r="E73" i="1"/>
  <c r="E72" i="1"/>
  <c r="F71" i="1"/>
  <c r="F73" i="1" s="1"/>
  <c r="E71" i="1"/>
  <c r="E70" i="1"/>
  <c r="D70" i="1"/>
  <c r="E69" i="1"/>
  <c r="D62" i="1"/>
  <c r="E59" i="1"/>
  <c r="E58" i="1"/>
  <c r="E57" i="1"/>
  <c r="C57" i="1"/>
  <c r="D56" i="1"/>
  <c r="D52" i="1"/>
  <c r="C52" i="1"/>
  <c r="E50" i="1"/>
  <c r="E47" i="1"/>
  <c r="E46" i="1"/>
  <c r="E44" i="1"/>
  <c r="E43" i="1"/>
  <c r="E36" i="1"/>
  <c r="E33" i="1"/>
  <c r="E30" i="1"/>
  <c r="E25" i="1"/>
  <c r="D22" i="1"/>
  <c r="D73" i="1" s="1"/>
  <c r="C22" i="1"/>
  <c r="C73" i="1" s="1"/>
  <c r="A10" i="1"/>
  <c r="K70" i="2" l="1"/>
  <c r="J116" i="2"/>
  <c r="J118" i="2" s="1"/>
  <c r="D115" i="2"/>
  <c r="D116" i="2" s="1"/>
  <c r="D118" i="2" s="1"/>
  <c r="D120" i="2" s="1"/>
  <c r="H116" i="2"/>
  <c r="H120" i="2" s="1"/>
  <c r="H123" i="2" s="1"/>
  <c r="K77" i="2"/>
  <c r="C107" i="1"/>
  <c r="C125" i="1" s="1"/>
  <c r="K118" i="2" l="1"/>
  <c r="J120" i="2"/>
  <c r="K120" i="2" s="1"/>
  <c r="K116" i="2"/>
</calcChain>
</file>

<file path=xl/sharedStrings.xml><?xml version="1.0" encoding="utf-8"?>
<sst xmlns="http://schemas.openxmlformats.org/spreadsheetml/2006/main" count="625" uniqueCount="326">
  <si>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</si>
  <si>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</si>
  <si>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</si>
  <si>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</si>
  <si>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</si>
  <si>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</si>
  <si>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</si>
  <si>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</si>
  <si>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</si>
  <si>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</si>
  <si>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</si>
  <si>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</si>
  <si>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</si>
  <si>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</si>
  <si>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</si>
  <si>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</si>
  <si>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</si>
  <si>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</si>
  <si>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</si>
  <si>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</si>
  <si>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</si>
  <si>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</si>
  <si>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</si>
  <si>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</si>
  <si>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</si>
  <si>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</si>
  <si>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</si>
  <si>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</si>
  <si>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</si>
  <si>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</si>
  <si>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</si>
  <si>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</si>
  <si>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</si>
  <si>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</si>
  <si>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</si>
  <si>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</si>
  <si>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</si>
  <si>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</si>
  <si>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</si>
  <si>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</si>
  <si>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</si>
  <si>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</si>
  <si>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</si>
  <si>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</si>
  <si>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</si>
  <si>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</si>
  <si>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</si>
  <si>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</si>
  <si>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</si>
  <si>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</si>
  <si>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</si>
  <si>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</si>
  <si>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</si>
  <si>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</si>
  <si>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</si>
  <si>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</si>
  <si>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</si>
  <si>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</si>
  <si>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</si>
  <si>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</si>
  <si>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</si>
  <si>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</si>
  <si>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уменьшение 1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</si>
  <si>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</si>
  <si>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</si>
  <si>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</si>
  <si>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</si>
  <si>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</si>
  <si>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</si>
  <si>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</si>
  <si>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</si>
  <si>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</si>
  <si>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</si>
  <si>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</si>
  <si>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</si>
  <si>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</si>
  <si>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</si>
  <si>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</si>
  <si>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</si>
  <si>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</si>
  <si>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</si>
  <si>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</si>
  <si>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</si>
  <si>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</si>
  <si>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</si>
  <si>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</si>
  <si>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</si>
  <si>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</si>
  <si>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</si>
  <si>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</si>
  <si>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</si>
  <si>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</si>
  <si>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</si>
  <si>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</si>
  <si>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</si>
  <si>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</si>
  <si>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</si>
  <si>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</si>
  <si>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</si>
  <si>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</si>
  <si>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</si>
  <si>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</si>
  <si>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</si>
  <si>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</si>
  <si>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</si>
  <si>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</si>
  <si>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</si>
  <si>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</si>
  <si>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</si>
  <si>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</si>
  <si>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</si>
  <si>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</si>
  <si>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</si>
  <si>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</si>
  <si>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</si>
  <si>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</si>
  <si>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</si>
  <si>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</si>
  <si>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</si>
  <si>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</si>
  <si>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</si>
  <si>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</si>
  <si>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</si>
  <si>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</si>
  <si>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</si>
  <si>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</si>
  <si>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</si>
  <si>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</si>
  <si>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</si>
  <si>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</si>
  <si>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</si>
  <si>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</si>
  <si>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</si>
  <si>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</si>
  <si>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</si>
  <si>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</si>
  <si>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</si>
  <si>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</si>
  <si>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</si>
  <si>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</si>
  <si>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</si>
  <si>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</si>
  <si>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</si>
  <si>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</si>
  <si>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</si>
  <si>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</si>
  <si>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</si>
  <si>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</si>
  <si>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</si>
  <si>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увеличила 1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</si>
  <si>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</si>
  <si>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</si>
  <si>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</si>
  <si>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</si>
  <si>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</si>
  <si>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</si>
  <si>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</si>
  <si>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</si>
  <si>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</si>
  <si>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</si>
  <si>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</si>
  <si>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</si>
  <si>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</si>
  <si>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</si>
  <si>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</si>
  <si>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</si>
  <si>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</si>
  <si>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</si>
  <si>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</si>
  <si>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</si>
  <si>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</si>
  <si>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</si>
  <si>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</si>
  <si>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</si>
  <si>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</si>
  <si>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</si>
  <si>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</si>
  <si>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</si>
  <si>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</si>
  <si>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</si>
  <si>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</si>
  <si>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</si>
  <si>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</si>
  <si>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</si>
  <si>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</si>
  <si>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</si>
  <si>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</si>
  <si>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Дата «23» апреля 2020 года</t>
  </si>
  <si>
    <t xml:space="preserve">Примечание: Прочие активы на конец отчетного периода включают: счет 294026 (сумма :4 000 000тг.); счет 1253 (сумма :12 648 774,14тг.); Прочие активы на конец предыдущего года включают: счет 294026 (сумма :4 000 000тг.); счет 129023 (сумма :25 966,8тг.); счет 1253 (сумма :11 895 103,98тг.);					 (11895103,98- временную финансовую помощь работникам  ), счет 129023 ( -25966,8 тг - резерв на обесценение финансовых активов)  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</si>
  <si>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</si>
  <si>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</si>
  <si>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</si>
  <si>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</si>
  <si>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</si>
  <si>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</si>
  <si>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</si>
  <si>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</si>
  <si>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</si>
  <si>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</si>
  <si>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</si>
  <si>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</si>
  <si>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</si>
  <si>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</si>
  <si>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</si>
  <si>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</si>
  <si>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</si>
  <si>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</si>
  <si>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</si>
  <si>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</si>
  <si>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</si>
  <si>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</si>
  <si>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</si>
  <si>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</si>
  <si>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</si>
  <si>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</si>
  <si>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</si>
  <si>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</si>
  <si>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</si>
  <si>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</si>
  <si>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</si>
  <si>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</si>
  <si>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</si>
  <si>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</si>
  <si>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</si>
  <si>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</si>
  <si>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</si>
  <si>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</si>
  <si>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</si>
  <si>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</si>
  <si>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</si>
  <si>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</si>
  <si>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</si>
  <si>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</si>
  <si>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</si>
  <si>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</si>
  <si>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</si>
  <si>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</si>
  <si>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</si>
  <si>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</si>
  <si>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</si>
  <si>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</si>
  <si>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</si>
  <si>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</si>
  <si>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</si>
  <si>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</si>
  <si>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</si>
  <si>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</si>
  <si>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</si>
  <si>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</si>
  <si>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</si>
  <si>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</si>
  <si>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</si>
  <si>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</si>
  <si>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</si>
  <si>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</si>
  <si>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</si>
  <si>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</si>
  <si>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</si>
  <si>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</si>
  <si>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</si>
  <si>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</si>
  <si>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</si>
  <si>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</si>
  <si>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</si>
  <si>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</si>
  <si>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</si>
  <si>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</si>
  <si>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</si>
  <si>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</si>
  <si>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</si>
  <si>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</si>
  <si>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</si>
  <si>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</si>
  <si>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</si>
  <si>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</si>
  <si>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</si>
  <si>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</si>
  <si>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</si>
  <si>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</si>
  <si>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</si>
  <si>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</si>
  <si>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</si>
  <si>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</si>
  <si>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</si>
  <si>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</si>
  <si>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</si>
  <si>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</si>
  <si>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</si>
  <si>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</si>
  <si>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</si>
  <si>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</si>
  <si>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</si>
  <si>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</si>
  <si>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</si>
  <si>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</si>
  <si>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</si>
  <si>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</si>
  <si>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</si>
  <si>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</si>
  <si>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</si>
  <si>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</si>
  <si>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</si>
  <si>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</si>
  <si>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</si>
  <si>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</si>
  <si>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</si>
  <si>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</si>
  <si>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</si>
  <si>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</si>
  <si>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</si>
  <si>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</si>
  <si>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</si>
  <si>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</si>
  <si>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</si>
  <si>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</si>
  <si>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</si>
  <si>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</si>
  <si>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</si>
  <si>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</si>
  <si>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 xml:space="preserve">Исполнитель Каймолдаева Л.Д., тел 3115108  _________________________                                 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</si>
  <si>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</si>
  <si>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</si>
  <si>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 xml:space="preserve">Каймолдаева Л.Д., тел 3115108  _________________________                                 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</si>
  <si>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</si>
  <si>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</si>
  <si>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r>
      <rPr>
        <b/>
        <sz val="10"/>
        <color indexed="8"/>
        <rFont val="Times New Roman"/>
        <family val="1"/>
        <charset val="204"/>
      </rPr>
      <t>Примечание:</t>
    </r>
    <r>
      <rPr>
        <sz val="10"/>
        <color indexed="8"/>
        <rFont val="Times New Roman"/>
        <family val="1"/>
        <charset val="204"/>
      </rPr>
      <t xml:space="preserve"> Прочие доходы за отчетный период и за период с начала текущего года включают: Прочие доходы от финансирования (счет 6160(32 233,32тг.)); Прочие доходы (счет 628007(97 354,86тг.)); Прочие расходы за отчетный период и период с начала текущего года включают: Дисконтирование займов (счет 7340(195 223,83тг.);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</si>
</sst>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,"/>
    <numFmt numFmtId="165" formatCode="0,"/>
    <numFmt numFmtId="166" formatCode="[=-1092692469.33]&quot;(1 092 692)&quot;;General"/>
    <numFmt numFmtId="167" formatCode="[=-1026220621.41]&quot;(1 026 221)&quot;;General"/>
    <numFmt numFmtId="168" formatCode="[=-1136785131.93]&quot;(1 136 785)&quot;;General"/>
    <numFmt numFmtId="169" formatCode="[=-66471847.92]&quot;(66 472)&quot;;General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</font>
    <font>
      <sz val="10"/>
      <color indexed="8"/>
      <name val="Times New Roman"/>
    </font>
    <font>
      <sz val="10"/>
      <name val="Times New Roman"/>
      <family val="1"/>
      <charset val="204"/>
    </font>
    <font>
      <sz val="10"/>
      <name val="Times New Roman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</font>
    <font>
      <b/>
      <sz val="10"/>
      <name val="Times New Roman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3" fontId="12" fillId="0" borderId="3" xfId="3" applyNumberFormat="1" applyFont="1" applyBorder="1" applyAlignment="1">
      <alignment horizontal="center" vertical="center"/>
    </xf>
    <xf numFmtId="4" fontId="3" fillId="0" borderId="0" xfId="0" applyNumberFormat="1" applyFont="1"/>
    <xf numFmtId="164" fontId="11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3" fillId="2" borderId="0" xfId="0" applyNumberFormat="1" applyFont="1" applyFill="1"/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4" fontId="12" fillId="0" borderId="3" xfId="3" applyNumberFormat="1" applyFont="1" applyBorder="1" applyAlignment="1">
      <alignment horizontal="center" vertical="center"/>
    </xf>
    <xf numFmtId="3" fontId="3" fillId="0" borderId="0" xfId="0" applyNumberFormat="1" applyFont="1"/>
    <xf numFmtId="3" fontId="13" fillId="0" borderId="3" xfId="3" applyNumberFormat="1" applyFont="1" applyBorder="1" applyAlignment="1">
      <alignment horizontal="center" vertical="center"/>
    </xf>
    <xf numFmtId="165" fontId="9" fillId="0" borderId="4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14" fillId="0" borderId="3" xfId="3" applyNumberFormat="1" applyFont="1" applyBorder="1" applyAlignment="1">
      <alignment horizontal="center" vertical="center"/>
    </xf>
    <xf numFmtId="4" fontId="3" fillId="3" borderId="0" xfId="0" applyNumberFormat="1" applyFont="1" applyFill="1"/>
    <xf numFmtId="164" fontId="15" fillId="0" borderId="4" xfId="2" applyNumberFormat="1" applyFont="1" applyBorder="1" applyAlignment="1">
      <alignment horizontal="center" vertical="center" wrapText="1"/>
    </xf>
    <xf numFmtId="164" fontId="16" fillId="0" borderId="4" xfId="2" applyNumberFormat="1" applyFont="1" applyBorder="1" applyAlignment="1">
      <alignment horizontal="center" vertical="center" wrapText="1"/>
    </xf>
    <xf numFmtId="3" fontId="3" fillId="2" borderId="0" xfId="0" applyNumberFormat="1" applyFont="1" applyFill="1"/>
    <xf numFmtId="165" fontId="11" fillId="0" borderId="2" xfId="2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6" fontId="11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8" fontId="11" fillId="0" borderId="4" xfId="2" applyNumberFormat="1" applyFont="1" applyBorder="1" applyAlignment="1">
      <alignment horizontal="center" vertical="center" wrapText="1"/>
    </xf>
    <xf numFmtId="0" fontId="3" fillId="3" borderId="0" xfId="0" applyFont="1" applyFill="1"/>
    <xf numFmtId="169" fontId="11" fillId="0" borderId="4" xfId="2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0" fontId="19" fillId="0" borderId="0" xfId="0" applyFont="1"/>
    <xf numFmtId="49" fontId="19" fillId="0" borderId="0" xfId="0" applyNumberFormat="1" applyFont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19" fillId="0" borderId="0" xfId="0" applyNumberFormat="1" applyFont="1"/>
    <xf numFmtId="165" fontId="11" fillId="0" borderId="2" xfId="4" applyNumberFormat="1" applyFont="1" applyBorder="1" applyAlignment="1">
      <alignment horizontal="center" vertical="center" wrapText="1"/>
    </xf>
    <xf numFmtId="164" fontId="11" fillId="0" borderId="2" xfId="4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3" fontId="21" fillId="0" borderId="1" xfId="5" applyNumberFormat="1" applyFont="1" applyBorder="1" applyAlignment="1">
      <alignment horizontal="center"/>
    </xf>
    <xf numFmtId="3" fontId="21" fillId="4" borderId="1" xfId="5" applyNumberFormat="1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/>
    </xf>
    <xf numFmtId="164" fontId="11" fillId="0" borderId="4" xfId="4" applyNumberFormat="1" applyFont="1" applyBorder="1" applyAlignment="1">
      <alignment horizontal="center" vertical="center" wrapText="1"/>
    </xf>
    <xf numFmtId="165" fontId="11" fillId="0" borderId="4" xfId="4" applyNumberFormat="1" applyFont="1" applyBorder="1" applyAlignment="1">
      <alignment horizontal="center" vertical="center" wrapText="1"/>
    </xf>
    <xf numFmtId="3" fontId="19" fillId="0" borderId="3" xfId="3" applyNumberFormat="1" applyFont="1" applyBorder="1" applyAlignment="1">
      <alignment horizontal="center" vertical="center"/>
    </xf>
    <xf numFmtId="4" fontId="10" fillId="0" borderId="0" xfId="0" applyNumberFormat="1" applyFont="1"/>
    <xf numFmtId="0" fontId="9" fillId="0" borderId="4" xfId="4" applyFont="1" applyBorder="1" applyAlignment="1">
      <alignment horizontal="center" vertical="center" wrapText="1"/>
    </xf>
    <xf numFmtId="3" fontId="17" fillId="0" borderId="3" xfId="3" applyNumberFormat="1" applyFont="1" applyBorder="1" applyAlignment="1">
      <alignment horizontal="center" vertical="center"/>
    </xf>
    <xf numFmtId="164" fontId="16" fillId="0" borderId="4" xfId="4" applyNumberFormat="1" applyFont="1" applyBorder="1" applyAlignment="1">
      <alignment horizontal="center" vertical="center" wrapText="1"/>
    </xf>
    <xf numFmtId="164" fontId="17" fillId="0" borderId="3" xfId="3" applyNumberFormat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9" fillId="0" borderId="0" xfId="6" applyFont="1" applyAlignment="1">
      <alignment wrapText="1"/>
    </xf>
    <xf numFmtId="4" fontId="19" fillId="0" borderId="0" xfId="6" applyNumberFormat="1" applyFont="1" applyAlignment="1">
      <alignment wrapText="1"/>
    </xf>
    <xf numFmtId="0" fontId="3" fillId="0" borderId="0" xfId="6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7">
    <cellStyle name="Normal 6" xfId="6" xr:uid="{78CFA09F-7654-4E25-92AE-A42F766107DE}"/>
    <cellStyle name="Normal_БУ" xfId="3" xr:uid="{DD85E417-9A9A-4C48-89E5-5C640D0B1A0E}"/>
    <cellStyle name="Normal_нов опиу месяц" xfId="5" xr:uid="{167984CC-B9EC-4706-B342-47544AA27FE8}"/>
    <cellStyle name="Гиперссылка" xfId="1" builtinId="8"/>
    <cellStyle name="Обычный" xfId="0" builtinId="0"/>
    <cellStyle name="Обычный_ББ 2020" xfId="2" xr:uid="{4E54FF85-A4B7-45A8-AB61-E511CAE12D58}"/>
    <cellStyle name="Обычный_ОПиУ 2020" xfId="4" xr:uid="{B6761847-0A95-491F-B74C-F27410851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3%20&#1079;&#1072;%20&#1084;&#1072;&#1088;&#109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TB_Марта 2020"/>
      <sheetName val="ДЗ"/>
      <sheetName val="ОПиУ 2020"/>
      <sheetName val="ОПиУ pfcb"/>
      <sheetName val="6010;7210"/>
      <sheetName val="Пр3"/>
      <sheetName val="Пр2"/>
      <sheetName val="Пр4 pfcb"/>
      <sheetName val="Пр5"/>
      <sheetName val="Пр6"/>
      <sheetName val="РПН_092019"/>
      <sheetName val="РПН"/>
      <sheetName val="Пр16 таб 2"/>
      <sheetName val="Пр16 таб 1"/>
      <sheetName val="Лист1"/>
      <sheetName val="Пр16 таб 3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/>
      <sheetData sheetId="1"/>
      <sheetData sheetId="2"/>
      <sheetData sheetId="3"/>
      <sheetData sheetId="4">
        <row r="5">
          <cell r="G5">
            <v>11384172.01</v>
          </cell>
        </row>
        <row r="19">
          <cell r="G19">
            <v>557133619.5</v>
          </cell>
        </row>
        <row r="27">
          <cell r="G27">
            <v>200000</v>
          </cell>
        </row>
        <row r="31">
          <cell r="G31">
            <v>47000450.549999997</v>
          </cell>
        </row>
        <row r="35">
          <cell r="G35">
            <v>58064.52</v>
          </cell>
        </row>
        <row r="42">
          <cell r="G42">
            <v>545765.81999999995</v>
          </cell>
        </row>
        <row r="45">
          <cell r="G45">
            <v>4693712.01</v>
          </cell>
        </row>
        <row r="46">
          <cell r="G46">
            <v>12648774.140000001</v>
          </cell>
        </row>
        <row r="51">
          <cell r="G51">
            <v>6691.38</v>
          </cell>
        </row>
        <row r="54">
          <cell r="G54">
            <v>1669592.6</v>
          </cell>
        </row>
        <row r="59">
          <cell r="G59">
            <v>4123651.02</v>
          </cell>
        </row>
        <row r="65">
          <cell r="H65">
            <v>5241698.4000000004</v>
          </cell>
        </row>
        <row r="70">
          <cell r="H70">
            <v>474.96</v>
          </cell>
        </row>
        <row r="75">
          <cell r="H75">
            <v>214.68</v>
          </cell>
        </row>
        <row r="79">
          <cell r="G79">
            <v>291022.69</v>
          </cell>
        </row>
        <row r="81">
          <cell r="G81">
            <v>1576353.47</v>
          </cell>
        </row>
        <row r="82">
          <cell r="G82">
            <v>4438497.9800000004</v>
          </cell>
        </row>
        <row r="83">
          <cell r="G83">
            <v>6747479.5700000003</v>
          </cell>
        </row>
        <row r="86">
          <cell r="G86">
            <v>4812803.8099999996</v>
          </cell>
        </row>
        <row r="92">
          <cell r="G92">
            <v>3568250.37</v>
          </cell>
        </row>
        <row r="98">
          <cell r="G98">
            <v>6904481.7999999998</v>
          </cell>
        </row>
        <row r="102">
          <cell r="G102">
            <v>300000</v>
          </cell>
        </row>
        <row r="105">
          <cell r="G105">
            <v>13576344.609999999</v>
          </cell>
        </row>
        <row r="114">
          <cell r="G114">
            <v>3518866.09</v>
          </cell>
        </row>
        <row r="122">
          <cell r="G122">
            <v>4000000</v>
          </cell>
        </row>
        <row r="124">
          <cell r="H124">
            <v>5320514.4400000004</v>
          </cell>
        </row>
        <row r="130">
          <cell r="H130">
            <v>3211015.84</v>
          </cell>
        </row>
        <row r="137">
          <cell r="H137">
            <v>580537.27</v>
          </cell>
        </row>
        <row r="146">
          <cell r="H146">
            <v>1062815.72</v>
          </cell>
        </row>
        <row r="147">
          <cell r="H147">
            <v>818670.53</v>
          </cell>
        </row>
        <row r="153">
          <cell r="H153">
            <v>244145.19</v>
          </cell>
        </row>
        <row r="157">
          <cell r="H157">
            <v>3402788.13</v>
          </cell>
        </row>
        <row r="166">
          <cell r="H166">
            <v>30</v>
          </cell>
        </row>
        <row r="169">
          <cell r="H169">
            <v>7725979.1600000001</v>
          </cell>
        </row>
        <row r="171">
          <cell r="H171">
            <v>14361.09</v>
          </cell>
        </row>
        <row r="181">
          <cell r="H181">
            <v>1672479000</v>
          </cell>
        </row>
        <row r="184">
          <cell r="F184">
            <v>82851633.579999998</v>
          </cell>
          <cell r="H184">
            <v>16379785.66</v>
          </cell>
        </row>
        <row r="185">
          <cell r="H185">
            <v>-1026220621.41</v>
          </cell>
        </row>
        <row r="189">
          <cell r="E189">
            <v>63870.97</v>
          </cell>
        </row>
        <row r="192">
          <cell r="F192">
            <v>696667.7</v>
          </cell>
        </row>
        <row r="193">
          <cell r="E193">
            <v>6691.38</v>
          </cell>
        </row>
        <row r="194">
          <cell r="E194">
            <v>391488.53</v>
          </cell>
          <cell r="F194">
            <v>391488.53</v>
          </cell>
        </row>
        <row r="195">
          <cell r="E195">
            <v>455676.28</v>
          </cell>
          <cell r="F195">
            <v>455676.28</v>
          </cell>
        </row>
        <row r="197">
          <cell r="E197">
            <v>123807471</v>
          </cell>
        </row>
        <row r="198">
          <cell r="E198">
            <v>17232.150000000001</v>
          </cell>
        </row>
        <row r="201">
          <cell r="E201">
            <v>1432209.43</v>
          </cell>
        </row>
        <row r="202">
          <cell r="E202">
            <v>29050.240000000002</v>
          </cell>
        </row>
        <row r="206">
          <cell r="E206">
            <v>2681062.06</v>
          </cell>
        </row>
        <row r="210">
          <cell r="E210">
            <v>1036406.66</v>
          </cell>
        </row>
        <row r="213">
          <cell r="E213">
            <v>-3349.78</v>
          </cell>
        </row>
        <row r="217">
          <cell r="E217">
            <v>121900</v>
          </cell>
        </row>
        <row r="218">
          <cell r="E218">
            <v>818670.53</v>
          </cell>
        </row>
        <row r="221">
          <cell r="E221">
            <v>244145.19</v>
          </cell>
        </row>
      </sheetData>
      <sheetData sheetId="5">
        <row r="11888">
          <cell r="G11888">
            <v>58064.52</v>
          </cell>
        </row>
        <row r="11909">
          <cell r="G11909">
            <v>6691.38</v>
          </cell>
        </row>
        <row r="11921">
          <cell r="G11921">
            <v>1669592.6</v>
          </cell>
        </row>
        <row r="12155">
          <cell r="G12155">
            <v>4123651.02</v>
          </cell>
        </row>
      </sheetData>
      <sheetData sheetId="6"/>
      <sheetData sheetId="7"/>
      <sheetData sheetId="8">
        <row r="1542">
          <cell r="E1542">
            <v>58064.52</v>
          </cell>
        </row>
        <row r="1545">
          <cell r="E1545">
            <v>5806.45</v>
          </cell>
        </row>
        <row r="1563">
          <cell r="D1563">
            <v>533456.59</v>
          </cell>
        </row>
        <row r="1570">
          <cell r="D1570">
            <v>26187772.629999999</v>
          </cell>
        </row>
        <row r="1585">
          <cell r="D1585">
            <v>70242.289999999994</v>
          </cell>
        </row>
        <row r="1586">
          <cell r="D1586">
            <v>606159.86</v>
          </cell>
        </row>
        <row r="1588">
          <cell r="D1588">
            <v>-29600</v>
          </cell>
        </row>
        <row r="1589">
          <cell r="D1589">
            <v>79530</v>
          </cell>
        </row>
        <row r="1590">
          <cell r="D1590">
            <v>63624</v>
          </cell>
        </row>
        <row r="1592">
          <cell r="D1592">
            <v>175140</v>
          </cell>
        </row>
        <row r="1603">
          <cell r="D1603">
            <v>11463564.069999997</v>
          </cell>
        </row>
      </sheetData>
      <sheetData sheetId="9">
        <row r="6">
          <cell r="B6" t="str">
            <v>Отчетный период: по состоянию на 01 апреля 2020 года</v>
          </cell>
        </row>
      </sheetData>
      <sheetData sheetId="10">
        <row r="14">
          <cell r="B14" t="str">
            <v>Отчетный период: по состоянию на 01 апреля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l.kaimoldayeva@tengripartners.com</v>
          </cell>
        </row>
        <row r="56">
          <cell r="B56" t="str">
            <v xml:space="preserve">Исполнитель Каймолдаева Л.Д.,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Каймолдаева Л.Д.,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</sheetData>
      <sheetData sheetId="11"/>
      <sheetData sheetId="12"/>
      <sheetData sheetId="13">
        <row r="7">
          <cell r="A7" t="str">
            <v>Отчетный период: по состоянию на 01 апреля 2020 года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EE29E-9C08-48C8-A10B-460776D6D3AD}">
  <dimension ref="A1:L150"/>
  <sheetViews>
    <sheetView tabSelected="1" topLeftCell="A109" workbookViewId="0">
      <selection sqref="A1:XFD1048576"/>
    </sheetView>
  </sheetViews>
  <sheetFormatPr defaultRowHeight="12.75" outlineLevelCol="1" x14ac:dyDescent="0.2"/>
  <cols>
    <col min="1" max="1" width="51.28515625" style="1" customWidth="1"/>
    <col min="2" max="2" width="21" style="1" customWidth="1"/>
    <col min="3" max="3" width="25.42578125" style="2" customWidth="1"/>
    <col min="4" max="4" width="27.28515625" style="2" customWidth="1"/>
    <col min="5" max="5" width="20.7109375" style="1" hidden="1" customWidth="1" outlineLevel="1"/>
    <col min="6" max="6" width="19" style="1" hidden="1" customWidth="1" collapsed="1"/>
    <col min="7" max="7" width="16" style="1" hidden="1" customWidth="1"/>
    <col min="8" max="8" width="14" style="1" hidden="1" customWidth="1"/>
    <col min="9" max="9" width="0" style="1" hidden="1" customWidth="1"/>
    <col min="10" max="10" width="12.85546875" style="1" hidden="1" customWidth="1"/>
    <col min="11" max="11" width="25.85546875" style="1" hidden="1" customWidth="1"/>
    <col min="12" max="12" width="17.42578125" style="1" hidden="1" customWidth="1"/>
    <col min="13" max="13" width="0" style="1" hidden="1" customWidth="1"/>
    <col min="14" max="254" width="9.140625" style="1"/>
    <col min="255" max="255" width="51.28515625" style="1" customWidth="1"/>
    <col min="256" max="256" width="21" style="1" customWidth="1"/>
    <col min="257" max="257" width="25.42578125" style="1" customWidth="1"/>
    <col min="258" max="258" width="27.28515625" style="1" customWidth="1"/>
    <col min="259" max="259" width="20.7109375" style="1" customWidth="1"/>
    <col min="260" max="265" width="0" style="1" hidden="1" customWidth="1"/>
    <col min="266" max="266" width="17.42578125" style="1" customWidth="1"/>
    <col min="267" max="510" width="9.140625" style="1"/>
    <col min="511" max="511" width="51.28515625" style="1" customWidth="1"/>
    <col min="512" max="512" width="21" style="1" customWidth="1"/>
    <col min="513" max="513" width="25.42578125" style="1" customWidth="1"/>
    <col min="514" max="514" width="27.28515625" style="1" customWidth="1"/>
    <col min="515" max="515" width="20.7109375" style="1" customWidth="1"/>
    <col min="516" max="521" width="0" style="1" hidden="1" customWidth="1"/>
    <col min="522" max="522" width="17.42578125" style="1" customWidth="1"/>
    <col min="523" max="766" width="9.140625" style="1"/>
    <col min="767" max="767" width="51.28515625" style="1" customWidth="1"/>
    <col min="768" max="768" width="21" style="1" customWidth="1"/>
    <col min="769" max="769" width="25.42578125" style="1" customWidth="1"/>
    <col min="770" max="770" width="27.28515625" style="1" customWidth="1"/>
    <col min="771" max="771" width="20.7109375" style="1" customWidth="1"/>
    <col min="772" max="777" width="0" style="1" hidden="1" customWidth="1"/>
    <col min="778" max="778" width="17.42578125" style="1" customWidth="1"/>
    <col min="779" max="1022" width="9.140625" style="1"/>
    <col min="1023" max="1023" width="51.28515625" style="1" customWidth="1"/>
    <col min="1024" max="1024" width="21" style="1" customWidth="1"/>
    <col min="1025" max="1025" width="25.42578125" style="1" customWidth="1"/>
    <col min="1026" max="1026" width="27.28515625" style="1" customWidth="1"/>
    <col min="1027" max="1027" width="20.7109375" style="1" customWidth="1"/>
    <col min="1028" max="1033" width="0" style="1" hidden="1" customWidth="1"/>
    <col min="1034" max="1034" width="17.42578125" style="1" customWidth="1"/>
    <col min="1035" max="1278" width="9.140625" style="1"/>
    <col min="1279" max="1279" width="51.28515625" style="1" customWidth="1"/>
    <col min="1280" max="1280" width="21" style="1" customWidth="1"/>
    <col min="1281" max="1281" width="25.42578125" style="1" customWidth="1"/>
    <col min="1282" max="1282" width="27.28515625" style="1" customWidth="1"/>
    <col min="1283" max="1283" width="20.7109375" style="1" customWidth="1"/>
    <col min="1284" max="1289" width="0" style="1" hidden="1" customWidth="1"/>
    <col min="1290" max="1290" width="17.42578125" style="1" customWidth="1"/>
    <col min="1291" max="1534" width="9.140625" style="1"/>
    <col min="1535" max="1535" width="51.28515625" style="1" customWidth="1"/>
    <col min="1536" max="1536" width="21" style="1" customWidth="1"/>
    <col min="1537" max="1537" width="25.42578125" style="1" customWidth="1"/>
    <col min="1538" max="1538" width="27.28515625" style="1" customWidth="1"/>
    <col min="1539" max="1539" width="20.7109375" style="1" customWidth="1"/>
    <col min="1540" max="1545" width="0" style="1" hidden="1" customWidth="1"/>
    <col min="1546" max="1546" width="17.42578125" style="1" customWidth="1"/>
    <col min="1547" max="1790" width="9.140625" style="1"/>
    <col min="1791" max="1791" width="51.28515625" style="1" customWidth="1"/>
    <col min="1792" max="1792" width="21" style="1" customWidth="1"/>
    <col min="1793" max="1793" width="25.42578125" style="1" customWidth="1"/>
    <col min="1794" max="1794" width="27.28515625" style="1" customWidth="1"/>
    <col min="1795" max="1795" width="20.7109375" style="1" customWidth="1"/>
    <col min="1796" max="1801" width="0" style="1" hidden="1" customWidth="1"/>
    <col min="1802" max="1802" width="17.42578125" style="1" customWidth="1"/>
    <col min="1803" max="2046" width="9.140625" style="1"/>
    <col min="2047" max="2047" width="51.28515625" style="1" customWidth="1"/>
    <col min="2048" max="2048" width="21" style="1" customWidth="1"/>
    <col min="2049" max="2049" width="25.42578125" style="1" customWidth="1"/>
    <col min="2050" max="2050" width="27.28515625" style="1" customWidth="1"/>
    <col min="2051" max="2051" width="20.7109375" style="1" customWidth="1"/>
    <col min="2052" max="2057" width="0" style="1" hidden="1" customWidth="1"/>
    <col min="2058" max="2058" width="17.42578125" style="1" customWidth="1"/>
    <col min="2059" max="2302" width="9.140625" style="1"/>
    <col min="2303" max="2303" width="51.28515625" style="1" customWidth="1"/>
    <col min="2304" max="2304" width="21" style="1" customWidth="1"/>
    <col min="2305" max="2305" width="25.42578125" style="1" customWidth="1"/>
    <col min="2306" max="2306" width="27.28515625" style="1" customWidth="1"/>
    <col min="2307" max="2307" width="20.7109375" style="1" customWidth="1"/>
    <col min="2308" max="2313" width="0" style="1" hidden="1" customWidth="1"/>
    <col min="2314" max="2314" width="17.42578125" style="1" customWidth="1"/>
    <col min="2315" max="2558" width="9.140625" style="1"/>
    <col min="2559" max="2559" width="51.28515625" style="1" customWidth="1"/>
    <col min="2560" max="2560" width="21" style="1" customWidth="1"/>
    <col min="2561" max="2561" width="25.42578125" style="1" customWidth="1"/>
    <col min="2562" max="2562" width="27.28515625" style="1" customWidth="1"/>
    <col min="2563" max="2563" width="20.7109375" style="1" customWidth="1"/>
    <col min="2564" max="2569" width="0" style="1" hidden="1" customWidth="1"/>
    <col min="2570" max="2570" width="17.42578125" style="1" customWidth="1"/>
    <col min="2571" max="2814" width="9.140625" style="1"/>
    <col min="2815" max="2815" width="51.28515625" style="1" customWidth="1"/>
    <col min="2816" max="2816" width="21" style="1" customWidth="1"/>
    <col min="2817" max="2817" width="25.42578125" style="1" customWidth="1"/>
    <col min="2818" max="2818" width="27.28515625" style="1" customWidth="1"/>
    <col min="2819" max="2819" width="20.7109375" style="1" customWidth="1"/>
    <col min="2820" max="2825" width="0" style="1" hidden="1" customWidth="1"/>
    <col min="2826" max="2826" width="17.42578125" style="1" customWidth="1"/>
    <col min="2827" max="3070" width="9.140625" style="1"/>
    <col min="3071" max="3071" width="51.28515625" style="1" customWidth="1"/>
    <col min="3072" max="3072" width="21" style="1" customWidth="1"/>
    <col min="3073" max="3073" width="25.42578125" style="1" customWidth="1"/>
    <col min="3074" max="3074" width="27.28515625" style="1" customWidth="1"/>
    <col min="3075" max="3075" width="20.7109375" style="1" customWidth="1"/>
    <col min="3076" max="3081" width="0" style="1" hidden="1" customWidth="1"/>
    <col min="3082" max="3082" width="17.42578125" style="1" customWidth="1"/>
    <col min="3083" max="3326" width="9.140625" style="1"/>
    <col min="3327" max="3327" width="51.28515625" style="1" customWidth="1"/>
    <col min="3328" max="3328" width="21" style="1" customWidth="1"/>
    <col min="3329" max="3329" width="25.42578125" style="1" customWidth="1"/>
    <col min="3330" max="3330" width="27.28515625" style="1" customWidth="1"/>
    <col min="3331" max="3331" width="20.7109375" style="1" customWidth="1"/>
    <col min="3332" max="3337" width="0" style="1" hidden="1" customWidth="1"/>
    <col min="3338" max="3338" width="17.42578125" style="1" customWidth="1"/>
    <col min="3339" max="3582" width="9.140625" style="1"/>
    <col min="3583" max="3583" width="51.28515625" style="1" customWidth="1"/>
    <col min="3584" max="3584" width="21" style="1" customWidth="1"/>
    <col min="3585" max="3585" width="25.42578125" style="1" customWidth="1"/>
    <col min="3586" max="3586" width="27.28515625" style="1" customWidth="1"/>
    <col min="3587" max="3587" width="20.7109375" style="1" customWidth="1"/>
    <col min="3588" max="3593" width="0" style="1" hidden="1" customWidth="1"/>
    <col min="3594" max="3594" width="17.42578125" style="1" customWidth="1"/>
    <col min="3595" max="3838" width="9.140625" style="1"/>
    <col min="3839" max="3839" width="51.28515625" style="1" customWidth="1"/>
    <col min="3840" max="3840" width="21" style="1" customWidth="1"/>
    <col min="3841" max="3841" width="25.42578125" style="1" customWidth="1"/>
    <col min="3842" max="3842" width="27.28515625" style="1" customWidth="1"/>
    <col min="3843" max="3843" width="20.7109375" style="1" customWidth="1"/>
    <col min="3844" max="3849" width="0" style="1" hidden="1" customWidth="1"/>
    <col min="3850" max="3850" width="17.42578125" style="1" customWidth="1"/>
    <col min="3851" max="4094" width="9.140625" style="1"/>
    <col min="4095" max="4095" width="51.28515625" style="1" customWidth="1"/>
    <col min="4096" max="4096" width="21" style="1" customWidth="1"/>
    <col min="4097" max="4097" width="25.42578125" style="1" customWidth="1"/>
    <col min="4098" max="4098" width="27.28515625" style="1" customWidth="1"/>
    <col min="4099" max="4099" width="20.7109375" style="1" customWidth="1"/>
    <col min="4100" max="4105" width="0" style="1" hidden="1" customWidth="1"/>
    <col min="4106" max="4106" width="17.42578125" style="1" customWidth="1"/>
    <col min="4107" max="4350" width="9.140625" style="1"/>
    <col min="4351" max="4351" width="51.28515625" style="1" customWidth="1"/>
    <col min="4352" max="4352" width="21" style="1" customWidth="1"/>
    <col min="4353" max="4353" width="25.42578125" style="1" customWidth="1"/>
    <col min="4354" max="4354" width="27.28515625" style="1" customWidth="1"/>
    <col min="4355" max="4355" width="20.7109375" style="1" customWidth="1"/>
    <col min="4356" max="4361" width="0" style="1" hidden="1" customWidth="1"/>
    <col min="4362" max="4362" width="17.42578125" style="1" customWidth="1"/>
    <col min="4363" max="4606" width="9.140625" style="1"/>
    <col min="4607" max="4607" width="51.28515625" style="1" customWidth="1"/>
    <col min="4608" max="4608" width="21" style="1" customWidth="1"/>
    <col min="4609" max="4609" width="25.42578125" style="1" customWidth="1"/>
    <col min="4610" max="4610" width="27.28515625" style="1" customWidth="1"/>
    <col min="4611" max="4611" width="20.7109375" style="1" customWidth="1"/>
    <col min="4612" max="4617" width="0" style="1" hidden="1" customWidth="1"/>
    <col min="4618" max="4618" width="17.42578125" style="1" customWidth="1"/>
    <col min="4619" max="4862" width="9.140625" style="1"/>
    <col min="4863" max="4863" width="51.28515625" style="1" customWidth="1"/>
    <col min="4864" max="4864" width="21" style="1" customWidth="1"/>
    <col min="4865" max="4865" width="25.42578125" style="1" customWidth="1"/>
    <col min="4866" max="4866" width="27.28515625" style="1" customWidth="1"/>
    <col min="4867" max="4867" width="20.7109375" style="1" customWidth="1"/>
    <col min="4868" max="4873" width="0" style="1" hidden="1" customWidth="1"/>
    <col min="4874" max="4874" width="17.42578125" style="1" customWidth="1"/>
    <col min="4875" max="5118" width="9.140625" style="1"/>
    <col min="5119" max="5119" width="51.28515625" style="1" customWidth="1"/>
    <col min="5120" max="5120" width="21" style="1" customWidth="1"/>
    <col min="5121" max="5121" width="25.42578125" style="1" customWidth="1"/>
    <col min="5122" max="5122" width="27.28515625" style="1" customWidth="1"/>
    <col min="5123" max="5123" width="20.7109375" style="1" customWidth="1"/>
    <col min="5124" max="5129" width="0" style="1" hidden="1" customWidth="1"/>
    <col min="5130" max="5130" width="17.42578125" style="1" customWidth="1"/>
    <col min="5131" max="5374" width="9.140625" style="1"/>
    <col min="5375" max="5375" width="51.28515625" style="1" customWidth="1"/>
    <col min="5376" max="5376" width="21" style="1" customWidth="1"/>
    <col min="5377" max="5377" width="25.42578125" style="1" customWidth="1"/>
    <col min="5378" max="5378" width="27.28515625" style="1" customWidth="1"/>
    <col min="5379" max="5379" width="20.7109375" style="1" customWidth="1"/>
    <col min="5380" max="5385" width="0" style="1" hidden="1" customWidth="1"/>
    <col min="5386" max="5386" width="17.42578125" style="1" customWidth="1"/>
    <col min="5387" max="5630" width="9.140625" style="1"/>
    <col min="5631" max="5631" width="51.28515625" style="1" customWidth="1"/>
    <col min="5632" max="5632" width="21" style="1" customWidth="1"/>
    <col min="5633" max="5633" width="25.42578125" style="1" customWidth="1"/>
    <col min="5634" max="5634" width="27.28515625" style="1" customWidth="1"/>
    <col min="5635" max="5635" width="20.7109375" style="1" customWidth="1"/>
    <col min="5636" max="5641" width="0" style="1" hidden="1" customWidth="1"/>
    <col min="5642" max="5642" width="17.42578125" style="1" customWidth="1"/>
    <col min="5643" max="5886" width="9.140625" style="1"/>
    <col min="5887" max="5887" width="51.28515625" style="1" customWidth="1"/>
    <col min="5888" max="5888" width="21" style="1" customWidth="1"/>
    <col min="5889" max="5889" width="25.42578125" style="1" customWidth="1"/>
    <col min="5890" max="5890" width="27.28515625" style="1" customWidth="1"/>
    <col min="5891" max="5891" width="20.7109375" style="1" customWidth="1"/>
    <col min="5892" max="5897" width="0" style="1" hidden="1" customWidth="1"/>
    <col min="5898" max="5898" width="17.42578125" style="1" customWidth="1"/>
    <col min="5899" max="6142" width="9.140625" style="1"/>
    <col min="6143" max="6143" width="51.28515625" style="1" customWidth="1"/>
    <col min="6144" max="6144" width="21" style="1" customWidth="1"/>
    <col min="6145" max="6145" width="25.42578125" style="1" customWidth="1"/>
    <col min="6146" max="6146" width="27.28515625" style="1" customWidth="1"/>
    <col min="6147" max="6147" width="20.7109375" style="1" customWidth="1"/>
    <col min="6148" max="6153" width="0" style="1" hidden="1" customWidth="1"/>
    <col min="6154" max="6154" width="17.42578125" style="1" customWidth="1"/>
    <col min="6155" max="6398" width="9.140625" style="1"/>
    <col min="6399" max="6399" width="51.28515625" style="1" customWidth="1"/>
    <col min="6400" max="6400" width="21" style="1" customWidth="1"/>
    <col min="6401" max="6401" width="25.42578125" style="1" customWidth="1"/>
    <col min="6402" max="6402" width="27.28515625" style="1" customWidth="1"/>
    <col min="6403" max="6403" width="20.7109375" style="1" customWidth="1"/>
    <col min="6404" max="6409" width="0" style="1" hidden="1" customWidth="1"/>
    <col min="6410" max="6410" width="17.42578125" style="1" customWidth="1"/>
    <col min="6411" max="6654" width="9.140625" style="1"/>
    <col min="6655" max="6655" width="51.28515625" style="1" customWidth="1"/>
    <col min="6656" max="6656" width="21" style="1" customWidth="1"/>
    <col min="6657" max="6657" width="25.42578125" style="1" customWidth="1"/>
    <col min="6658" max="6658" width="27.28515625" style="1" customWidth="1"/>
    <col min="6659" max="6659" width="20.7109375" style="1" customWidth="1"/>
    <col min="6660" max="6665" width="0" style="1" hidden="1" customWidth="1"/>
    <col min="6666" max="6666" width="17.42578125" style="1" customWidth="1"/>
    <col min="6667" max="6910" width="9.140625" style="1"/>
    <col min="6911" max="6911" width="51.28515625" style="1" customWidth="1"/>
    <col min="6912" max="6912" width="21" style="1" customWidth="1"/>
    <col min="6913" max="6913" width="25.42578125" style="1" customWidth="1"/>
    <col min="6914" max="6914" width="27.28515625" style="1" customWidth="1"/>
    <col min="6915" max="6915" width="20.7109375" style="1" customWidth="1"/>
    <col min="6916" max="6921" width="0" style="1" hidden="1" customWidth="1"/>
    <col min="6922" max="6922" width="17.42578125" style="1" customWidth="1"/>
    <col min="6923" max="7166" width="9.140625" style="1"/>
    <col min="7167" max="7167" width="51.28515625" style="1" customWidth="1"/>
    <col min="7168" max="7168" width="21" style="1" customWidth="1"/>
    <col min="7169" max="7169" width="25.42578125" style="1" customWidth="1"/>
    <col min="7170" max="7170" width="27.28515625" style="1" customWidth="1"/>
    <col min="7171" max="7171" width="20.7109375" style="1" customWidth="1"/>
    <col min="7172" max="7177" width="0" style="1" hidden="1" customWidth="1"/>
    <col min="7178" max="7178" width="17.42578125" style="1" customWidth="1"/>
    <col min="7179" max="7422" width="9.140625" style="1"/>
    <col min="7423" max="7423" width="51.28515625" style="1" customWidth="1"/>
    <col min="7424" max="7424" width="21" style="1" customWidth="1"/>
    <col min="7425" max="7425" width="25.42578125" style="1" customWidth="1"/>
    <col min="7426" max="7426" width="27.28515625" style="1" customWidth="1"/>
    <col min="7427" max="7427" width="20.7109375" style="1" customWidth="1"/>
    <col min="7428" max="7433" width="0" style="1" hidden="1" customWidth="1"/>
    <col min="7434" max="7434" width="17.42578125" style="1" customWidth="1"/>
    <col min="7435" max="7678" width="9.140625" style="1"/>
    <col min="7679" max="7679" width="51.28515625" style="1" customWidth="1"/>
    <col min="7680" max="7680" width="21" style="1" customWidth="1"/>
    <col min="7681" max="7681" width="25.42578125" style="1" customWidth="1"/>
    <col min="7682" max="7682" width="27.28515625" style="1" customWidth="1"/>
    <col min="7683" max="7683" width="20.7109375" style="1" customWidth="1"/>
    <col min="7684" max="7689" width="0" style="1" hidden="1" customWidth="1"/>
    <col min="7690" max="7690" width="17.42578125" style="1" customWidth="1"/>
    <col min="7691" max="7934" width="9.140625" style="1"/>
    <col min="7935" max="7935" width="51.28515625" style="1" customWidth="1"/>
    <col min="7936" max="7936" width="21" style="1" customWidth="1"/>
    <col min="7937" max="7937" width="25.42578125" style="1" customWidth="1"/>
    <col min="7938" max="7938" width="27.28515625" style="1" customWidth="1"/>
    <col min="7939" max="7939" width="20.7109375" style="1" customWidth="1"/>
    <col min="7940" max="7945" width="0" style="1" hidden="1" customWidth="1"/>
    <col min="7946" max="7946" width="17.42578125" style="1" customWidth="1"/>
    <col min="7947" max="8190" width="9.140625" style="1"/>
    <col min="8191" max="8191" width="51.28515625" style="1" customWidth="1"/>
    <col min="8192" max="8192" width="21" style="1" customWidth="1"/>
    <col min="8193" max="8193" width="25.42578125" style="1" customWidth="1"/>
    <col min="8194" max="8194" width="27.28515625" style="1" customWidth="1"/>
    <col min="8195" max="8195" width="20.7109375" style="1" customWidth="1"/>
    <col min="8196" max="8201" width="0" style="1" hidden="1" customWidth="1"/>
    <col min="8202" max="8202" width="17.42578125" style="1" customWidth="1"/>
    <col min="8203" max="8446" width="9.140625" style="1"/>
    <col min="8447" max="8447" width="51.28515625" style="1" customWidth="1"/>
    <col min="8448" max="8448" width="21" style="1" customWidth="1"/>
    <col min="8449" max="8449" width="25.42578125" style="1" customWidth="1"/>
    <col min="8450" max="8450" width="27.28515625" style="1" customWidth="1"/>
    <col min="8451" max="8451" width="20.7109375" style="1" customWidth="1"/>
    <col min="8452" max="8457" width="0" style="1" hidden="1" customWidth="1"/>
    <col min="8458" max="8458" width="17.42578125" style="1" customWidth="1"/>
    <col min="8459" max="8702" width="9.140625" style="1"/>
    <col min="8703" max="8703" width="51.28515625" style="1" customWidth="1"/>
    <col min="8704" max="8704" width="21" style="1" customWidth="1"/>
    <col min="8705" max="8705" width="25.42578125" style="1" customWidth="1"/>
    <col min="8706" max="8706" width="27.28515625" style="1" customWidth="1"/>
    <col min="8707" max="8707" width="20.7109375" style="1" customWidth="1"/>
    <col min="8708" max="8713" width="0" style="1" hidden="1" customWidth="1"/>
    <col min="8714" max="8714" width="17.42578125" style="1" customWidth="1"/>
    <col min="8715" max="8958" width="9.140625" style="1"/>
    <col min="8959" max="8959" width="51.28515625" style="1" customWidth="1"/>
    <col min="8960" max="8960" width="21" style="1" customWidth="1"/>
    <col min="8961" max="8961" width="25.42578125" style="1" customWidth="1"/>
    <col min="8962" max="8962" width="27.28515625" style="1" customWidth="1"/>
    <col min="8963" max="8963" width="20.7109375" style="1" customWidth="1"/>
    <col min="8964" max="8969" width="0" style="1" hidden="1" customWidth="1"/>
    <col min="8970" max="8970" width="17.42578125" style="1" customWidth="1"/>
    <col min="8971" max="9214" width="9.140625" style="1"/>
    <col min="9215" max="9215" width="51.28515625" style="1" customWidth="1"/>
    <col min="9216" max="9216" width="21" style="1" customWidth="1"/>
    <col min="9217" max="9217" width="25.42578125" style="1" customWidth="1"/>
    <col min="9218" max="9218" width="27.28515625" style="1" customWidth="1"/>
    <col min="9219" max="9219" width="20.7109375" style="1" customWidth="1"/>
    <col min="9220" max="9225" width="0" style="1" hidden="1" customWidth="1"/>
    <col min="9226" max="9226" width="17.42578125" style="1" customWidth="1"/>
    <col min="9227" max="9470" width="9.140625" style="1"/>
    <col min="9471" max="9471" width="51.28515625" style="1" customWidth="1"/>
    <col min="9472" max="9472" width="21" style="1" customWidth="1"/>
    <col min="9473" max="9473" width="25.42578125" style="1" customWidth="1"/>
    <col min="9474" max="9474" width="27.28515625" style="1" customWidth="1"/>
    <col min="9475" max="9475" width="20.7109375" style="1" customWidth="1"/>
    <col min="9476" max="9481" width="0" style="1" hidden="1" customWidth="1"/>
    <col min="9482" max="9482" width="17.42578125" style="1" customWidth="1"/>
    <col min="9483" max="9726" width="9.140625" style="1"/>
    <col min="9727" max="9727" width="51.28515625" style="1" customWidth="1"/>
    <col min="9728" max="9728" width="21" style="1" customWidth="1"/>
    <col min="9729" max="9729" width="25.42578125" style="1" customWidth="1"/>
    <col min="9730" max="9730" width="27.28515625" style="1" customWidth="1"/>
    <col min="9731" max="9731" width="20.7109375" style="1" customWidth="1"/>
    <col min="9732" max="9737" width="0" style="1" hidden="1" customWidth="1"/>
    <col min="9738" max="9738" width="17.42578125" style="1" customWidth="1"/>
    <col min="9739" max="9982" width="9.140625" style="1"/>
    <col min="9983" max="9983" width="51.28515625" style="1" customWidth="1"/>
    <col min="9984" max="9984" width="21" style="1" customWidth="1"/>
    <col min="9985" max="9985" width="25.42578125" style="1" customWidth="1"/>
    <col min="9986" max="9986" width="27.28515625" style="1" customWidth="1"/>
    <col min="9987" max="9987" width="20.7109375" style="1" customWidth="1"/>
    <col min="9988" max="9993" width="0" style="1" hidden="1" customWidth="1"/>
    <col min="9994" max="9994" width="17.42578125" style="1" customWidth="1"/>
    <col min="9995" max="10238" width="9.140625" style="1"/>
    <col min="10239" max="10239" width="51.28515625" style="1" customWidth="1"/>
    <col min="10240" max="10240" width="21" style="1" customWidth="1"/>
    <col min="10241" max="10241" width="25.42578125" style="1" customWidth="1"/>
    <col min="10242" max="10242" width="27.28515625" style="1" customWidth="1"/>
    <col min="10243" max="10243" width="20.7109375" style="1" customWidth="1"/>
    <col min="10244" max="10249" width="0" style="1" hidden="1" customWidth="1"/>
    <col min="10250" max="10250" width="17.42578125" style="1" customWidth="1"/>
    <col min="10251" max="10494" width="9.140625" style="1"/>
    <col min="10495" max="10495" width="51.28515625" style="1" customWidth="1"/>
    <col min="10496" max="10496" width="21" style="1" customWidth="1"/>
    <col min="10497" max="10497" width="25.42578125" style="1" customWidth="1"/>
    <col min="10498" max="10498" width="27.28515625" style="1" customWidth="1"/>
    <col min="10499" max="10499" width="20.7109375" style="1" customWidth="1"/>
    <col min="10500" max="10505" width="0" style="1" hidden="1" customWidth="1"/>
    <col min="10506" max="10506" width="17.42578125" style="1" customWidth="1"/>
    <col min="10507" max="10750" width="9.140625" style="1"/>
    <col min="10751" max="10751" width="51.28515625" style="1" customWidth="1"/>
    <col min="10752" max="10752" width="21" style="1" customWidth="1"/>
    <col min="10753" max="10753" width="25.42578125" style="1" customWidth="1"/>
    <col min="10754" max="10754" width="27.28515625" style="1" customWidth="1"/>
    <col min="10755" max="10755" width="20.7109375" style="1" customWidth="1"/>
    <col min="10756" max="10761" width="0" style="1" hidden="1" customWidth="1"/>
    <col min="10762" max="10762" width="17.42578125" style="1" customWidth="1"/>
    <col min="10763" max="11006" width="9.140625" style="1"/>
    <col min="11007" max="11007" width="51.28515625" style="1" customWidth="1"/>
    <col min="11008" max="11008" width="21" style="1" customWidth="1"/>
    <col min="11009" max="11009" width="25.42578125" style="1" customWidth="1"/>
    <col min="11010" max="11010" width="27.28515625" style="1" customWidth="1"/>
    <col min="11011" max="11011" width="20.7109375" style="1" customWidth="1"/>
    <col min="11012" max="11017" width="0" style="1" hidden="1" customWidth="1"/>
    <col min="11018" max="11018" width="17.42578125" style="1" customWidth="1"/>
    <col min="11019" max="11262" width="9.140625" style="1"/>
    <col min="11263" max="11263" width="51.28515625" style="1" customWidth="1"/>
    <col min="11264" max="11264" width="21" style="1" customWidth="1"/>
    <col min="11265" max="11265" width="25.42578125" style="1" customWidth="1"/>
    <col min="11266" max="11266" width="27.28515625" style="1" customWidth="1"/>
    <col min="11267" max="11267" width="20.7109375" style="1" customWidth="1"/>
    <col min="11268" max="11273" width="0" style="1" hidden="1" customWidth="1"/>
    <col min="11274" max="11274" width="17.42578125" style="1" customWidth="1"/>
    <col min="11275" max="11518" width="9.140625" style="1"/>
    <col min="11519" max="11519" width="51.28515625" style="1" customWidth="1"/>
    <col min="11520" max="11520" width="21" style="1" customWidth="1"/>
    <col min="11521" max="11521" width="25.42578125" style="1" customWidth="1"/>
    <col min="11522" max="11522" width="27.28515625" style="1" customWidth="1"/>
    <col min="11523" max="11523" width="20.7109375" style="1" customWidth="1"/>
    <col min="11524" max="11529" width="0" style="1" hidden="1" customWidth="1"/>
    <col min="11530" max="11530" width="17.42578125" style="1" customWidth="1"/>
    <col min="11531" max="11774" width="9.140625" style="1"/>
    <col min="11775" max="11775" width="51.28515625" style="1" customWidth="1"/>
    <col min="11776" max="11776" width="21" style="1" customWidth="1"/>
    <col min="11777" max="11777" width="25.42578125" style="1" customWidth="1"/>
    <col min="11778" max="11778" width="27.28515625" style="1" customWidth="1"/>
    <col min="11779" max="11779" width="20.7109375" style="1" customWidth="1"/>
    <col min="11780" max="11785" width="0" style="1" hidden="1" customWidth="1"/>
    <col min="11786" max="11786" width="17.42578125" style="1" customWidth="1"/>
    <col min="11787" max="12030" width="9.140625" style="1"/>
    <col min="12031" max="12031" width="51.28515625" style="1" customWidth="1"/>
    <col min="12032" max="12032" width="21" style="1" customWidth="1"/>
    <col min="12033" max="12033" width="25.42578125" style="1" customWidth="1"/>
    <col min="12034" max="12034" width="27.28515625" style="1" customWidth="1"/>
    <col min="12035" max="12035" width="20.7109375" style="1" customWidth="1"/>
    <col min="12036" max="12041" width="0" style="1" hidden="1" customWidth="1"/>
    <col min="12042" max="12042" width="17.42578125" style="1" customWidth="1"/>
    <col min="12043" max="12286" width="9.140625" style="1"/>
    <col min="12287" max="12287" width="51.28515625" style="1" customWidth="1"/>
    <col min="12288" max="12288" width="21" style="1" customWidth="1"/>
    <col min="12289" max="12289" width="25.42578125" style="1" customWidth="1"/>
    <col min="12290" max="12290" width="27.28515625" style="1" customWidth="1"/>
    <col min="12291" max="12291" width="20.7109375" style="1" customWidth="1"/>
    <col min="12292" max="12297" width="0" style="1" hidden="1" customWidth="1"/>
    <col min="12298" max="12298" width="17.42578125" style="1" customWidth="1"/>
    <col min="12299" max="12542" width="9.140625" style="1"/>
    <col min="12543" max="12543" width="51.28515625" style="1" customWidth="1"/>
    <col min="12544" max="12544" width="21" style="1" customWidth="1"/>
    <col min="12545" max="12545" width="25.42578125" style="1" customWidth="1"/>
    <col min="12546" max="12546" width="27.28515625" style="1" customWidth="1"/>
    <col min="12547" max="12547" width="20.7109375" style="1" customWidth="1"/>
    <col min="12548" max="12553" width="0" style="1" hidden="1" customWidth="1"/>
    <col min="12554" max="12554" width="17.42578125" style="1" customWidth="1"/>
    <col min="12555" max="12798" width="9.140625" style="1"/>
    <col min="12799" max="12799" width="51.28515625" style="1" customWidth="1"/>
    <col min="12800" max="12800" width="21" style="1" customWidth="1"/>
    <col min="12801" max="12801" width="25.42578125" style="1" customWidth="1"/>
    <col min="12802" max="12802" width="27.28515625" style="1" customWidth="1"/>
    <col min="12803" max="12803" width="20.7109375" style="1" customWidth="1"/>
    <col min="12804" max="12809" width="0" style="1" hidden="1" customWidth="1"/>
    <col min="12810" max="12810" width="17.42578125" style="1" customWidth="1"/>
    <col min="12811" max="13054" width="9.140625" style="1"/>
    <col min="13055" max="13055" width="51.28515625" style="1" customWidth="1"/>
    <col min="13056" max="13056" width="21" style="1" customWidth="1"/>
    <col min="13057" max="13057" width="25.42578125" style="1" customWidth="1"/>
    <col min="13058" max="13058" width="27.28515625" style="1" customWidth="1"/>
    <col min="13059" max="13059" width="20.7109375" style="1" customWidth="1"/>
    <col min="13060" max="13065" width="0" style="1" hidden="1" customWidth="1"/>
    <col min="13066" max="13066" width="17.42578125" style="1" customWidth="1"/>
    <col min="13067" max="13310" width="9.140625" style="1"/>
    <col min="13311" max="13311" width="51.28515625" style="1" customWidth="1"/>
    <col min="13312" max="13312" width="21" style="1" customWidth="1"/>
    <col min="13313" max="13313" width="25.42578125" style="1" customWidth="1"/>
    <col min="13314" max="13314" width="27.28515625" style="1" customWidth="1"/>
    <col min="13315" max="13315" width="20.7109375" style="1" customWidth="1"/>
    <col min="13316" max="13321" width="0" style="1" hidden="1" customWidth="1"/>
    <col min="13322" max="13322" width="17.42578125" style="1" customWidth="1"/>
    <col min="13323" max="13566" width="9.140625" style="1"/>
    <col min="13567" max="13567" width="51.28515625" style="1" customWidth="1"/>
    <col min="13568" max="13568" width="21" style="1" customWidth="1"/>
    <col min="13569" max="13569" width="25.42578125" style="1" customWidth="1"/>
    <col min="13570" max="13570" width="27.28515625" style="1" customWidth="1"/>
    <col min="13571" max="13571" width="20.7109375" style="1" customWidth="1"/>
    <col min="13572" max="13577" width="0" style="1" hidden="1" customWidth="1"/>
    <col min="13578" max="13578" width="17.42578125" style="1" customWidth="1"/>
    <col min="13579" max="13822" width="9.140625" style="1"/>
    <col min="13823" max="13823" width="51.28515625" style="1" customWidth="1"/>
    <col min="13824" max="13824" width="21" style="1" customWidth="1"/>
    <col min="13825" max="13825" width="25.42578125" style="1" customWidth="1"/>
    <col min="13826" max="13826" width="27.28515625" style="1" customWidth="1"/>
    <col min="13827" max="13827" width="20.7109375" style="1" customWidth="1"/>
    <col min="13828" max="13833" width="0" style="1" hidden="1" customWidth="1"/>
    <col min="13834" max="13834" width="17.42578125" style="1" customWidth="1"/>
    <col min="13835" max="14078" width="9.140625" style="1"/>
    <col min="14079" max="14079" width="51.28515625" style="1" customWidth="1"/>
    <col min="14080" max="14080" width="21" style="1" customWidth="1"/>
    <col min="14081" max="14081" width="25.42578125" style="1" customWidth="1"/>
    <col min="14082" max="14082" width="27.28515625" style="1" customWidth="1"/>
    <col min="14083" max="14083" width="20.7109375" style="1" customWidth="1"/>
    <col min="14084" max="14089" width="0" style="1" hidden="1" customWidth="1"/>
    <col min="14090" max="14090" width="17.42578125" style="1" customWidth="1"/>
    <col min="14091" max="14334" width="9.140625" style="1"/>
    <col min="14335" max="14335" width="51.28515625" style="1" customWidth="1"/>
    <col min="14336" max="14336" width="21" style="1" customWidth="1"/>
    <col min="14337" max="14337" width="25.42578125" style="1" customWidth="1"/>
    <col min="14338" max="14338" width="27.28515625" style="1" customWidth="1"/>
    <col min="14339" max="14339" width="20.7109375" style="1" customWidth="1"/>
    <col min="14340" max="14345" width="0" style="1" hidden="1" customWidth="1"/>
    <col min="14346" max="14346" width="17.42578125" style="1" customWidth="1"/>
    <col min="14347" max="14590" width="9.140625" style="1"/>
    <col min="14591" max="14591" width="51.28515625" style="1" customWidth="1"/>
    <col min="14592" max="14592" width="21" style="1" customWidth="1"/>
    <col min="14593" max="14593" width="25.42578125" style="1" customWidth="1"/>
    <col min="14594" max="14594" width="27.28515625" style="1" customWidth="1"/>
    <col min="14595" max="14595" width="20.7109375" style="1" customWidth="1"/>
    <col min="14596" max="14601" width="0" style="1" hidden="1" customWidth="1"/>
    <col min="14602" max="14602" width="17.42578125" style="1" customWidth="1"/>
    <col min="14603" max="14846" width="9.140625" style="1"/>
    <col min="14847" max="14847" width="51.28515625" style="1" customWidth="1"/>
    <col min="14848" max="14848" width="21" style="1" customWidth="1"/>
    <col min="14849" max="14849" width="25.42578125" style="1" customWidth="1"/>
    <col min="14850" max="14850" width="27.28515625" style="1" customWidth="1"/>
    <col min="14851" max="14851" width="20.7109375" style="1" customWidth="1"/>
    <col min="14852" max="14857" width="0" style="1" hidden="1" customWidth="1"/>
    <col min="14858" max="14858" width="17.42578125" style="1" customWidth="1"/>
    <col min="14859" max="15102" width="9.140625" style="1"/>
    <col min="15103" max="15103" width="51.28515625" style="1" customWidth="1"/>
    <col min="15104" max="15104" width="21" style="1" customWidth="1"/>
    <col min="15105" max="15105" width="25.42578125" style="1" customWidth="1"/>
    <col min="15106" max="15106" width="27.28515625" style="1" customWidth="1"/>
    <col min="15107" max="15107" width="20.7109375" style="1" customWidth="1"/>
    <col min="15108" max="15113" width="0" style="1" hidden="1" customWidth="1"/>
    <col min="15114" max="15114" width="17.42578125" style="1" customWidth="1"/>
    <col min="15115" max="15358" width="9.140625" style="1"/>
    <col min="15359" max="15359" width="51.28515625" style="1" customWidth="1"/>
    <col min="15360" max="15360" width="21" style="1" customWidth="1"/>
    <col min="15361" max="15361" width="25.42578125" style="1" customWidth="1"/>
    <col min="15362" max="15362" width="27.28515625" style="1" customWidth="1"/>
    <col min="15363" max="15363" width="20.7109375" style="1" customWidth="1"/>
    <col min="15364" max="15369" width="0" style="1" hidden="1" customWidth="1"/>
    <col min="15370" max="15370" width="17.42578125" style="1" customWidth="1"/>
    <col min="15371" max="15614" width="9.140625" style="1"/>
    <col min="15615" max="15615" width="51.28515625" style="1" customWidth="1"/>
    <col min="15616" max="15616" width="21" style="1" customWidth="1"/>
    <col min="15617" max="15617" width="25.42578125" style="1" customWidth="1"/>
    <col min="15618" max="15618" width="27.28515625" style="1" customWidth="1"/>
    <col min="15619" max="15619" width="20.7109375" style="1" customWidth="1"/>
    <col min="15620" max="15625" width="0" style="1" hidden="1" customWidth="1"/>
    <col min="15626" max="15626" width="17.42578125" style="1" customWidth="1"/>
    <col min="15627" max="15870" width="9.140625" style="1"/>
    <col min="15871" max="15871" width="51.28515625" style="1" customWidth="1"/>
    <col min="15872" max="15872" width="21" style="1" customWidth="1"/>
    <col min="15873" max="15873" width="25.42578125" style="1" customWidth="1"/>
    <col min="15874" max="15874" width="27.28515625" style="1" customWidth="1"/>
    <col min="15875" max="15875" width="20.7109375" style="1" customWidth="1"/>
    <col min="15876" max="15881" width="0" style="1" hidden="1" customWidth="1"/>
    <col min="15882" max="15882" width="17.42578125" style="1" customWidth="1"/>
    <col min="15883" max="16126" width="9.140625" style="1"/>
    <col min="16127" max="16127" width="51.28515625" style="1" customWidth="1"/>
    <col min="16128" max="16128" width="21" style="1" customWidth="1"/>
    <col min="16129" max="16129" width="25.42578125" style="1" customWidth="1"/>
    <col min="16130" max="16130" width="27.28515625" style="1" customWidth="1"/>
    <col min="16131" max="16131" width="20.7109375" style="1" customWidth="1"/>
    <col min="16132" max="16137" width="0" style="1" hidden="1" customWidth="1"/>
    <col min="16138" max="16138" width="17.42578125" style="1" customWidth="1"/>
    <col min="16139" max="16384" width="9.140625" style="1"/>
  </cols>
  <sheetData>
    <row r="1" spans="1:8" ht="15.75" x14ac:dyDescent="0.25">
      <c r="D1" s="3" t="s">
        <v>0</v>
      </c>
      <c r="E1" s="4"/>
      <c r="F1" s="4"/>
      <c r="G1" s="4"/>
      <c r="H1" s="4"/>
    </row>
    <row r="2" spans="1:8" ht="15.75" x14ac:dyDescent="0.25">
      <c r="C2" s="5"/>
      <c r="D2" s="3" t="s">
        <v>1</v>
      </c>
      <c r="E2" s="4"/>
      <c r="F2" s="4"/>
      <c r="G2" s="4"/>
      <c r="H2" s="4"/>
    </row>
    <row r="3" spans="1:8" ht="15.75" x14ac:dyDescent="0.25">
      <c r="D3" s="3" t="s">
        <v>2</v>
      </c>
      <c r="E3" s="4"/>
      <c r="F3" s="4"/>
      <c r="G3" s="4"/>
      <c r="H3" s="4"/>
    </row>
    <row r="4" spans="1:8" ht="15.75" x14ac:dyDescent="0.25">
      <c r="D4" s="3" t="s">
        <v>3</v>
      </c>
      <c r="E4" s="4"/>
      <c r="F4" s="4"/>
      <c r="G4" s="4"/>
      <c r="H4" s="4"/>
    </row>
    <row r="5" spans="1:8" ht="15.75" x14ac:dyDescent="0.25">
      <c r="E5" s="4"/>
      <c r="F5" s="4"/>
      <c r="G5" s="4"/>
      <c r="H5" s="4"/>
    </row>
    <row r="6" spans="1:8" ht="15.75" x14ac:dyDescent="0.25">
      <c r="D6" s="3"/>
      <c r="E6" s="4"/>
      <c r="F6" s="4"/>
      <c r="G6" s="4"/>
      <c r="H6" s="4"/>
    </row>
    <row r="7" spans="1:8" ht="15.75" x14ac:dyDescent="0.25">
      <c r="A7" s="6" t="s">
        <v>4</v>
      </c>
      <c r="B7" s="6"/>
      <c r="C7" s="6"/>
      <c r="D7" s="6"/>
      <c r="E7" s="4"/>
      <c r="F7" s="4"/>
      <c r="G7" s="4"/>
      <c r="H7" s="4"/>
    </row>
    <row r="8" spans="1:8" ht="15.75" x14ac:dyDescent="0.25">
      <c r="A8" s="7" t="s">
        <v>5</v>
      </c>
      <c r="B8" s="7"/>
      <c r="C8" s="7"/>
      <c r="D8" s="7"/>
      <c r="E8" s="4"/>
      <c r="F8" s="4"/>
      <c r="G8" s="4"/>
      <c r="H8" s="4"/>
    </row>
    <row r="9" spans="1:8" ht="15.75" x14ac:dyDescent="0.25">
      <c r="A9" s="7" t="s">
        <v>6</v>
      </c>
      <c r="B9" s="7"/>
      <c r="C9" s="7"/>
      <c r="D9" s="7"/>
      <c r="E9" s="4"/>
      <c r="F9" s="4"/>
      <c r="G9" s="4"/>
      <c r="H9" s="4"/>
    </row>
    <row r="10" spans="1:8" ht="14.25" customHeight="1" x14ac:dyDescent="0.25">
      <c r="A10" s="7" t="str">
        <f>[1]Пр2!B14</f>
        <v>Отчетный период: по состоянию на 01 апреля 2020 года</v>
      </c>
      <c r="B10" s="7"/>
      <c r="C10" s="7"/>
      <c r="D10" s="7"/>
      <c r="E10" s="4"/>
      <c r="F10" s="4"/>
      <c r="G10" s="4"/>
      <c r="H10" s="4"/>
    </row>
    <row r="11" spans="1:8" ht="14.25" customHeight="1" x14ac:dyDescent="0.25">
      <c r="A11" s="8" t="s">
        <v>7</v>
      </c>
      <c r="B11" s="5"/>
      <c r="C11" s="5"/>
      <c r="D11" s="5"/>
      <c r="E11" s="4"/>
      <c r="F11" s="4"/>
      <c r="G11" s="4"/>
      <c r="H11" s="4"/>
    </row>
    <row r="12" spans="1:8" ht="14.25" customHeight="1" x14ac:dyDescent="0.25">
      <c r="A12" s="9" t="s">
        <v>8</v>
      </c>
      <c r="B12" s="5"/>
      <c r="C12" s="5"/>
      <c r="D12" s="5"/>
      <c r="E12" s="4"/>
      <c r="F12" s="4"/>
      <c r="G12" s="4"/>
      <c r="H12" s="4"/>
    </row>
    <row r="13" spans="1:8" ht="14.25" customHeight="1" x14ac:dyDescent="0.25">
      <c r="A13" s="9" t="s">
        <v>9</v>
      </c>
      <c r="B13" s="5"/>
      <c r="C13" s="5"/>
      <c r="D13" s="5"/>
      <c r="E13" s="4"/>
      <c r="F13" s="4"/>
      <c r="G13" s="4"/>
      <c r="H13" s="4"/>
    </row>
    <row r="14" spans="1:8" ht="25.5" customHeight="1" x14ac:dyDescent="0.25">
      <c r="A14" s="10" t="s">
        <v>10</v>
      </c>
      <c r="B14" s="5"/>
      <c r="C14" s="5"/>
      <c r="D14" s="5"/>
      <c r="E14" s="4"/>
      <c r="F14" s="4"/>
      <c r="G14" s="4"/>
      <c r="H14" s="4"/>
    </row>
    <row r="15" spans="1:8" ht="14.25" customHeight="1" x14ac:dyDescent="0.25">
      <c r="A15" s="9" t="s">
        <v>11</v>
      </c>
      <c r="B15" s="5"/>
      <c r="C15" s="5"/>
      <c r="D15" s="5"/>
      <c r="E15" s="4"/>
      <c r="F15" s="4"/>
      <c r="G15" s="4"/>
      <c r="H15" s="4"/>
    </row>
    <row r="16" spans="1:8" ht="14.25" customHeight="1" x14ac:dyDescent="0.25">
      <c r="A16" s="9" t="s">
        <v>12</v>
      </c>
      <c r="B16" s="5"/>
      <c r="C16" s="5"/>
      <c r="D16" s="5"/>
      <c r="E16" s="4"/>
      <c r="F16" s="4"/>
      <c r="G16" s="4"/>
      <c r="H16" s="4"/>
    </row>
    <row r="17" spans="1:10" ht="14.25" customHeight="1" x14ac:dyDescent="0.2">
      <c r="A17" s="5"/>
      <c r="B17" s="5"/>
      <c r="C17" s="5"/>
      <c r="D17" s="5"/>
    </row>
    <row r="18" spans="1:10" x14ac:dyDescent="0.2">
      <c r="D18" s="5" t="s">
        <v>13</v>
      </c>
    </row>
    <row r="19" spans="1:10" ht="79.5" customHeight="1" x14ac:dyDescent="0.2">
      <c r="A19" s="11" t="s">
        <v>14</v>
      </c>
      <c r="B19" s="11" t="s">
        <v>15</v>
      </c>
      <c r="C19" s="11" t="s">
        <v>16</v>
      </c>
      <c r="D19" s="11" t="s">
        <v>17</v>
      </c>
      <c r="H19" s="12" t="s">
        <v>16</v>
      </c>
      <c r="I19" s="12"/>
      <c r="J19" s="13" t="s">
        <v>17</v>
      </c>
    </row>
    <row r="20" spans="1:10" x14ac:dyDescent="0.2">
      <c r="A20" s="11">
        <v>1</v>
      </c>
      <c r="B20" s="11">
        <v>2</v>
      </c>
      <c r="C20" s="11">
        <v>3</v>
      </c>
      <c r="D20" s="11">
        <v>4</v>
      </c>
      <c r="G20" s="1" t="s">
        <v>18</v>
      </c>
      <c r="H20" s="14">
        <v>3</v>
      </c>
      <c r="I20" s="14"/>
      <c r="J20" s="15">
        <v>4</v>
      </c>
    </row>
    <row r="21" spans="1:10" x14ac:dyDescent="0.2">
      <c r="A21" s="16" t="s">
        <v>19</v>
      </c>
      <c r="B21" s="17"/>
      <c r="C21" s="18"/>
      <c r="D21" s="18"/>
      <c r="H21" s="19"/>
      <c r="I21" s="19"/>
      <c r="J21" s="20"/>
    </row>
    <row r="22" spans="1:10" ht="24.75" customHeight="1" x14ac:dyDescent="0.2">
      <c r="A22" s="16" t="s">
        <v>20</v>
      </c>
      <c r="B22" s="11">
        <v>1</v>
      </c>
      <c r="C22" s="21">
        <f>C24+C25</f>
        <v>7981</v>
      </c>
      <c r="D22" s="21">
        <f>D24+D25</f>
        <v>12063</v>
      </c>
      <c r="E22" s="22"/>
      <c r="H22" s="23">
        <v>16620576.539999999</v>
      </c>
      <c r="I22" s="23"/>
      <c r="J22" s="24">
        <v>12062782.6</v>
      </c>
    </row>
    <row r="23" spans="1:10" ht="21.75" customHeight="1" x14ac:dyDescent="0.2">
      <c r="A23" s="16" t="s">
        <v>21</v>
      </c>
      <c r="B23" s="17"/>
      <c r="C23" s="25"/>
      <c r="D23" s="25"/>
      <c r="H23" s="19"/>
      <c r="I23" s="19"/>
      <c r="J23" s="20"/>
    </row>
    <row r="24" spans="1:10" ht="18.75" customHeight="1" x14ac:dyDescent="0.2">
      <c r="A24" s="16" t="s">
        <v>22</v>
      </c>
      <c r="B24" s="26" t="s">
        <v>23</v>
      </c>
      <c r="C24" s="25"/>
      <c r="D24" s="25"/>
      <c r="H24" s="19" t="s">
        <v>24</v>
      </c>
      <c r="I24" s="19"/>
      <c r="J24" s="20" t="s">
        <v>24</v>
      </c>
    </row>
    <row r="25" spans="1:10" ht="35.25" customHeight="1" x14ac:dyDescent="0.2">
      <c r="A25" s="16" t="s">
        <v>25</v>
      </c>
      <c r="B25" s="26" t="s">
        <v>26</v>
      </c>
      <c r="C25" s="21">
        <v>7981</v>
      </c>
      <c r="D25" s="21">
        <v>12063</v>
      </c>
      <c r="E25" s="27">
        <f>'[1]TB_Марта 2020'!G5-'[1]TB_Марта 2020'!H157-'[1]TB_Марта 2020'!H70</f>
        <v>7980908.9199999999</v>
      </c>
      <c r="F25" s="1">
        <v>12848</v>
      </c>
      <c r="H25" s="23">
        <v>16620576.539999999</v>
      </c>
      <c r="I25" s="23"/>
      <c r="J25" s="24">
        <v>12062782.6</v>
      </c>
    </row>
    <row r="26" spans="1:10" ht="21.75" customHeight="1" x14ac:dyDescent="0.2">
      <c r="A26" s="16" t="s">
        <v>27</v>
      </c>
      <c r="B26" s="11">
        <v>2</v>
      </c>
      <c r="C26" s="25"/>
      <c r="D26" s="25"/>
      <c r="H26" s="19" t="s">
        <v>24</v>
      </c>
      <c r="I26" s="19"/>
      <c r="J26" s="20" t="s">
        <v>24</v>
      </c>
    </row>
    <row r="27" spans="1:10" ht="28.5" customHeight="1" x14ac:dyDescent="0.2">
      <c r="A27" s="16" t="s">
        <v>28</v>
      </c>
      <c r="B27" s="26">
        <v>3</v>
      </c>
      <c r="C27" s="21"/>
      <c r="D27" s="21"/>
      <c r="E27" s="22"/>
      <c r="H27" s="28" t="s">
        <v>24</v>
      </c>
      <c r="I27" s="28"/>
      <c r="J27" s="29" t="s">
        <v>24</v>
      </c>
    </row>
    <row r="28" spans="1:10" ht="23.25" customHeight="1" x14ac:dyDescent="0.2">
      <c r="A28" s="16" t="s">
        <v>21</v>
      </c>
      <c r="B28" s="17"/>
      <c r="C28" s="25"/>
      <c r="D28" s="25"/>
      <c r="H28" s="19"/>
      <c r="I28" s="19"/>
      <c r="J28" s="29"/>
    </row>
    <row r="29" spans="1:10" ht="33.75" customHeight="1" x14ac:dyDescent="0.2">
      <c r="A29" s="16" t="s">
        <v>29</v>
      </c>
      <c r="B29" s="26" t="s">
        <v>30</v>
      </c>
      <c r="C29" s="25"/>
      <c r="D29" s="25"/>
      <c r="H29" s="19" t="s">
        <v>24</v>
      </c>
      <c r="I29" s="19"/>
      <c r="J29" s="29" t="s">
        <v>24</v>
      </c>
    </row>
    <row r="30" spans="1:10" ht="24" customHeight="1" x14ac:dyDescent="0.2">
      <c r="A30" s="16" t="s">
        <v>31</v>
      </c>
      <c r="B30" s="11">
        <v>4</v>
      </c>
      <c r="C30" s="25">
        <v>47000</v>
      </c>
      <c r="D30" s="25">
        <v>216001</v>
      </c>
      <c r="E30" s="27">
        <f>'[1]TB_Марта 2020'!G31-'[1]TB_Марта 2020'!H75</f>
        <v>47000235.869999997</v>
      </c>
      <c r="F30" s="1">
        <v>230001</v>
      </c>
      <c r="H30" s="30">
        <v>75998463.739999995</v>
      </c>
      <c r="I30" s="30"/>
      <c r="J30" s="24">
        <v>216001364.53</v>
      </c>
    </row>
    <row r="31" spans="1:10" ht="21" customHeight="1" x14ac:dyDescent="0.2">
      <c r="A31" s="16" t="s">
        <v>21</v>
      </c>
      <c r="B31" s="17"/>
      <c r="C31" s="25"/>
      <c r="D31" s="25"/>
      <c r="H31" s="19"/>
      <c r="I31" s="19"/>
      <c r="J31" s="29"/>
    </row>
    <row r="32" spans="1:10" ht="29.25" customHeight="1" x14ac:dyDescent="0.2">
      <c r="A32" s="16" t="s">
        <v>29</v>
      </c>
      <c r="B32" s="26" t="s">
        <v>32</v>
      </c>
      <c r="C32" s="25"/>
      <c r="D32" s="25"/>
      <c r="H32" s="19" t="s">
        <v>24</v>
      </c>
      <c r="I32" s="19"/>
      <c r="J32" s="29" t="s">
        <v>24</v>
      </c>
    </row>
    <row r="33" spans="1:10" ht="39" customHeight="1" x14ac:dyDescent="0.2">
      <c r="A33" s="16" t="s">
        <v>33</v>
      </c>
      <c r="B33" s="26">
        <v>5</v>
      </c>
      <c r="C33" s="21">
        <v>557134</v>
      </c>
      <c r="D33" s="21">
        <v>284376</v>
      </c>
      <c r="E33" s="27">
        <f>'[1]TB_Марта 2020'!G19</f>
        <v>557133619.5</v>
      </c>
      <c r="F33" s="1">
        <v>264376</v>
      </c>
      <c r="H33" s="23">
        <v>433326148.5</v>
      </c>
      <c r="I33" s="23"/>
      <c r="J33" s="24">
        <v>284376249.14999998</v>
      </c>
    </row>
    <row r="34" spans="1:10" ht="23.25" customHeight="1" x14ac:dyDescent="0.2">
      <c r="A34" s="16" t="s">
        <v>21</v>
      </c>
      <c r="B34" s="26"/>
      <c r="C34" s="21"/>
      <c r="D34" s="21"/>
      <c r="H34" s="28"/>
      <c r="I34" s="28"/>
      <c r="J34" s="29"/>
    </row>
    <row r="35" spans="1:10" ht="30" customHeight="1" x14ac:dyDescent="0.2">
      <c r="A35" s="16" t="s">
        <v>29</v>
      </c>
      <c r="B35" s="26" t="s">
        <v>34</v>
      </c>
      <c r="C35" s="21"/>
      <c r="D35" s="21"/>
      <c r="H35" s="28" t="s">
        <v>24</v>
      </c>
      <c r="I35" s="28"/>
      <c r="J35" s="29" t="s">
        <v>24</v>
      </c>
    </row>
    <row r="36" spans="1:10" ht="33.75" customHeight="1" x14ac:dyDescent="0.2">
      <c r="A36" s="16" t="s">
        <v>35</v>
      </c>
      <c r="B36" s="26">
        <v>6</v>
      </c>
      <c r="C36" s="21">
        <v>200</v>
      </c>
      <c r="D36" s="21">
        <v>200</v>
      </c>
      <c r="E36" s="27">
        <f>'[1]TB_Марта 2020'!G27</f>
        <v>200000</v>
      </c>
      <c r="F36" s="1">
        <v>200</v>
      </c>
      <c r="H36" s="31">
        <v>200000</v>
      </c>
      <c r="I36" s="31"/>
      <c r="J36" s="32">
        <v>200000</v>
      </c>
    </row>
    <row r="37" spans="1:10" ht="16.5" customHeight="1" x14ac:dyDescent="0.2">
      <c r="A37" s="16" t="s">
        <v>21</v>
      </c>
      <c r="B37" s="26"/>
      <c r="C37" s="25"/>
      <c r="D37" s="25"/>
      <c r="H37" s="19"/>
      <c r="I37" s="19"/>
      <c r="J37" s="29"/>
    </row>
    <row r="38" spans="1:10" ht="31.5" customHeight="1" x14ac:dyDescent="0.2">
      <c r="A38" s="16" t="s">
        <v>29</v>
      </c>
      <c r="B38" s="26" t="s">
        <v>36</v>
      </c>
      <c r="C38" s="25"/>
      <c r="D38" s="25"/>
      <c r="H38" s="19" t="s">
        <v>24</v>
      </c>
      <c r="I38" s="19"/>
      <c r="J38" s="29" t="s">
        <v>24</v>
      </c>
    </row>
    <row r="39" spans="1:10" ht="35.25" customHeight="1" x14ac:dyDescent="0.2">
      <c r="A39" s="16" t="s">
        <v>37</v>
      </c>
      <c r="B39" s="26">
        <v>7</v>
      </c>
      <c r="C39" s="25"/>
      <c r="D39" s="25"/>
      <c r="H39" s="19" t="s">
        <v>24</v>
      </c>
      <c r="I39" s="19"/>
      <c r="J39" s="29" t="s">
        <v>24</v>
      </c>
    </row>
    <row r="40" spans="1:10" ht="17.25" customHeight="1" x14ac:dyDescent="0.2">
      <c r="A40" s="16" t="s">
        <v>21</v>
      </c>
      <c r="B40" s="26"/>
      <c r="C40" s="25"/>
      <c r="D40" s="25"/>
      <c r="H40" s="19"/>
      <c r="I40" s="19"/>
      <c r="J40" s="29"/>
    </row>
    <row r="41" spans="1:10" ht="29.25" customHeight="1" x14ac:dyDescent="0.2">
      <c r="A41" s="16" t="s">
        <v>29</v>
      </c>
      <c r="B41" s="26" t="s">
        <v>38</v>
      </c>
      <c r="C41" s="25"/>
      <c r="D41" s="25"/>
      <c r="H41" s="19" t="s">
        <v>24</v>
      </c>
      <c r="I41" s="19"/>
      <c r="J41" s="29" t="s">
        <v>24</v>
      </c>
    </row>
    <row r="42" spans="1:10" ht="19.5" customHeight="1" x14ac:dyDescent="0.2">
      <c r="A42" s="16" t="s">
        <v>39</v>
      </c>
      <c r="B42" s="26">
        <v>8</v>
      </c>
      <c r="C42" s="25"/>
      <c r="D42" s="25"/>
      <c r="H42" s="19" t="s">
        <v>24</v>
      </c>
      <c r="I42" s="19"/>
      <c r="J42" s="29" t="s">
        <v>24</v>
      </c>
    </row>
    <row r="43" spans="1:10" ht="36.75" customHeight="1" x14ac:dyDescent="0.2">
      <c r="A43" s="16" t="s">
        <v>40</v>
      </c>
      <c r="B43" s="26">
        <v>9</v>
      </c>
      <c r="C43" s="21">
        <v>300</v>
      </c>
      <c r="D43" s="21">
        <v>300</v>
      </c>
      <c r="E43" s="22">
        <f>'[1]TB_Марта 2020'!G102</f>
        <v>300000</v>
      </c>
      <c r="F43" s="1">
        <v>300</v>
      </c>
      <c r="H43" s="31">
        <v>300000</v>
      </c>
      <c r="I43" s="31"/>
      <c r="J43" s="32">
        <v>300000</v>
      </c>
    </row>
    <row r="44" spans="1:10" x14ac:dyDescent="0.2">
      <c r="A44" s="16" t="s">
        <v>41</v>
      </c>
      <c r="B44" s="26">
        <v>10</v>
      </c>
      <c r="C44" s="21">
        <v>291</v>
      </c>
      <c r="D44" s="21">
        <v>280</v>
      </c>
      <c r="E44" s="27">
        <f>'[1]TB_Марта 2020'!G79</f>
        <v>291022.69</v>
      </c>
      <c r="F44" s="1">
        <v>317</v>
      </c>
      <c r="H44" s="31">
        <v>439355.97</v>
      </c>
      <c r="I44" s="31"/>
      <c r="J44" s="32">
        <v>280117.49</v>
      </c>
    </row>
    <row r="45" spans="1:10" ht="38.25" customHeight="1" x14ac:dyDescent="0.2">
      <c r="A45" s="16" t="s">
        <v>42</v>
      </c>
      <c r="B45" s="26">
        <v>11</v>
      </c>
      <c r="C45" s="33"/>
      <c r="D45" s="33"/>
      <c r="H45" s="28" t="s">
        <v>24</v>
      </c>
      <c r="I45" s="28"/>
      <c r="J45" s="29" t="s">
        <v>24</v>
      </c>
    </row>
    <row r="46" spans="1:10" ht="34.5" customHeight="1" x14ac:dyDescent="0.2">
      <c r="A46" s="16" t="s">
        <v>43</v>
      </c>
      <c r="B46" s="26">
        <v>12</v>
      </c>
      <c r="C46" s="21">
        <v>13576</v>
      </c>
      <c r="D46" s="21">
        <v>13414</v>
      </c>
      <c r="E46" s="27">
        <f>'[1]TB_Марта 2020'!G105</f>
        <v>13576344.609999999</v>
      </c>
      <c r="F46" s="1">
        <v>13784</v>
      </c>
      <c r="H46" s="23">
        <v>13854163.039999999</v>
      </c>
      <c r="I46" s="23"/>
      <c r="J46" s="24">
        <v>13413605.23</v>
      </c>
    </row>
    <row r="47" spans="1:10" ht="32.25" customHeight="1" x14ac:dyDescent="0.2">
      <c r="A47" s="16" t="s">
        <v>44</v>
      </c>
      <c r="B47" s="26">
        <v>13</v>
      </c>
      <c r="C47" s="21">
        <v>3519</v>
      </c>
      <c r="D47" s="21">
        <v>2581</v>
      </c>
      <c r="E47" s="27">
        <f>'[1]TB_Марта 2020'!G114</f>
        <v>3518866.09</v>
      </c>
      <c r="F47" s="1">
        <v>2614</v>
      </c>
      <c r="H47" s="23">
        <v>3564414.96</v>
      </c>
      <c r="I47" s="23"/>
      <c r="J47" s="24">
        <v>2581207.5</v>
      </c>
    </row>
    <row r="48" spans="1:10" ht="32.25" customHeight="1" x14ac:dyDescent="0.2">
      <c r="A48" s="16" t="s">
        <v>45</v>
      </c>
      <c r="B48" s="26">
        <v>14</v>
      </c>
      <c r="C48" s="21" t="s">
        <v>24</v>
      </c>
      <c r="D48" s="21" t="s">
        <v>24</v>
      </c>
      <c r="E48" s="22" t="s">
        <v>24</v>
      </c>
      <c r="H48" s="28" t="s">
        <v>24</v>
      </c>
      <c r="I48" s="28"/>
      <c r="J48" s="29" t="s">
        <v>24</v>
      </c>
    </row>
    <row r="49" spans="1:12" ht="24.75" customHeight="1" x14ac:dyDescent="0.2">
      <c r="A49" s="16" t="s">
        <v>46</v>
      </c>
      <c r="B49" s="26" t="s">
        <v>47</v>
      </c>
      <c r="C49" s="21"/>
      <c r="D49" s="21"/>
      <c r="E49" s="22"/>
      <c r="H49" s="28" t="s">
        <v>24</v>
      </c>
      <c r="I49" s="28"/>
      <c r="J49" s="29" t="s">
        <v>24</v>
      </c>
    </row>
    <row r="50" spans="1:12" ht="24" customHeight="1" x14ac:dyDescent="0.2">
      <c r="A50" s="16" t="s">
        <v>48</v>
      </c>
      <c r="B50" s="26" t="s">
        <v>49</v>
      </c>
      <c r="C50" s="21">
        <v>616</v>
      </c>
      <c r="D50" s="21">
        <v>8485</v>
      </c>
      <c r="E50" s="27">
        <f>'[1]TB_Марта 2020'!G35+'[1]TB_Марта 2020'!G51+'[1]TB_Марта 2020'!G54+'[1]TB_Марта 2020'!G59-'[1]TB_Марта 2020'!H65</f>
        <v>616301.11999999918</v>
      </c>
      <c r="F50" s="34">
        <v>3037</v>
      </c>
      <c r="H50" s="23">
        <v>1142811.94</v>
      </c>
      <c r="I50" s="23"/>
      <c r="J50" s="24">
        <v>8485080.7599999998</v>
      </c>
    </row>
    <row r="51" spans="1:12" ht="20.25" customHeight="1" x14ac:dyDescent="0.2">
      <c r="A51" s="16" t="s">
        <v>21</v>
      </c>
      <c r="B51" s="26"/>
      <c r="C51" s="25"/>
      <c r="D51" s="25"/>
      <c r="H51" s="19"/>
      <c r="I51" s="19"/>
      <c r="J51" s="29"/>
    </row>
    <row r="52" spans="1:12" ht="27.75" customHeight="1" x14ac:dyDescent="0.2">
      <c r="A52" s="16" t="s">
        <v>50</v>
      </c>
      <c r="B52" s="26" t="s">
        <v>51</v>
      </c>
      <c r="C52" s="21">
        <f>SUM(C53:C54)</f>
        <v>0</v>
      </c>
      <c r="D52" s="21">
        <f>SUM(D53:D54)</f>
        <v>0</v>
      </c>
      <c r="H52" s="28" t="s">
        <v>24</v>
      </c>
      <c r="I52" s="28"/>
      <c r="J52" s="29" t="s">
        <v>24</v>
      </c>
    </row>
    <row r="53" spans="1:12" ht="23.25" customHeight="1" x14ac:dyDescent="0.2">
      <c r="A53" s="16" t="s">
        <v>52</v>
      </c>
      <c r="B53" s="26" t="s">
        <v>53</v>
      </c>
      <c r="C53" s="21"/>
      <c r="D53" s="21"/>
      <c r="H53" s="28" t="s">
        <v>24</v>
      </c>
      <c r="I53" s="28"/>
      <c r="J53" s="29" t="s">
        <v>24</v>
      </c>
    </row>
    <row r="54" spans="1:12" ht="20.25" customHeight="1" x14ac:dyDescent="0.2">
      <c r="A54" s="16" t="s">
        <v>54</v>
      </c>
      <c r="B54" s="26" t="s">
        <v>55</v>
      </c>
      <c r="C54" s="21"/>
      <c r="D54" s="21"/>
      <c r="E54" s="22"/>
      <c r="H54" s="28" t="s">
        <v>24</v>
      </c>
      <c r="I54" s="28"/>
      <c r="J54" s="29" t="s">
        <v>24</v>
      </c>
    </row>
    <row r="55" spans="1:12" ht="29.25" customHeight="1" x14ac:dyDescent="0.2">
      <c r="A55" s="16" t="s">
        <v>56</v>
      </c>
      <c r="B55" s="26" t="s">
        <v>57</v>
      </c>
      <c r="C55" s="21"/>
      <c r="D55" s="21">
        <v>180</v>
      </c>
      <c r="E55" s="27"/>
      <c r="F55" s="1">
        <v>180</v>
      </c>
      <c r="H55" s="31">
        <v>180000</v>
      </c>
      <c r="I55" s="31"/>
      <c r="J55" s="32">
        <v>180000</v>
      </c>
    </row>
    <row r="56" spans="1:12" ht="22.5" customHeight="1" x14ac:dyDescent="0.2">
      <c r="A56" s="16" t="s">
        <v>58</v>
      </c>
      <c r="B56" s="26" t="s">
        <v>59</v>
      </c>
      <c r="C56" s="21"/>
      <c r="D56" s="21">
        <f>6720-6720</f>
        <v>0</v>
      </c>
      <c r="E56" s="27"/>
      <c r="F56" s="1">
        <v>765</v>
      </c>
      <c r="H56" s="28" t="s">
        <v>24</v>
      </c>
      <c r="I56" s="28"/>
      <c r="J56" s="29" t="s">
        <v>24</v>
      </c>
    </row>
    <row r="57" spans="1:12" ht="23.25" customHeight="1" x14ac:dyDescent="0.2">
      <c r="A57" s="16" t="s">
        <v>60</v>
      </c>
      <c r="B57" s="26" t="s">
        <v>61</v>
      </c>
      <c r="C57" s="21">
        <f>552-1</f>
        <v>551</v>
      </c>
      <c r="D57" s="21">
        <v>1469</v>
      </c>
      <c r="E57" s="27">
        <f>[1]ДЗ!G11921+[1]ДЗ!G12155-'[1]TB_Марта 2020'!H65</f>
        <v>551545.21999999974</v>
      </c>
      <c r="F57" s="1">
        <v>1874</v>
      </c>
      <c r="H57" s="31">
        <v>749878.19</v>
      </c>
      <c r="I57" s="31"/>
      <c r="J57" s="24">
        <v>1468892.12</v>
      </c>
      <c r="L57" s="1" t="s">
        <v>62</v>
      </c>
    </row>
    <row r="58" spans="1:12" ht="23.25" customHeight="1" x14ac:dyDescent="0.2">
      <c r="A58" s="16" t="s">
        <v>63</v>
      </c>
      <c r="B58" s="26" t="s">
        <v>64</v>
      </c>
      <c r="C58" s="35">
        <v>7</v>
      </c>
      <c r="D58" s="35">
        <v>16</v>
      </c>
      <c r="E58" s="27">
        <f>SUM([1]ДЗ!G11909)</f>
        <v>6691.38</v>
      </c>
      <c r="F58" s="1">
        <v>18</v>
      </c>
      <c r="H58" s="36">
        <v>12933.75</v>
      </c>
      <c r="I58" s="36"/>
      <c r="J58" s="32">
        <v>16188.64</v>
      </c>
    </row>
    <row r="59" spans="1:12" ht="18.75" customHeight="1" x14ac:dyDescent="0.2">
      <c r="A59" s="16" t="s">
        <v>65</v>
      </c>
      <c r="B59" s="26" t="s">
        <v>66</v>
      </c>
      <c r="C59" s="21">
        <v>58</v>
      </c>
      <c r="D59" s="21">
        <v>100</v>
      </c>
      <c r="E59" s="27">
        <f>SUM([1]ДЗ!G11888)</f>
        <v>58064.52</v>
      </c>
      <c r="F59" s="1">
        <v>200</v>
      </c>
      <c r="H59" s="31">
        <v>200000</v>
      </c>
      <c r="I59" s="31"/>
      <c r="J59" s="32">
        <v>100000</v>
      </c>
    </row>
    <row r="60" spans="1:12" ht="21.75" customHeight="1" x14ac:dyDescent="0.2">
      <c r="A60" s="16" t="s">
        <v>67</v>
      </c>
      <c r="B60" s="26" t="s">
        <v>68</v>
      </c>
      <c r="C60" s="21"/>
      <c r="D60" s="21"/>
      <c r="H60" s="28" t="s">
        <v>24</v>
      </c>
      <c r="I60" s="28"/>
      <c r="J60" s="29" t="s">
        <v>24</v>
      </c>
    </row>
    <row r="61" spans="1:12" ht="21.75" customHeight="1" x14ac:dyDescent="0.2">
      <c r="A61" s="16" t="s">
        <v>69</v>
      </c>
      <c r="B61" s="26" t="s">
        <v>70</v>
      </c>
      <c r="C61" s="21"/>
      <c r="D61" s="21"/>
      <c r="H61" s="28" t="s">
        <v>24</v>
      </c>
      <c r="I61" s="28"/>
      <c r="J61" s="29" t="s">
        <v>24</v>
      </c>
    </row>
    <row r="62" spans="1:12" x14ac:dyDescent="0.2">
      <c r="A62" s="16" t="s">
        <v>71</v>
      </c>
      <c r="B62" s="26" t="s">
        <v>72</v>
      </c>
      <c r="C62" s="21"/>
      <c r="D62" s="21">
        <f>6720</f>
        <v>6720</v>
      </c>
      <c r="E62" s="22"/>
      <c r="H62" s="28" t="s">
        <v>24</v>
      </c>
      <c r="I62" s="28"/>
      <c r="J62" s="24">
        <v>6720000</v>
      </c>
    </row>
    <row r="63" spans="1:12" ht="24" customHeight="1" x14ac:dyDescent="0.2">
      <c r="A63" s="16" t="s">
        <v>73</v>
      </c>
      <c r="B63" s="26" t="s">
        <v>74</v>
      </c>
      <c r="C63" s="21"/>
      <c r="D63" s="21"/>
      <c r="H63" s="28" t="s">
        <v>24</v>
      </c>
      <c r="I63" s="28"/>
      <c r="J63" s="29" t="s">
        <v>24</v>
      </c>
    </row>
    <row r="64" spans="1:12" ht="19.5" customHeight="1" x14ac:dyDescent="0.2">
      <c r="A64" s="16" t="s">
        <v>21</v>
      </c>
      <c r="B64" s="26"/>
      <c r="C64" s="25"/>
      <c r="D64" s="25"/>
      <c r="H64" s="19"/>
      <c r="I64" s="19"/>
      <c r="J64" s="29"/>
    </row>
    <row r="65" spans="1:10" ht="24.75" customHeight="1" x14ac:dyDescent="0.2">
      <c r="A65" s="16" t="s">
        <v>75</v>
      </c>
      <c r="B65" s="26" t="s">
        <v>76</v>
      </c>
      <c r="C65" s="25"/>
      <c r="D65" s="25"/>
      <c r="H65" s="19" t="s">
        <v>24</v>
      </c>
      <c r="I65" s="19"/>
      <c r="J65" s="29" t="s">
        <v>24</v>
      </c>
    </row>
    <row r="66" spans="1:10" ht="22.5" customHeight="1" x14ac:dyDescent="0.2">
      <c r="A66" s="16" t="s">
        <v>77</v>
      </c>
      <c r="B66" s="26" t="s">
        <v>78</v>
      </c>
      <c r="C66" s="25"/>
      <c r="D66" s="25"/>
      <c r="H66" s="19" t="s">
        <v>24</v>
      </c>
      <c r="I66" s="19"/>
      <c r="J66" s="29" t="s">
        <v>24</v>
      </c>
    </row>
    <row r="67" spans="1:10" ht="25.5" customHeight="1" x14ac:dyDescent="0.2">
      <c r="A67" s="16" t="s">
        <v>79</v>
      </c>
      <c r="B67" s="26" t="s">
        <v>80</v>
      </c>
      <c r="C67" s="25"/>
      <c r="D67" s="25"/>
      <c r="E67" s="22"/>
      <c r="H67" s="19" t="s">
        <v>24</v>
      </c>
      <c r="I67" s="19"/>
      <c r="J67" s="29" t="s">
        <v>24</v>
      </c>
    </row>
    <row r="68" spans="1:10" ht="20.25" customHeight="1" x14ac:dyDescent="0.2">
      <c r="A68" s="16" t="s">
        <v>81</v>
      </c>
      <c r="B68" s="26" t="s">
        <v>82</v>
      </c>
      <c r="C68" s="25"/>
      <c r="D68" s="25"/>
      <c r="H68" s="19" t="s">
        <v>24</v>
      </c>
      <c r="I68" s="19"/>
      <c r="J68" s="29" t="s">
        <v>24</v>
      </c>
    </row>
    <row r="69" spans="1:10" ht="24.75" customHeight="1" x14ac:dyDescent="0.2">
      <c r="A69" s="16" t="s">
        <v>83</v>
      </c>
      <c r="B69" s="26" t="s">
        <v>84</v>
      </c>
      <c r="C69" s="21">
        <v>13137</v>
      </c>
      <c r="D69" s="21">
        <v>14025</v>
      </c>
      <c r="E69" s="27">
        <f>'[1]TB_Марта 2020'!G81+'[1]TB_Марта 2020'!G83+'[1]TB_Марта 2020'!G86</f>
        <v>13136636.85</v>
      </c>
      <c r="F69" s="1">
        <v>11392</v>
      </c>
      <c r="H69" s="23">
        <v>11748859.27</v>
      </c>
      <c r="I69" s="23"/>
      <c r="J69" s="24">
        <v>14025436.289999999</v>
      </c>
    </row>
    <row r="70" spans="1:10" ht="24.75" customHeight="1" x14ac:dyDescent="0.2">
      <c r="A70" s="16" t="s">
        <v>85</v>
      </c>
      <c r="B70" s="26" t="s">
        <v>86</v>
      </c>
      <c r="C70" s="21">
        <v>4438</v>
      </c>
      <c r="D70" s="21">
        <f>4438+1</f>
        <v>4439</v>
      </c>
      <c r="E70" s="27">
        <f>'[1]TB_Марта 2020'!G82</f>
        <v>4438497.9800000004</v>
      </c>
      <c r="F70" s="1">
        <v>3429</v>
      </c>
      <c r="H70" s="23">
        <v>4438497.9800000004</v>
      </c>
      <c r="I70" s="23"/>
      <c r="J70" s="24">
        <v>4438497.9800000004</v>
      </c>
    </row>
    <row r="71" spans="1:10" ht="22.5" customHeight="1" x14ac:dyDescent="0.2">
      <c r="A71" s="16" t="s">
        <v>87</v>
      </c>
      <c r="B71" s="26" t="s">
        <v>88</v>
      </c>
      <c r="C71" s="21">
        <v>15712</v>
      </c>
      <c r="D71" s="21">
        <v>7011</v>
      </c>
      <c r="E71" s="27">
        <f>'[1]TB_Марта 2020'!G92+'[1]TB_Марта 2020'!G98+'[1]TB_Марта 2020'!G42+'[1]TB_Марта 2020'!G45</f>
        <v>15712210</v>
      </c>
      <c r="F71" s="1">
        <f>14341+1</f>
        <v>14342</v>
      </c>
      <c r="H71" s="23">
        <v>17449584.190000001</v>
      </c>
      <c r="I71" s="23"/>
      <c r="J71" s="24">
        <v>7010871.7000000002</v>
      </c>
    </row>
    <row r="72" spans="1:10" ht="21.75" customHeight="1" x14ac:dyDescent="0.2">
      <c r="A72" s="16" t="s">
        <v>89</v>
      </c>
      <c r="B72" s="26" t="s">
        <v>90</v>
      </c>
      <c r="C72" s="21">
        <v>16649</v>
      </c>
      <c r="D72" s="21">
        <v>15869</v>
      </c>
      <c r="E72" s="27">
        <f>'[1]TB_Марта 2020'!G46+'[1]TB_Марта 2020'!G122</f>
        <v>16648774.140000001</v>
      </c>
      <c r="F72" s="1">
        <v>3000</v>
      </c>
      <c r="H72" s="23">
        <v>17131540.989999998</v>
      </c>
      <c r="I72" s="23"/>
      <c r="J72" s="24">
        <v>15869137.18</v>
      </c>
    </row>
    <row r="73" spans="1:10" ht="20.25" customHeight="1" x14ac:dyDescent="0.2">
      <c r="A73" s="37" t="s">
        <v>91</v>
      </c>
      <c r="B73" s="38" t="s">
        <v>92</v>
      </c>
      <c r="C73" s="39">
        <f>SUM(C22+C26+C27+C33+C36+C39+C42+C43+C44+C45+C46+C47+C49+C50+C63+C69+C70+C71+C72+C30)</f>
        <v>680553</v>
      </c>
      <c r="D73" s="39">
        <f>SUM(D22+D26+D27+D33+D36+D39+D42+D43+D44+D45+D46+D47+D49+D50+D63+D69+D70+D71+D72+D30)</f>
        <v>579044</v>
      </c>
      <c r="E73" s="40">
        <f>SUM(E25,E27,E33,E36,E44,E46,E49,E50,E69,E70,E71,E72,E30,E4+E369+E43+E47)</f>
        <v>680553417.7700001</v>
      </c>
      <c r="F73" s="22">
        <f>F25+F30+F33+F36+F43+F44+F46+F47+F50+F69+F70+F71+F72</f>
        <v>559640</v>
      </c>
      <c r="G73" s="34"/>
      <c r="H73" s="41">
        <v>596214417.12</v>
      </c>
      <c r="I73" s="41"/>
      <c r="J73" s="42">
        <v>579044350.40999997</v>
      </c>
    </row>
    <row r="74" spans="1:10" ht="22.5" customHeight="1" x14ac:dyDescent="0.2">
      <c r="A74" s="16" t="s">
        <v>93</v>
      </c>
      <c r="B74" s="26"/>
      <c r="C74" s="25"/>
      <c r="D74" s="25"/>
      <c r="H74" s="19"/>
      <c r="I74" s="19"/>
      <c r="J74" s="20"/>
    </row>
    <row r="75" spans="1:10" ht="24.75" customHeight="1" x14ac:dyDescent="0.2">
      <c r="A75" s="16" t="s">
        <v>94</v>
      </c>
      <c r="B75" s="26" t="s">
        <v>95</v>
      </c>
      <c r="C75" s="25"/>
      <c r="D75" s="25"/>
      <c r="H75" s="19" t="s">
        <v>24</v>
      </c>
      <c r="I75" s="19"/>
      <c r="J75" s="29" t="s">
        <v>24</v>
      </c>
    </row>
    <row r="76" spans="1:10" ht="18.75" customHeight="1" x14ac:dyDescent="0.2">
      <c r="A76" s="16" t="s">
        <v>96</v>
      </c>
      <c r="B76" s="26" t="s">
        <v>97</v>
      </c>
      <c r="C76" s="25"/>
      <c r="D76" s="25"/>
      <c r="H76" s="19" t="s">
        <v>24</v>
      </c>
      <c r="I76" s="19"/>
      <c r="J76" s="29" t="s">
        <v>24</v>
      </c>
    </row>
    <row r="77" spans="1:10" ht="18.75" customHeight="1" x14ac:dyDescent="0.2">
      <c r="A77" s="16" t="s">
        <v>98</v>
      </c>
      <c r="B77" s="26" t="s">
        <v>99</v>
      </c>
      <c r="C77" s="25"/>
      <c r="D77" s="25"/>
      <c r="H77" s="19" t="s">
        <v>24</v>
      </c>
      <c r="I77" s="19"/>
      <c r="J77" s="29" t="s">
        <v>24</v>
      </c>
    </row>
    <row r="78" spans="1:10" ht="18.75" customHeight="1" x14ac:dyDescent="0.2">
      <c r="A78" s="16" t="s">
        <v>100</v>
      </c>
      <c r="B78" s="26" t="s">
        <v>101</v>
      </c>
      <c r="C78" s="25"/>
      <c r="D78" s="25"/>
      <c r="H78" s="19" t="s">
        <v>24</v>
      </c>
      <c r="I78" s="19"/>
      <c r="J78" s="29" t="s">
        <v>24</v>
      </c>
    </row>
    <row r="79" spans="1:10" x14ac:dyDescent="0.2">
      <c r="A79" s="16" t="s">
        <v>102</v>
      </c>
      <c r="B79" s="26" t="s">
        <v>103</v>
      </c>
      <c r="C79" s="25"/>
      <c r="D79" s="25"/>
      <c r="H79" s="19" t="s">
        <v>24</v>
      </c>
      <c r="I79" s="19"/>
      <c r="J79" s="29" t="s">
        <v>24</v>
      </c>
    </row>
    <row r="80" spans="1:10" ht="21.75" customHeight="1" x14ac:dyDescent="0.2">
      <c r="A80" s="16" t="s">
        <v>104</v>
      </c>
      <c r="B80" s="26" t="s">
        <v>105</v>
      </c>
      <c r="C80" s="25"/>
      <c r="D80" s="25"/>
      <c r="H80" s="19" t="s">
        <v>24</v>
      </c>
      <c r="I80" s="19"/>
      <c r="J80" s="29" t="s">
        <v>24</v>
      </c>
    </row>
    <row r="81" spans="1:12" ht="17.25" customHeight="1" x14ac:dyDescent="0.2">
      <c r="A81" s="16" t="s">
        <v>106</v>
      </c>
      <c r="B81" s="26" t="s">
        <v>107</v>
      </c>
      <c r="C81" s="21">
        <v>581</v>
      </c>
      <c r="D81" s="21">
        <f>762-1</f>
        <v>761</v>
      </c>
      <c r="E81" s="43">
        <f>'[1]TB_Марта 2020'!H137</f>
        <v>580537.27</v>
      </c>
      <c r="F81" s="1">
        <v>810</v>
      </c>
      <c r="G81" s="34"/>
      <c r="H81" s="31">
        <v>767363.79</v>
      </c>
      <c r="I81" s="31"/>
      <c r="J81" s="32">
        <v>761561.8</v>
      </c>
    </row>
    <row r="82" spans="1:12" ht="21.75" customHeight="1" x14ac:dyDescent="0.2">
      <c r="A82" s="16" t="s">
        <v>108</v>
      </c>
      <c r="B82" s="26" t="s">
        <v>109</v>
      </c>
      <c r="C82" s="25">
        <v>1063</v>
      </c>
      <c r="D82" s="25">
        <v>1110</v>
      </c>
      <c r="E82" s="27">
        <f>'[1]TB_Марта 2020'!H146</f>
        <v>1062815.72</v>
      </c>
      <c r="F82" s="1">
        <v>930</v>
      </c>
      <c r="H82" s="44">
        <v>638144.61</v>
      </c>
      <c r="I82" s="44"/>
      <c r="J82" s="45">
        <v>1110371.6200000001</v>
      </c>
    </row>
    <row r="83" spans="1:12" ht="23.25" customHeight="1" x14ac:dyDescent="0.2">
      <c r="A83" s="16" t="s">
        <v>21</v>
      </c>
      <c r="B83" s="26"/>
      <c r="C83" s="25"/>
      <c r="D83" s="25"/>
      <c r="H83" s="19"/>
      <c r="I83" s="19"/>
      <c r="J83" s="29"/>
    </row>
    <row r="84" spans="1:12" ht="20.25" customHeight="1" x14ac:dyDescent="0.2">
      <c r="A84" s="16" t="s">
        <v>110</v>
      </c>
      <c r="B84" s="26" t="s">
        <v>111</v>
      </c>
      <c r="C84" s="25"/>
      <c r="D84" s="25"/>
      <c r="H84" s="19" t="s">
        <v>24</v>
      </c>
      <c r="I84" s="19"/>
      <c r="J84" s="29" t="s">
        <v>24</v>
      </c>
    </row>
    <row r="85" spans="1:12" ht="18.75" customHeight="1" x14ac:dyDescent="0.2">
      <c r="A85" s="16" t="s">
        <v>112</v>
      </c>
      <c r="B85" s="26" t="s">
        <v>113</v>
      </c>
      <c r="C85" s="25"/>
      <c r="D85" s="25"/>
      <c r="H85" s="19" t="s">
        <v>24</v>
      </c>
      <c r="I85" s="19"/>
      <c r="J85" s="29" t="s">
        <v>24</v>
      </c>
    </row>
    <row r="86" spans="1:12" ht="18.75" customHeight="1" x14ac:dyDescent="0.2">
      <c r="A86" s="16" t="s">
        <v>114</v>
      </c>
      <c r="B86" s="26" t="s">
        <v>115</v>
      </c>
      <c r="C86" s="25"/>
      <c r="D86" s="25"/>
      <c r="H86" s="19" t="s">
        <v>24</v>
      </c>
      <c r="I86" s="19"/>
      <c r="J86" s="29" t="s">
        <v>24</v>
      </c>
    </row>
    <row r="87" spans="1:12" ht="19.5" customHeight="1" x14ac:dyDescent="0.2">
      <c r="A87" s="16" t="s">
        <v>116</v>
      </c>
      <c r="B87" s="26" t="s">
        <v>117</v>
      </c>
      <c r="C87" s="25"/>
      <c r="D87" s="25"/>
      <c r="H87" s="19" t="s">
        <v>24</v>
      </c>
      <c r="I87" s="19"/>
      <c r="J87" s="29" t="s">
        <v>24</v>
      </c>
    </row>
    <row r="88" spans="1:12" ht="19.5" customHeight="1" x14ac:dyDescent="0.2">
      <c r="A88" s="16" t="s">
        <v>118</v>
      </c>
      <c r="B88" s="26" t="s">
        <v>119</v>
      </c>
      <c r="C88" s="25"/>
      <c r="D88" s="25"/>
      <c r="H88" s="19" t="s">
        <v>24</v>
      </c>
      <c r="I88" s="19"/>
      <c r="J88" s="29" t="s">
        <v>24</v>
      </c>
    </row>
    <row r="89" spans="1:12" ht="21.75" customHeight="1" x14ac:dyDescent="0.2">
      <c r="A89" s="16" t="s">
        <v>120</v>
      </c>
      <c r="B89" s="26" t="s">
        <v>121</v>
      </c>
      <c r="C89" s="25"/>
      <c r="D89" s="25"/>
      <c r="H89" s="19" t="s">
        <v>24</v>
      </c>
      <c r="I89" s="19"/>
      <c r="J89" s="29" t="s">
        <v>24</v>
      </c>
      <c r="L89" s="34"/>
    </row>
    <row r="90" spans="1:12" ht="21" customHeight="1" x14ac:dyDescent="0.2">
      <c r="A90" s="16" t="s">
        <v>122</v>
      </c>
      <c r="B90" s="26" t="s">
        <v>123</v>
      </c>
      <c r="C90" s="25">
        <v>819</v>
      </c>
      <c r="D90" s="25">
        <v>802</v>
      </c>
      <c r="E90" s="27">
        <f>'[1]TB_Марта 2020'!H147</f>
        <v>818670.53</v>
      </c>
      <c r="F90" s="1">
        <f>619+1</f>
        <v>620</v>
      </c>
      <c r="H90" s="44">
        <v>212743.95</v>
      </c>
      <c r="I90" s="44"/>
      <c r="J90" s="32">
        <v>802448.81</v>
      </c>
    </row>
    <row r="91" spans="1:12" ht="20.25" customHeight="1" x14ac:dyDescent="0.2">
      <c r="A91" s="16" t="s">
        <v>124</v>
      </c>
      <c r="B91" s="26" t="s">
        <v>125</v>
      </c>
      <c r="C91" s="25"/>
      <c r="D91" s="25"/>
      <c r="E91" s="27">
        <f>'[1]TB_Марта 2020'!H150</f>
        <v>0</v>
      </c>
      <c r="F91" s="1">
        <v>30</v>
      </c>
      <c r="H91" s="44">
        <v>179038.75</v>
      </c>
      <c r="I91" s="44"/>
      <c r="J91" s="29" t="s">
        <v>24</v>
      </c>
    </row>
    <row r="92" spans="1:12" ht="17.25" customHeight="1" x14ac:dyDescent="0.2">
      <c r="A92" s="16" t="s">
        <v>126</v>
      </c>
      <c r="B92" s="26" t="s">
        <v>127</v>
      </c>
      <c r="C92" s="25"/>
      <c r="D92" s="25"/>
      <c r="E92" s="22"/>
      <c r="H92" s="19" t="s">
        <v>24</v>
      </c>
      <c r="I92" s="19"/>
      <c r="J92" s="29" t="s">
        <v>24</v>
      </c>
    </row>
    <row r="93" spans="1:12" ht="18" customHeight="1" x14ac:dyDescent="0.2">
      <c r="A93" s="16" t="s">
        <v>128</v>
      </c>
      <c r="B93" s="26" t="s">
        <v>129</v>
      </c>
      <c r="C93" s="25">
        <v>244</v>
      </c>
      <c r="D93" s="25">
        <v>308</v>
      </c>
      <c r="E93" s="27">
        <f>'[1]TB_Марта 2020'!H153</f>
        <v>244145.19</v>
      </c>
      <c r="F93" s="1">
        <v>280</v>
      </c>
      <c r="H93" s="44">
        <v>246361.91</v>
      </c>
      <c r="I93" s="44"/>
      <c r="J93" s="32">
        <v>307922.81</v>
      </c>
    </row>
    <row r="94" spans="1:12" ht="38.25" customHeight="1" x14ac:dyDescent="0.2">
      <c r="A94" s="16" t="s">
        <v>130</v>
      </c>
      <c r="B94" s="26" t="s">
        <v>131</v>
      </c>
      <c r="C94" s="25"/>
      <c r="D94" s="25"/>
      <c r="H94" s="19" t="s">
        <v>24</v>
      </c>
      <c r="I94" s="19"/>
      <c r="J94" s="29" t="s">
        <v>24</v>
      </c>
    </row>
    <row r="95" spans="1:12" ht="16.5" customHeight="1" x14ac:dyDescent="0.2">
      <c r="A95" s="16" t="s">
        <v>73</v>
      </c>
      <c r="B95" s="26" t="s">
        <v>132</v>
      </c>
      <c r="C95" s="25"/>
      <c r="D95" s="25"/>
      <c r="H95" s="19" t="s">
        <v>24</v>
      </c>
      <c r="I95" s="19"/>
      <c r="J95" s="29" t="s">
        <v>24</v>
      </c>
    </row>
    <row r="96" spans="1:12" ht="21.75" customHeight="1" x14ac:dyDescent="0.2">
      <c r="A96" s="16" t="s">
        <v>21</v>
      </c>
      <c r="B96" s="26"/>
      <c r="C96" s="25"/>
      <c r="D96" s="25"/>
      <c r="H96" s="19"/>
      <c r="I96" s="19"/>
      <c r="J96" s="29"/>
    </row>
    <row r="97" spans="1:12" ht="19.5" customHeight="1" x14ac:dyDescent="0.2">
      <c r="A97" s="16" t="s">
        <v>133</v>
      </c>
      <c r="B97" s="26" t="s">
        <v>134</v>
      </c>
      <c r="C97" s="25"/>
      <c r="D97" s="25"/>
      <c r="H97" s="19" t="s">
        <v>24</v>
      </c>
      <c r="I97" s="19"/>
      <c r="J97" s="29" t="s">
        <v>24</v>
      </c>
    </row>
    <row r="98" spans="1:12" ht="24.75" customHeight="1" x14ac:dyDescent="0.2">
      <c r="A98" s="16" t="s">
        <v>135</v>
      </c>
      <c r="B98" s="26" t="s">
        <v>136</v>
      </c>
      <c r="C98" s="25"/>
      <c r="D98" s="25"/>
      <c r="H98" s="19" t="s">
        <v>24</v>
      </c>
      <c r="I98" s="19"/>
      <c r="J98" s="29" t="s">
        <v>24</v>
      </c>
    </row>
    <row r="99" spans="1:12" ht="23.25" customHeight="1" x14ac:dyDescent="0.2">
      <c r="A99" s="16" t="s">
        <v>137</v>
      </c>
      <c r="B99" s="26" t="s">
        <v>138</v>
      </c>
      <c r="C99" s="25"/>
      <c r="D99" s="25"/>
      <c r="H99" s="19" t="s">
        <v>24</v>
      </c>
      <c r="I99" s="19"/>
      <c r="J99" s="29" t="s">
        <v>24</v>
      </c>
    </row>
    <row r="100" spans="1:12" ht="21" customHeight="1" x14ac:dyDescent="0.2">
      <c r="A100" s="16" t="s">
        <v>139</v>
      </c>
      <c r="B100" s="26" t="s">
        <v>140</v>
      </c>
      <c r="C100" s="25"/>
      <c r="D100" s="25"/>
      <c r="H100" s="19" t="s">
        <v>24</v>
      </c>
      <c r="I100" s="19"/>
      <c r="J100" s="29" t="s">
        <v>24</v>
      </c>
    </row>
    <row r="101" spans="1:12" ht="23.25" customHeight="1" x14ac:dyDescent="0.2">
      <c r="A101" s="16" t="s">
        <v>141</v>
      </c>
      <c r="B101" s="26" t="s">
        <v>142</v>
      </c>
      <c r="C101" s="21">
        <f>8532-1</f>
        <v>8531</v>
      </c>
      <c r="D101" s="21">
        <v>8163</v>
      </c>
      <c r="E101" s="27">
        <f>'[1]TB_Марта 2020'!H124+'[1]TB_Марта 2020'!H130</f>
        <v>8531530.2800000012</v>
      </c>
      <c r="F101" s="1">
        <v>7550</v>
      </c>
      <c r="G101" s="34"/>
      <c r="H101" s="23">
        <v>7222710.1200000001</v>
      </c>
      <c r="I101" s="23"/>
      <c r="J101" s="24">
        <v>8162563</v>
      </c>
      <c r="L101" s="1" t="s">
        <v>62</v>
      </c>
    </row>
    <row r="102" spans="1:12" ht="20.25" customHeight="1" x14ac:dyDescent="0.2">
      <c r="A102" s="16" t="s">
        <v>143</v>
      </c>
      <c r="B102" s="26" t="s">
        <v>144</v>
      </c>
      <c r="C102" s="21"/>
      <c r="D102" s="21"/>
      <c r="H102" s="28" t="s">
        <v>24</v>
      </c>
      <c r="I102" s="28"/>
      <c r="J102" s="29" t="s">
        <v>24</v>
      </c>
    </row>
    <row r="103" spans="1:12" ht="18.75" customHeight="1" x14ac:dyDescent="0.2">
      <c r="A103" s="16" t="s">
        <v>145</v>
      </c>
      <c r="B103" s="26" t="s">
        <v>146</v>
      </c>
      <c r="C103" s="21">
        <v>14</v>
      </c>
      <c r="D103" s="21">
        <v>12</v>
      </c>
      <c r="E103" s="27">
        <f>'[1]TB_Марта 2020'!H171</f>
        <v>14361.09</v>
      </c>
      <c r="F103" s="1">
        <v>17</v>
      </c>
      <c r="H103" s="31">
        <v>12276.12</v>
      </c>
      <c r="I103" s="31"/>
      <c r="J103" s="32">
        <v>12322.79</v>
      </c>
    </row>
    <row r="104" spans="1:12" ht="20.25" customHeight="1" x14ac:dyDescent="0.2">
      <c r="A104" s="16" t="s">
        <v>147</v>
      </c>
      <c r="B104" s="26" t="s">
        <v>148</v>
      </c>
      <c r="C104" s="21">
        <v>7726</v>
      </c>
      <c r="D104" s="21">
        <v>8168</v>
      </c>
      <c r="E104" s="27">
        <f>'[1]TB_Марта 2020'!H166+'[1]TB_Марта 2020'!H169</f>
        <v>7726009.1600000001</v>
      </c>
      <c r="F104" s="1">
        <v>2402</v>
      </c>
      <c r="H104" s="23">
        <v>7787391.8099999996</v>
      </c>
      <c r="I104" s="23"/>
      <c r="J104" s="24">
        <v>8168152.6100000003</v>
      </c>
      <c r="K104" s="1" t="s">
        <v>149</v>
      </c>
    </row>
    <row r="105" spans="1:12" ht="20.25" customHeight="1" x14ac:dyDescent="0.2">
      <c r="A105" s="16" t="s">
        <v>150</v>
      </c>
      <c r="B105" s="26" t="s">
        <v>151</v>
      </c>
      <c r="C105" s="21"/>
      <c r="D105" s="21"/>
      <c r="E105" s="27"/>
      <c r="H105" s="28" t="s">
        <v>24</v>
      </c>
      <c r="I105" s="28"/>
      <c r="J105" s="29" t="s">
        <v>24</v>
      </c>
    </row>
    <row r="106" spans="1:12" ht="24" customHeight="1" x14ac:dyDescent="0.2">
      <c r="A106" s="16" t="s">
        <v>152</v>
      </c>
      <c r="B106" s="26" t="s">
        <v>153</v>
      </c>
      <c r="C106" s="21"/>
      <c r="D106" s="21"/>
      <c r="H106" s="28" t="s">
        <v>24</v>
      </c>
      <c r="I106" s="28"/>
      <c r="J106" s="29" t="s">
        <v>24</v>
      </c>
    </row>
    <row r="107" spans="1:12" ht="21.75" customHeight="1" x14ac:dyDescent="0.2">
      <c r="A107" s="16" t="s">
        <v>154</v>
      </c>
      <c r="B107" s="26" t="s">
        <v>155</v>
      </c>
      <c r="C107" s="21">
        <f>C81+C82+C101+C103+C104</f>
        <v>17915</v>
      </c>
      <c r="D107" s="21">
        <f>D75+D76+D77+D78+D79+D80+D81+D82+D95+D101+D102+D103+D104+D106</f>
        <v>18214</v>
      </c>
      <c r="E107" s="22">
        <f>E81+E82+E101+E103+E104</f>
        <v>17915253.520000003</v>
      </c>
      <c r="F107" s="1">
        <f>F81+F82+F101+F103+F104</f>
        <v>11709</v>
      </c>
      <c r="G107" s="34"/>
      <c r="H107" s="23">
        <v>16427886.449999999</v>
      </c>
      <c r="I107" s="23"/>
      <c r="J107" s="24">
        <v>18214971.82</v>
      </c>
    </row>
    <row r="108" spans="1:12" ht="23.25" customHeight="1" x14ac:dyDescent="0.2">
      <c r="A108" s="16" t="s">
        <v>156</v>
      </c>
      <c r="B108" s="26"/>
      <c r="C108" s="25"/>
      <c r="D108" s="25"/>
      <c r="H108" s="19"/>
      <c r="I108" s="19"/>
      <c r="J108" s="29"/>
    </row>
    <row r="109" spans="1:12" ht="20.25" customHeight="1" x14ac:dyDescent="0.2">
      <c r="A109" s="16" t="s">
        <v>157</v>
      </c>
      <c r="B109" s="26" t="s">
        <v>158</v>
      </c>
      <c r="C109" s="21">
        <v>1672479</v>
      </c>
      <c r="D109" s="21">
        <f>SUM(D111:D112)</f>
        <v>1587050</v>
      </c>
      <c r="E109" s="27">
        <f>'[1]TB_Марта 2020'!H181</f>
        <v>1672479000</v>
      </c>
      <c r="H109" s="23">
        <v>1672479000</v>
      </c>
      <c r="I109" s="23"/>
      <c r="J109" s="24">
        <v>1587050000</v>
      </c>
      <c r="L109" s="34">
        <f>C104+C103+C101+C93+C90+C81</f>
        <v>17915</v>
      </c>
    </row>
    <row r="110" spans="1:12" ht="23.25" customHeight="1" x14ac:dyDescent="0.2">
      <c r="A110" s="16" t="s">
        <v>21</v>
      </c>
      <c r="B110" s="26"/>
      <c r="C110" s="21"/>
      <c r="D110" s="21"/>
      <c r="H110" s="28"/>
      <c r="I110" s="28"/>
      <c r="J110" s="29"/>
    </row>
    <row r="111" spans="1:12" ht="23.25" customHeight="1" x14ac:dyDescent="0.2">
      <c r="A111" s="16" t="s">
        <v>159</v>
      </c>
      <c r="B111" s="26" t="s">
        <v>160</v>
      </c>
      <c r="C111" s="21">
        <v>1672479</v>
      </c>
      <c r="D111" s="21">
        <v>1587050</v>
      </c>
      <c r="E111" s="22">
        <f>'[1]TB_Марта 2020'!H181</f>
        <v>1672479000</v>
      </c>
      <c r="F111" s="1">
        <v>1587050</v>
      </c>
      <c r="H111" s="23">
        <v>1672479000</v>
      </c>
      <c r="I111" s="23"/>
      <c r="J111" s="24">
        <v>1587050000</v>
      </c>
    </row>
    <row r="112" spans="1:12" ht="21.75" customHeight="1" x14ac:dyDescent="0.2">
      <c r="A112" s="16" t="s">
        <v>161</v>
      </c>
      <c r="B112" s="26" t="s">
        <v>162</v>
      </c>
      <c r="C112" s="21"/>
      <c r="D112" s="21"/>
      <c r="H112" s="28" t="s">
        <v>24</v>
      </c>
      <c r="I112" s="28"/>
      <c r="J112" s="29" t="s">
        <v>24</v>
      </c>
    </row>
    <row r="113" spans="1:11" ht="18.75" customHeight="1" x14ac:dyDescent="0.2">
      <c r="A113" s="16" t="s">
        <v>163</v>
      </c>
      <c r="B113" s="26" t="s">
        <v>164</v>
      </c>
      <c r="C113" s="21"/>
      <c r="D113" s="21"/>
      <c r="H113" s="28" t="s">
        <v>24</v>
      </c>
      <c r="I113" s="28"/>
      <c r="J113" s="29" t="s">
        <v>24</v>
      </c>
    </row>
    <row r="114" spans="1:11" ht="18.75" customHeight="1" x14ac:dyDescent="0.2">
      <c r="A114" s="16" t="s">
        <v>165</v>
      </c>
      <c r="B114" s="26" t="s">
        <v>166</v>
      </c>
      <c r="C114" s="21"/>
      <c r="D114" s="21"/>
      <c r="H114" s="28" t="s">
        <v>24</v>
      </c>
      <c r="I114" s="28"/>
      <c r="J114" s="29" t="s">
        <v>24</v>
      </c>
    </row>
    <row r="115" spans="1:11" ht="19.5" customHeight="1" x14ac:dyDescent="0.2">
      <c r="A115" s="16" t="s">
        <v>167</v>
      </c>
      <c r="B115" s="26" t="s">
        <v>168</v>
      </c>
      <c r="C115" s="21"/>
      <c r="D115" s="21"/>
      <c r="H115" s="28" t="s">
        <v>24</v>
      </c>
      <c r="I115" s="28"/>
      <c r="J115" s="29" t="s">
        <v>24</v>
      </c>
    </row>
    <row r="116" spans="1:11" ht="36.75" customHeight="1" x14ac:dyDescent="0.2">
      <c r="A116" s="16" t="s">
        <v>169</v>
      </c>
      <c r="B116" s="26" t="s">
        <v>170</v>
      </c>
      <c r="C116" s="21"/>
      <c r="D116" s="21"/>
      <c r="H116" s="28" t="s">
        <v>24</v>
      </c>
      <c r="I116" s="28"/>
      <c r="J116" s="29" t="s">
        <v>24</v>
      </c>
    </row>
    <row r="117" spans="1:11" ht="15.75" customHeight="1" x14ac:dyDescent="0.2">
      <c r="A117" s="16" t="s">
        <v>171</v>
      </c>
      <c r="B117" s="26" t="s">
        <v>172</v>
      </c>
      <c r="C117" s="21"/>
      <c r="D117" s="21"/>
      <c r="H117" s="28" t="s">
        <v>24</v>
      </c>
      <c r="I117" s="28"/>
      <c r="J117" s="29" t="s">
        <v>24</v>
      </c>
    </row>
    <row r="118" spans="1:11" ht="27" customHeight="1" x14ac:dyDescent="0.2">
      <c r="A118" s="16" t="s">
        <v>173</v>
      </c>
      <c r="B118" s="26" t="s">
        <v>174</v>
      </c>
      <c r="C118" s="21"/>
      <c r="D118" s="21"/>
      <c r="H118" s="28" t="s">
        <v>24</v>
      </c>
      <c r="I118" s="28"/>
      <c r="J118" s="29" t="s">
        <v>24</v>
      </c>
    </row>
    <row r="119" spans="1:11" ht="24" customHeight="1" x14ac:dyDescent="0.2">
      <c r="A119" s="16" t="s">
        <v>175</v>
      </c>
      <c r="B119" s="26" t="s">
        <v>176</v>
      </c>
      <c r="C119" s="21"/>
      <c r="D119" s="21"/>
      <c r="E119" s="22"/>
      <c r="H119" s="28" t="s">
        <v>24</v>
      </c>
      <c r="I119" s="28"/>
      <c r="J119" s="29" t="s">
        <v>24</v>
      </c>
    </row>
    <row r="120" spans="1:11" ht="19.5" customHeight="1" x14ac:dyDescent="0.2">
      <c r="A120" s="16" t="s">
        <v>177</v>
      </c>
      <c r="B120" s="26" t="s">
        <v>178</v>
      </c>
      <c r="C120" s="21">
        <f>C122+C123</f>
        <v>-1009841</v>
      </c>
      <c r="D120" s="21">
        <f>D122+D123</f>
        <v>-1026220</v>
      </c>
      <c r="E120" s="22">
        <f>E122+E123</f>
        <v>-1009840835.75</v>
      </c>
      <c r="H120" s="46">
        <v>-1092692469.3299999</v>
      </c>
      <c r="I120" s="46"/>
      <c r="J120" s="47">
        <v>-1026220621.41</v>
      </c>
    </row>
    <row r="121" spans="1:11" ht="22.5" customHeight="1" x14ac:dyDescent="0.2">
      <c r="A121" s="16" t="s">
        <v>21</v>
      </c>
      <c r="B121" s="26"/>
      <c r="C121" s="21"/>
      <c r="D121" s="21"/>
      <c r="H121" s="28"/>
      <c r="I121" s="28"/>
      <c r="J121" s="29"/>
    </row>
    <row r="122" spans="1:11" ht="20.25" customHeight="1" x14ac:dyDescent="0.2">
      <c r="A122" s="16" t="s">
        <v>179</v>
      </c>
      <c r="B122" s="26" t="s">
        <v>180</v>
      </c>
      <c r="C122" s="21">
        <f>-1026221</f>
        <v>-1026221</v>
      </c>
      <c r="D122" s="21">
        <v>-1136785</v>
      </c>
      <c r="E122" s="22">
        <f>'[1]TB_Марта 2020'!H185</f>
        <v>-1026220621.41</v>
      </c>
      <c r="F122" s="1">
        <v>-1136785</v>
      </c>
      <c r="G122" s="34"/>
      <c r="H122" s="48">
        <v>-1026220621.41</v>
      </c>
      <c r="I122" s="48"/>
      <c r="J122" s="49">
        <v>-1136785131.9300001</v>
      </c>
    </row>
    <row r="123" spans="1:11" ht="23.25" customHeight="1" x14ac:dyDescent="0.2">
      <c r="A123" s="16" t="s">
        <v>181</v>
      </c>
      <c r="B123" s="26" t="s">
        <v>182</v>
      </c>
      <c r="C123" s="21">
        <v>16380</v>
      </c>
      <c r="D123" s="21">
        <v>110565</v>
      </c>
      <c r="E123" s="22">
        <f>'[1]TB_Марта 2020'!H184</f>
        <v>16379785.66</v>
      </c>
      <c r="F123" s="50">
        <v>97666</v>
      </c>
      <c r="G123" s="34"/>
      <c r="H123" s="51">
        <v>-66471847.920000002</v>
      </c>
      <c r="I123" s="51"/>
      <c r="J123" s="24">
        <v>110564510.52</v>
      </c>
    </row>
    <row r="124" spans="1:11" ht="25.5" customHeight="1" x14ac:dyDescent="0.2">
      <c r="A124" s="16" t="s">
        <v>183</v>
      </c>
      <c r="B124" s="26" t="s">
        <v>184</v>
      </c>
      <c r="C124" s="21">
        <f>C109+C119+C120</f>
        <v>662638</v>
      </c>
      <c r="D124" s="21">
        <f>D109+D119+D120</f>
        <v>560830</v>
      </c>
      <c r="E124" s="22">
        <f>E109+E122+E123</f>
        <v>662638164.25</v>
      </c>
      <c r="G124" s="34"/>
      <c r="H124" s="23">
        <v>579786530.66999996</v>
      </c>
      <c r="I124" s="23"/>
      <c r="J124" s="24">
        <v>560829378.59000003</v>
      </c>
      <c r="K124" s="1" t="s">
        <v>62</v>
      </c>
    </row>
    <row r="125" spans="1:11" ht="20.25" customHeight="1" x14ac:dyDescent="0.2">
      <c r="A125" s="37" t="s">
        <v>185</v>
      </c>
      <c r="B125" s="38" t="s">
        <v>186</v>
      </c>
      <c r="C125" s="39">
        <f>C107+C124</f>
        <v>680553</v>
      </c>
      <c r="D125" s="39">
        <f>D107+D124</f>
        <v>579044</v>
      </c>
      <c r="E125" s="22">
        <f>SUM(E81,E90,E91,E92,E93,E101,E103,E104,E109,E119,E122,E123)</f>
        <v>680553417.76999998</v>
      </c>
      <c r="F125" s="22">
        <f>F107+F111+F122+F123</f>
        <v>559640</v>
      </c>
      <c r="G125" s="34"/>
      <c r="H125" s="41">
        <v>596214417.12</v>
      </c>
      <c r="I125" s="41"/>
      <c r="J125" s="42">
        <v>579044350.40999997</v>
      </c>
    </row>
    <row r="126" spans="1:11" ht="20.25" customHeight="1" x14ac:dyDescent="0.2">
      <c r="A126" s="52"/>
      <c r="B126" s="53"/>
      <c r="C126" s="54"/>
      <c r="D126" s="55"/>
      <c r="E126" s="22"/>
      <c r="F126" s="22"/>
      <c r="G126" s="34"/>
      <c r="H126" s="22"/>
    </row>
    <row r="127" spans="1:11" ht="20.25" customHeight="1" x14ac:dyDescent="0.2">
      <c r="A127" s="56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57"/>
      <c r="C127" s="58"/>
      <c r="D127" s="58"/>
      <c r="E127" s="22"/>
      <c r="F127" s="22"/>
      <c r="G127" s="34"/>
      <c r="H127" s="22"/>
    </row>
    <row r="128" spans="1:11" ht="20.25" customHeight="1" x14ac:dyDescent="0.2">
      <c r="A128" s="56" t="str">
        <f>[1]Пр2!B53</f>
        <v>Телефон 8 (727)3115108</v>
      </c>
      <c r="B128" s="57"/>
      <c r="C128" s="59"/>
      <c r="D128" s="59"/>
      <c r="E128" s="22"/>
      <c r="F128" s="22"/>
      <c r="G128" s="34"/>
      <c r="H128" s="22"/>
    </row>
    <row r="129" spans="1:8" ht="20.25" customHeight="1" x14ac:dyDescent="0.2">
      <c r="A129" s="56" t="str">
        <f>[1]Пр2!B54</f>
        <v>Адрес электронной почты l.kaimoldayeva@tengripartners.com</v>
      </c>
      <c r="B129" s="57"/>
      <c r="C129" s="59"/>
      <c r="D129" s="60"/>
      <c r="E129" s="22"/>
      <c r="F129" s="22"/>
      <c r="G129" s="34"/>
      <c r="H129" s="22"/>
    </row>
    <row r="130" spans="1:8" ht="20.25" customHeight="1" x14ac:dyDescent="0.2">
      <c r="A130" s="56"/>
      <c r="B130" s="57"/>
      <c r="C130" s="59"/>
      <c r="D130" s="60"/>
      <c r="E130" s="22"/>
      <c r="F130" s="22"/>
      <c r="G130" s="34"/>
      <c r="H130" s="22"/>
    </row>
    <row r="131" spans="1:8" ht="20.25" customHeight="1" x14ac:dyDescent="0.2">
      <c r="A131" s="56" t="str">
        <f>[1]Пр2!B56</f>
        <v xml:space="preserve">Исполнитель Каймолдаева Л.Д., тел 3115108  _________________________                                 </v>
      </c>
      <c r="B131" s="57"/>
      <c r="C131" s="59"/>
      <c r="D131" s="60"/>
      <c r="E131" s="22"/>
      <c r="F131" s="22"/>
      <c r="G131" s="34"/>
      <c r="H131" s="22"/>
    </row>
    <row r="132" spans="1:8" ht="20.25" customHeight="1" x14ac:dyDescent="0.2">
      <c r="A132" s="56"/>
      <c r="B132" s="57"/>
      <c r="C132" s="59"/>
      <c r="D132" s="60"/>
      <c r="E132" s="22"/>
      <c r="F132" s="22"/>
      <c r="G132" s="34"/>
      <c r="H132" s="22"/>
    </row>
    <row r="133" spans="1:8" x14ac:dyDescent="0.2">
      <c r="A133" s="56" t="str">
        <f>[1]Пр2!B59</f>
        <v>Главный бухгалтер или лицо, уполномоченное на подписание отчета</v>
      </c>
      <c r="B133" s="57"/>
      <c r="C133" s="59"/>
      <c r="D133" s="60"/>
      <c r="F133" s="22"/>
    </row>
    <row r="134" spans="1:8" customFormat="1" ht="15" x14ac:dyDescent="0.25">
      <c r="A134" s="56" t="str">
        <f>[1]Пр2!B60</f>
        <v xml:space="preserve">Каймолдаева Л.Д., тел 3115108  _________________________                                 </v>
      </c>
      <c r="B134" s="57"/>
      <c r="C134" s="59"/>
      <c r="D134" s="60"/>
    </row>
    <row r="135" spans="1:8" customFormat="1" ht="15" x14ac:dyDescent="0.25">
      <c r="A135" s="56" t="str">
        <f>[1]Пр2!B61</f>
        <v>фамилия, имя и отчество (при его наличии) подпись, телефон</v>
      </c>
      <c r="B135" s="57"/>
      <c r="C135" s="59"/>
      <c r="D135" s="59"/>
      <c r="E135" s="61"/>
      <c r="F135" s="61"/>
    </row>
    <row r="136" spans="1:8" customFormat="1" ht="15" x14ac:dyDescent="0.25">
      <c r="A136" s="56"/>
      <c r="B136" s="57"/>
      <c r="C136" s="59"/>
      <c r="D136" s="59"/>
      <c r="F136" s="61"/>
    </row>
    <row r="137" spans="1:8" customFormat="1" ht="15" x14ac:dyDescent="0.25">
      <c r="A137" s="56" t="str">
        <f>[1]Пр2!B63</f>
        <v>Руководитель или лицо, уполномоченное им на подписание отчета</v>
      </c>
      <c r="B137" s="57"/>
      <c r="C137" s="59"/>
      <c r="D137" s="59"/>
    </row>
    <row r="138" spans="1:8" customFormat="1" ht="15" x14ac:dyDescent="0.25">
      <c r="A138" s="56" t="str">
        <f>[1]Пр2!B64</f>
        <v>Председатель Правления   Ушбаев А.Д. , 3115107           ____________________</v>
      </c>
      <c r="B138" s="57"/>
      <c r="C138" s="59"/>
      <c r="D138" s="59"/>
    </row>
    <row r="139" spans="1:8" customFormat="1" ht="15" x14ac:dyDescent="0.25">
      <c r="A139" s="56" t="str">
        <f>[1]Пр2!B65</f>
        <v>фамилия, имя и отчество (при его наличии) подпись, телефон</v>
      </c>
      <c r="B139" s="57"/>
      <c r="C139" s="59"/>
      <c r="D139" s="59"/>
    </row>
    <row r="140" spans="1:8" customFormat="1" ht="15" x14ac:dyDescent="0.25">
      <c r="A140" s="56" t="s">
        <v>187</v>
      </c>
      <c r="B140" s="57"/>
      <c r="C140" s="59"/>
      <c r="D140" s="59"/>
    </row>
    <row r="141" spans="1:8" ht="12.75" customHeight="1" x14ac:dyDescent="0.2">
      <c r="A141" s="62" t="s">
        <v>188</v>
      </c>
      <c r="B141" s="62"/>
      <c r="C141" s="62"/>
      <c r="D141" s="62"/>
    </row>
    <row r="142" spans="1:8" ht="71.25" customHeight="1" x14ac:dyDescent="0.2">
      <c r="A142" s="62"/>
      <c r="B142" s="62"/>
      <c r="C142" s="62"/>
      <c r="D142" s="62"/>
    </row>
    <row r="143" spans="1:8" x14ac:dyDescent="0.2">
      <c r="C143" s="63"/>
    </row>
    <row r="146" spans="3:5" x14ac:dyDescent="0.2">
      <c r="C146" s="2" t="s">
        <v>18</v>
      </c>
    </row>
    <row r="147" spans="3:5" x14ac:dyDescent="0.2">
      <c r="C147" s="63"/>
      <c r="D147" s="63"/>
    </row>
    <row r="150" spans="3:5" x14ac:dyDescent="0.2">
      <c r="C150" s="2" t="s">
        <v>18</v>
      </c>
      <c r="E150" s="1" t="s">
        <v>18</v>
      </c>
    </row>
  </sheetData>
  <mergeCells count="112">
    <mergeCell ref="H123:I123"/>
    <mergeCell ref="H124:I124"/>
    <mergeCell ref="H125:I125"/>
    <mergeCell ref="A141:D142"/>
    <mergeCell ref="H117:I117"/>
    <mergeCell ref="H118:I118"/>
    <mergeCell ref="H119:I119"/>
    <mergeCell ref="H120:I120"/>
    <mergeCell ref="H121:I121"/>
    <mergeCell ref="H122:I122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A7:D7"/>
    <mergeCell ref="A8:D8"/>
    <mergeCell ref="A9:D9"/>
    <mergeCell ref="A10:D10"/>
    <mergeCell ref="H19:I19"/>
    <mergeCell ref="H20:I20"/>
  </mergeCells>
  <hyperlinks>
    <hyperlink ref="A11" r:id="rId1" display="https://online.zakon.kz/037987/www.nationalbank.kz" xr:uid="{A215AB6F-9721-4814-A1BB-68DCB6A73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0B62-5405-412C-994D-80493BF6297B}">
  <dimension ref="A2:N141"/>
  <sheetViews>
    <sheetView workbookViewId="0">
      <selection sqref="A1:XFD1048576"/>
    </sheetView>
  </sheetViews>
  <sheetFormatPr defaultRowHeight="12.75" x14ac:dyDescent="0.2"/>
  <cols>
    <col min="1" max="1" width="46.28515625" style="64" customWidth="1"/>
    <col min="2" max="2" width="15.42578125" style="65" customWidth="1"/>
    <col min="3" max="4" width="19.28515625" style="66" customWidth="1"/>
    <col min="5" max="5" width="19.42578125" style="66" customWidth="1"/>
    <col min="6" max="6" width="20.28515625" style="66" customWidth="1"/>
    <col min="7" max="7" width="9.140625" style="66"/>
    <col min="8" max="9" width="16.7109375" style="64" hidden="1" customWidth="1"/>
    <col min="10" max="10" width="20.5703125" style="64" hidden="1" customWidth="1"/>
    <col min="11" max="13" width="9.140625" style="64" hidden="1" customWidth="1"/>
    <col min="14" max="16" width="0" style="64" hidden="1" customWidth="1"/>
    <col min="17" max="256" width="9.140625" style="64"/>
    <col min="257" max="257" width="46.28515625" style="64" customWidth="1"/>
    <col min="258" max="258" width="15.42578125" style="64" customWidth="1"/>
    <col min="259" max="259" width="25.42578125" style="64" customWidth="1"/>
    <col min="260" max="260" width="23.42578125" style="64" customWidth="1"/>
    <col min="261" max="261" width="23.28515625" style="64" customWidth="1"/>
    <col min="262" max="262" width="27.5703125" style="64" customWidth="1"/>
    <col min="263" max="263" width="9.140625" style="64"/>
    <col min="264" max="264" width="16.7109375" style="64" customWidth="1"/>
    <col min="265" max="269" width="0" style="64" hidden="1" customWidth="1"/>
    <col min="270" max="512" width="9.140625" style="64"/>
    <col min="513" max="513" width="46.28515625" style="64" customWidth="1"/>
    <col min="514" max="514" width="15.42578125" style="64" customWidth="1"/>
    <col min="515" max="515" width="25.42578125" style="64" customWidth="1"/>
    <col min="516" max="516" width="23.42578125" style="64" customWidth="1"/>
    <col min="517" max="517" width="23.28515625" style="64" customWidth="1"/>
    <col min="518" max="518" width="27.5703125" style="64" customWidth="1"/>
    <col min="519" max="519" width="9.140625" style="64"/>
    <col min="520" max="520" width="16.7109375" style="64" customWidth="1"/>
    <col min="521" max="525" width="0" style="64" hidden="1" customWidth="1"/>
    <col min="526" max="768" width="9.140625" style="64"/>
    <col min="769" max="769" width="46.28515625" style="64" customWidth="1"/>
    <col min="770" max="770" width="15.42578125" style="64" customWidth="1"/>
    <col min="771" max="771" width="25.42578125" style="64" customWidth="1"/>
    <col min="772" max="772" width="23.42578125" style="64" customWidth="1"/>
    <col min="773" max="773" width="23.28515625" style="64" customWidth="1"/>
    <col min="774" max="774" width="27.5703125" style="64" customWidth="1"/>
    <col min="775" max="775" width="9.140625" style="64"/>
    <col min="776" max="776" width="16.7109375" style="64" customWidth="1"/>
    <col min="777" max="781" width="0" style="64" hidden="1" customWidth="1"/>
    <col min="782" max="1024" width="9.140625" style="64"/>
    <col min="1025" max="1025" width="46.28515625" style="64" customWidth="1"/>
    <col min="1026" max="1026" width="15.42578125" style="64" customWidth="1"/>
    <col min="1027" max="1027" width="25.42578125" style="64" customWidth="1"/>
    <col min="1028" max="1028" width="23.42578125" style="64" customWidth="1"/>
    <col min="1029" max="1029" width="23.28515625" style="64" customWidth="1"/>
    <col min="1030" max="1030" width="27.5703125" style="64" customWidth="1"/>
    <col min="1031" max="1031" width="9.140625" style="64"/>
    <col min="1032" max="1032" width="16.7109375" style="64" customWidth="1"/>
    <col min="1033" max="1037" width="0" style="64" hidden="1" customWidth="1"/>
    <col min="1038" max="1280" width="9.140625" style="64"/>
    <col min="1281" max="1281" width="46.28515625" style="64" customWidth="1"/>
    <col min="1282" max="1282" width="15.42578125" style="64" customWidth="1"/>
    <col min="1283" max="1283" width="25.42578125" style="64" customWidth="1"/>
    <col min="1284" max="1284" width="23.42578125" style="64" customWidth="1"/>
    <col min="1285" max="1285" width="23.28515625" style="64" customWidth="1"/>
    <col min="1286" max="1286" width="27.5703125" style="64" customWidth="1"/>
    <col min="1287" max="1287" width="9.140625" style="64"/>
    <col min="1288" max="1288" width="16.7109375" style="64" customWidth="1"/>
    <col min="1289" max="1293" width="0" style="64" hidden="1" customWidth="1"/>
    <col min="1294" max="1536" width="9.140625" style="64"/>
    <col min="1537" max="1537" width="46.28515625" style="64" customWidth="1"/>
    <col min="1538" max="1538" width="15.42578125" style="64" customWidth="1"/>
    <col min="1539" max="1539" width="25.42578125" style="64" customWidth="1"/>
    <col min="1540" max="1540" width="23.42578125" style="64" customWidth="1"/>
    <col min="1541" max="1541" width="23.28515625" style="64" customWidth="1"/>
    <col min="1542" max="1542" width="27.5703125" style="64" customWidth="1"/>
    <col min="1543" max="1543" width="9.140625" style="64"/>
    <col min="1544" max="1544" width="16.7109375" style="64" customWidth="1"/>
    <col min="1545" max="1549" width="0" style="64" hidden="1" customWidth="1"/>
    <col min="1550" max="1792" width="9.140625" style="64"/>
    <col min="1793" max="1793" width="46.28515625" style="64" customWidth="1"/>
    <col min="1794" max="1794" width="15.42578125" style="64" customWidth="1"/>
    <col min="1795" max="1795" width="25.42578125" style="64" customWidth="1"/>
    <col min="1796" max="1796" width="23.42578125" style="64" customWidth="1"/>
    <col min="1797" max="1797" width="23.28515625" style="64" customWidth="1"/>
    <col min="1798" max="1798" width="27.5703125" style="64" customWidth="1"/>
    <col min="1799" max="1799" width="9.140625" style="64"/>
    <col min="1800" max="1800" width="16.7109375" style="64" customWidth="1"/>
    <col min="1801" max="1805" width="0" style="64" hidden="1" customWidth="1"/>
    <col min="1806" max="2048" width="9.140625" style="64"/>
    <col min="2049" max="2049" width="46.28515625" style="64" customWidth="1"/>
    <col min="2050" max="2050" width="15.42578125" style="64" customWidth="1"/>
    <col min="2051" max="2051" width="25.42578125" style="64" customWidth="1"/>
    <col min="2052" max="2052" width="23.42578125" style="64" customWidth="1"/>
    <col min="2053" max="2053" width="23.28515625" style="64" customWidth="1"/>
    <col min="2054" max="2054" width="27.5703125" style="64" customWidth="1"/>
    <col min="2055" max="2055" width="9.140625" style="64"/>
    <col min="2056" max="2056" width="16.7109375" style="64" customWidth="1"/>
    <col min="2057" max="2061" width="0" style="64" hidden="1" customWidth="1"/>
    <col min="2062" max="2304" width="9.140625" style="64"/>
    <col min="2305" max="2305" width="46.28515625" style="64" customWidth="1"/>
    <col min="2306" max="2306" width="15.42578125" style="64" customWidth="1"/>
    <col min="2307" max="2307" width="25.42578125" style="64" customWidth="1"/>
    <col min="2308" max="2308" width="23.42578125" style="64" customWidth="1"/>
    <col min="2309" max="2309" width="23.28515625" style="64" customWidth="1"/>
    <col min="2310" max="2310" width="27.5703125" style="64" customWidth="1"/>
    <col min="2311" max="2311" width="9.140625" style="64"/>
    <col min="2312" max="2312" width="16.7109375" style="64" customWidth="1"/>
    <col min="2313" max="2317" width="0" style="64" hidden="1" customWidth="1"/>
    <col min="2318" max="2560" width="9.140625" style="64"/>
    <col min="2561" max="2561" width="46.28515625" style="64" customWidth="1"/>
    <col min="2562" max="2562" width="15.42578125" style="64" customWidth="1"/>
    <col min="2563" max="2563" width="25.42578125" style="64" customWidth="1"/>
    <col min="2564" max="2564" width="23.42578125" style="64" customWidth="1"/>
    <col min="2565" max="2565" width="23.28515625" style="64" customWidth="1"/>
    <col min="2566" max="2566" width="27.5703125" style="64" customWidth="1"/>
    <col min="2567" max="2567" width="9.140625" style="64"/>
    <col min="2568" max="2568" width="16.7109375" style="64" customWidth="1"/>
    <col min="2569" max="2573" width="0" style="64" hidden="1" customWidth="1"/>
    <col min="2574" max="2816" width="9.140625" style="64"/>
    <col min="2817" max="2817" width="46.28515625" style="64" customWidth="1"/>
    <col min="2818" max="2818" width="15.42578125" style="64" customWidth="1"/>
    <col min="2819" max="2819" width="25.42578125" style="64" customWidth="1"/>
    <col min="2820" max="2820" width="23.42578125" style="64" customWidth="1"/>
    <col min="2821" max="2821" width="23.28515625" style="64" customWidth="1"/>
    <col min="2822" max="2822" width="27.5703125" style="64" customWidth="1"/>
    <col min="2823" max="2823" width="9.140625" style="64"/>
    <col min="2824" max="2824" width="16.7109375" style="64" customWidth="1"/>
    <col min="2825" max="2829" width="0" style="64" hidden="1" customWidth="1"/>
    <col min="2830" max="3072" width="9.140625" style="64"/>
    <col min="3073" max="3073" width="46.28515625" style="64" customWidth="1"/>
    <col min="3074" max="3074" width="15.42578125" style="64" customWidth="1"/>
    <col min="3075" max="3075" width="25.42578125" style="64" customWidth="1"/>
    <col min="3076" max="3076" width="23.42578125" style="64" customWidth="1"/>
    <col min="3077" max="3077" width="23.28515625" style="64" customWidth="1"/>
    <col min="3078" max="3078" width="27.5703125" style="64" customWidth="1"/>
    <col min="3079" max="3079" width="9.140625" style="64"/>
    <col min="3080" max="3080" width="16.7109375" style="64" customWidth="1"/>
    <col min="3081" max="3085" width="0" style="64" hidden="1" customWidth="1"/>
    <col min="3086" max="3328" width="9.140625" style="64"/>
    <col min="3329" max="3329" width="46.28515625" style="64" customWidth="1"/>
    <col min="3330" max="3330" width="15.42578125" style="64" customWidth="1"/>
    <col min="3331" max="3331" width="25.42578125" style="64" customWidth="1"/>
    <col min="3332" max="3332" width="23.42578125" style="64" customWidth="1"/>
    <col min="3333" max="3333" width="23.28515625" style="64" customWidth="1"/>
    <col min="3334" max="3334" width="27.5703125" style="64" customWidth="1"/>
    <col min="3335" max="3335" width="9.140625" style="64"/>
    <col min="3336" max="3336" width="16.7109375" style="64" customWidth="1"/>
    <col min="3337" max="3341" width="0" style="64" hidden="1" customWidth="1"/>
    <col min="3342" max="3584" width="9.140625" style="64"/>
    <col min="3585" max="3585" width="46.28515625" style="64" customWidth="1"/>
    <col min="3586" max="3586" width="15.42578125" style="64" customWidth="1"/>
    <col min="3587" max="3587" width="25.42578125" style="64" customWidth="1"/>
    <col min="3588" max="3588" width="23.42578125" style="64" customWidth="1"/>
    <col min="3589" max="3589" width="23.28515625" style="64" customWidth="1"/>
    <col min="3590" max="3590" width="27.5703125" style="64" customWidth="1"/>
    <col min="3591" max="3591" width="9.140625" style="64"/>
    <col min="3592" max="3592" width="16.7109375" style="64" customWidth="1"/>
    <col min="3593" max="3597" width="0" style="64" hidden="1" customWidth="1"/>
    <col min="3598" max="3840" width="9.140625" style="64"/>
    <col min="3841" max="3841" width="46.28515625" style="64" customWidth="1"/>
    <col min="3842" max="3842" width="15.42578125" style="64" customWidth="1"/>
    <col min="3843" max="3843" width="25.42578125" style="64" customWidth="1"/>
    <col min="3844" max="3844" width="23.42578125" style="64" customWidth="1"/>
    <col min="3845" max="3845" width="23.28515625" style="64" customWidth="1"/>
    <col min="3846" max="3846" width="27.5703125" style="64" customWidth="1"/>
    <col min="3847" max="3847" width="9.140625" style="64"/>
    <col min="3848" max="3848" width="16.7109375" style="64" customWidth="1"/>
    <col min="3849" max="3853" width="0" style="64" hidden="1" customWidth="1"/>
    <col min="3854" max="4096" width="9.140625" style="64"/>
    <col min="4097" max="4097" width="46.28515625" style="64" customWidth="1"/>
    <col min="4098" max="4098" width="15.42578125" style="64" customWidth="1"/>
    <col min="4099" max="4099" width="25.42578125" style="64" customWidth="1"/>
    <col min="4100" max="4100" width="23.42578125" style="64" customWidth="1"/>
    <col min="4101" max="4101" width="23.28515625" style="64" customWidth="1"/>
    <col min="4102" max="4102" width="27.5703125" style="64" customWidth="1"/>
    <col min="4103" max="4103" width="9.140625" style="64"/>
    <col min="4104" max="4104" width="16.7109375" style="64" customWidth="1"/>
    <col min="4105" max="4109" width="0" style="64" hidden="1" customWidth="1"/>
    <col min="4110" max="4352" width="9.140625" style="64"/>
    <col min="4353" max="4353" width="46.28515625" style="64" customWidth="1"/>
    <col min="4354" max="4354" width="15.42578125" style="64" customWidth="1"/>
    <col min="4355" max="4355" width="25.42578125" style="64" customWidth="1"/>
    <col min="4356" max="4356" width="23.42578125" style="64" customWidth="1"/>
    <col min="4357" max="4357" width="23.28515625" style="64" customWidth="1"/>
    <col min="4358" max="4358" width="27.5703125" style="64" customWidth="1"/>
    <col min="4359" max="4359" width="9.140625" style="64"/>
    <col min="4360" max="4360" width="16.7109375" style="64" customWidth="1"/>
    <col min="4361" max="4365" width="0" style="64" hidden="1" customWidth="1"/>
    <col min="4366" max="4608" width="9.140625" style="64"/>
    <col min="4609" max="4609" width="46.28515625" style="64" customWidth="1"/>
    <col min="4610" max="4610" width="15.42578125" style="64" customWidth="1"/>
    <col min="4611" max="4611" width="25.42578125" style="64" customWidth="1"/>
    <col min="4612" max="4612" width="23.42578125" style="64" customWidth="1"/>
    <col min="4613" max="4613" width="23.28515625" style="64" customWidth="1"/>
    <col min="4614" max="4614" width="27.5703125" style="64" customWidth="1"/>
    <col min="4615" max="4615" width="9.140625" style="64"/>
    <col min="4616" max="4616" width="16.7109375" style="64" customWidth="1"/>
    <col min="4617" max="4621" width="0" style="64" hidden="1" customWidth="1"/>
    <col min="4622" max="4864" width="9.140625" style="64"/>
    <col min="4865" max="4865" width="46.28515625" style="64" customWidth="1"/>
    <col min="4866" max="4866" width="15.42578125" style="64" customWidth="1"/>
    <col min="4867" max="4867" width="25.42578125" style="64" customWidth="1"/>
    <col min="4868" max="4868" width="23.42578125" style="64" customWidth="1"/>
    <col min="4869" max="4869" width="23.28515625" style="64" customWidth="1"/>
    <col min="4870" max="4870" width="27.5703125" style="64" customWidth="1"/>
    <col min="4871" max="4871" width="9.140625" style="64"/>
    <col min="4872" max="4872" width="16.7109375" style="64" customWidth="1"/>
    <col min="4873" max="4877" width="0" style="64" hidden="1" customWidth="1"/>
    <col min="4878" max="5120" width="9.140625" style="64"/>
    <col min="5121" max="5121" width="46.28515625" style="64" customWidth="1"/>
    <col min="5122" max="5122" width="15.42578125" style="64" customWidth="1"/>
    <col min="5123" max="5123" width="25.42578125" style="64" customWidth="1"/>
    <col min="5124" max="5124" width="23.42578125" style="64" customWidth="1"/>
    <col min="5125" max="5125" width="23.28515625" style="64" customWidth="1"/>
    <col min="5126" max="5126" width="27.5703125" style="64" customWidth="1"/>
    <col min="5127" max="5127" width="9.140625" style="64"/>
    <col min="5128" max="5128" width="16.7109375" style="64" customWidth="1"/>
    <col min="5129" max="5133" width="0" style="64" hidden="1" customWidth="1"/>
    <col min="5134" max="5376" width="9.140625" style="64"/>
    <col min="5377" max="5377" width="46.28515625" style="64" customWidth="1"/>
    <col min="5378" max="5378" width="15.42578125" style="64" customWidth="1"/>
    <col min="5379" max="5379" width="25.42578125" style="64" customWidth="1"/>
    <col min="5380" max="5380" width="23.42578125" style="64" customWidth="1"/>
    <col min="5381" max="5381" width="23.28515625" style="64" customWidth="1"/>
    <col min="5382" max="5382" width="27.5703125" style="64" customWidth="1"/>
    <col min="5383" max="5383" width="9.140625" style="64"/>
    <col min="5384" max="5384" width="16.7109375" style="64" customWidth="1"/>
    <col min="5385" max="5389" width="0" style="64" hidden="1" customWidth="1"/>
    <col min="5390" max="5632" width="9.140625" style="64"/>
    <col min="5633" max="5633" width="46.28515625" style="64" customWidth="1"/>
    <col min="5634" max="5634" width="15.42578125" style="64" customWidth="1"/>
    <col min="5635" max="5635" width="25.42578125" style="64" customWidth="1"/>
    <col min="5636" max="5636" width="23.42578125" style="64" customWidth="1"/>
    <col min="5637" max="5637" width="23.28515625" style="64" customWidth="1"/>
    <col min="5638" max="5638" width="27.5703125" style="64" customWidth="1"/>
    <col min="5639" max="5639" width="9.140625" style="64"/>
    <col min="5640" max="5640" width="16.7109375" style="64" customWidth="1"/>
    <col min="5641" max="5645" width="0" style="64" hidden="1" customWidth="1"/>
    <col min="5646" max="5888" width="9.140625" style="64"/>
    <col min="5889" max="5889" width="46.28515625" style="64" customWidth="1"/>
    <col min="5890" max="5890" width="15.42578125" style="64" customWidth="1"/>
    <col min="5891" max="5891" width="25.42578125" style="64" customWidth="1"/>
    <col min="5892" max="5892" width="23.42578125" style="64" customWidth="1"/>
    <col min="5893" max="5893" width="23.28515625" style="64" customWidth="1"/>
    <col min="5894" max="5894" width="27.5703125" style="64" customWidth="1"/>
    <col min="5895" max="5895" width="9.140625" style="64"/>
    <col min="5896" max="5896" width="16.7109375" style="64" customWidth="1"/>
    <col min="5897" max="5901" width="0" style="64" hidden="1" customWidth="1"/>
    <col min="5902" max="6144" width="9.140625" style="64"/>
    <col min="6145" max="6145" width="46.28515625" style="64" customWidth="1"/>
    <col min="6146" max="6146" width="15.42578125" style="64" customWidth="1"/>
    <col min="6147" max="6147" width="25.42578125" style="64" customWidth="1"/>
    <col min="6148" max="6148" width="23.42578125" style="64" customWidth="1"/>
    <col min="6149" max="6149" width="23.28515625" style="64" customWidth="1"/>
    <col min="6150" max="6150" width="27.5703125" style="64" customWidth="1"/>
    <col min="6151" max="6151" width="9.140625" style="64"/>
    <col min="6152" max="6152" width="16.7109375" style="64" customWidth="1"/>
    <col min="6153" max="6157" width="0" style="64" hidden="1" customWidth="1"/>
    <col min="6158" max="6400" width="9.140625" style="64"/>
    <col min="6401" max="6401" width="46.28515625" style="64" customWidth="1"/>
    <col min="6402" max="6402" width="15.42578125" style="64" customWidth="1"/>
    <col min="6403" max="6403" width="25.42578125" style="64" customWidth="1"/>
    <col min="6404" max="6404" width="23.42578125" style="64" customWidth="1"/>
    <col min="6405" max="6405" width="23.28515625" style="64" customWidth="1"/>
    <col min="6406" max="6406" width="27.5703125" style="64" customWidth="1"/>
    <col min="6407" max="6407" width="9.140625" style="64"/>
    <col min="6408" max="6408" width="16.7109375" style="64" customWidth="1"/>
    <col min="6409" max="6413" width="0" style="64" hidden="1" customWidth="1"/>
    <col min="6414" max="6656" width="9.140625" style="64"/>
    <col min="6657" max="6657" width="46.28515625" style="64" customWidth="1"/>
    <col min="6658" max="6658" width="15.42578125" style="64" customWidth="1"/>
    <col min="6659" max="6659" width="25.42578125" style="64" customWidth="1"/>
    <col min="6660" max="6660" width="23.42578125" style="64" customWidth="1"/>
    <col min="6661" max="6661" width="23.28515625" style="64" customWidth="1"/>
    <col min="6662" max="6662" width="27.5703125" style="64" customWidth="1"/>
    <col min="6663" max="6663" width="9.140625" style="64"/>
    <col min="6664" max="6664" width="16.7109375" style="64" customWidth="1"/>
    <col min="6665" max="6669" width="0" style="64" hidden="1" customWidth="1"/>
    <col min="6670" max="6912" width="9.140625" style="64"/>
    <col min="6913" max="6913" width="46.28515625" style="64" customWidth="1"/>
    <col min="6914" max="6914" width="15.42578125" style="64" customWidth="1"/>
    <col min="6915" max="6915" width="25.42578125" style="64" customWidth="1"/>
    <col min="6916" max="6916" width="23.42578125" style="64" customWidth="1"/>
    <col min="6917" max="6917" width="23.28515625" style="64" customWidth="1"/>
    <col min="6918" max="6918" width="27.5703125" style="64" customWidth="1"/>
    <col min="6919" max="6919" width="9.140625" style="64"/>
    <col min="6920" max="6920" width="16.7109375" style="64" customWidth="1"/>
    <col min="6921" max="6925" width="0" style="64" hidden="1" customWidth="1"/>
    <col min="6926" max="7168" width="9.140625" style="64"/>
    <col min="7169" max="7169" width="46.28515625" style="64" customWidth="1"/>
    <col min="7170" max="7170" width="15.42578125" style="64" customWidth="1"/>
    <col min="7171" max="7171" width="25.42578125" style="64" customWidth="1"/>
    <col min="7172" max="7172" width="23.42578125" style="64" customWidth="1"/>
    <col min="7173" max="7173" width="23.28515625" style="64" customWidth="1"/>
    <col min="7174" max="7174" width="27.5703125" style="64" customWidth="1"/>
    <col min="7175" max="7175" width="9.140625" style="64"/>
    <col min="7176" max="7176" width="16.7109375" style="64" customWidth="1"/>
    <col min="7177" max="7181" width="0" style="64" hidden="1" customWidth="1"/>
    <col min="7182" max="7424" width="9.140625" style="64"/>
    <col min="7425" max="7425" width="46.28515625" style="64" customWidth="1"/>
    <col min="7426" max="7426" width="15.42578125" style="64" customWidth="1"/>
    <col min="7427" max="7427" width="25.42578125" style="64" customWidth="1"/>
    <col min="7428" max="7428" width="23.42578125" style="64" customWidth="1"/>
    <col min="7429" max="7429" width="23.28515625" style="64" customWidth="1"/>
    <col min="7430" max="7430" width="27.5703125" style="64" customWidth="1"/>
    <col min="7431" max="7431" width="9.140625" style="64"/>
    <col min="7432" max="7432" width="16.7109375" style="64" customWidth="1"/>
    <col min="7433" max="7437" width="0" style="64" hidden="1" customWidth="1"/>
    <col min="7438" max="7680" width="9.140625" style="64"/>
    <col min="7681" max="7681" width="46.28515625" style="64" customWidth="1"/>
    <col min="7682" max="7682" width="15.42578125" style="64" customWidth="1"/>
    <col min="7683" max="7683" width="25.42578125" style="64" customWidth="1"/>
    <col min="7684" max="7684" width="23.42578125" style="64" customWidth="1"/>
    <col min="7685" max="7685" width="23.28515625" style="64" customWidth="1"/>
    <col min="7686" max="7686" width="27.5703125" style="64" customWidth="1"/>
    <col min="7687" max="7687" width="9.140625" style="64"/>
    <col min="7688" max="7688" width="16.7109375" style="64" customWidth="1"/>
    <col min="7689" max="7693" width="0" style="64" hidden="1" customWidth="1"/>
    <col min="7694" max="7936" width="9.140625" style="64"/>
    <col min="7937" max="7937" width="46.28515625" style="64" customWidth="1"/>
    <col min="7938" max="7938" width="15.42578125" style="64" customWidth="1"/>
    <col min="7939" max="7939" width="25.42578125" style="64" customWidth="1"/>
    <col min="7940" max="7940" width="23.42578125" style="64" customWidth="1"/>
    <col min="7941" max="7941" width="23.28515625" style="64" customWidth="1"/>
    <col min="7942" max="7942" width="27.5703125" style="64" customWidth="1"/>
    <col min="7943" max="7943" width="9.140625" style="64"/>
    <col min="7944" max="7944" width="16.7109375" style="64" customWidth="1"/>
    <col min="7945" max="7949" width="0" style="64" hidden="1" customWidth="1"/>
    <col min="7950" max="8192" width="9.140625" style="64"/>
    <col min="8193" max="8193" width="46.28515625" style="64" customWidth="1"/>
    <col min="8194" max="8194" width="15.42578125" style="64" customWidth="1"/>
    <col min="8195" max="8195" width="25.42578125" style="64" customWidth="1"/>
    <col min="8196" max="8196" width="23.42578125" style="64" customWidth="1"/>
    <col min="8197" max="8197" width="23.28515625" style="64" customWidth="1"/>
    <col min="8198" max="8198" width="27.5703125" style="64" customWidth="1"/>
    <col min="8199" max="8199" width="9.140625" style="64"/>
    <col min="8200" max="8200" width="16.7109375" style="64" customWidth="1"/>
    <col min="8201" max="8205" width="0" style="64" hidden="1" customWidth="1"/>
    <col min="8206" max="8448" width="9.140625" style="64"/>
    <col min="8449" max="8449" width="46.28515625" style="64" customWidth="1"/>
    <col min="8450" max="8450" width="15.42578125" style="64" customWidth="1"/>
    <col min="8451" max="8451" width="25.42578125" style="64" customWidth="1"/>
    <col min="8452" max="8452" width="23.42578125" style="64" customWidth="1"/>
    <col min="8453" max="8453" width="23.28515625" style="64" customWidth="1"/>
    <col min="8454" max="8454" width="27.5703125" style="64" customWidth="1"/>
    <col min="8455" max="8455" width="9.140625" style="64"/>
    <col min="8456" max="8456" width="16.7109375" style="64" customWidth="1"/>
    <col min="8457" max="8461" width="0" style="64" hidden="1" customWidth="1"/>
    <col min="8462" max="8704" width="9.140625" style="64"/>
    <col min="8705" max="8705" width="46.28515625" style="64" customWidth="1"/>
    <col min="8706" max="8706" width="15.42578125" style="64" customWidth="1"/>
    <col min="8707" max="8707" width="25.42578125" style="64" customWidth="1"/>
    <col min="8708" max="8708" width="23.42578125" style="64" customWidth="1"/>
    <col min="8709" max="8709" width="23.28515625" style="64" customWidth="1"/>
    <col min="8710" max="8710" width="27.5703125" style="64" customWidth="1"/>
    <col min="8711" max="8711" width="9.140625" style="64"/>
    <col min="8712" max="8712" width="16.7109375" style="64" customWidth="1"/>
    <col min="8713" max="8717" width="0" style="64" hidden="1" customWidth="1"/>
    <col min="8718" max="8960" width="9.140625" style="64"/>
    <col min="8961" max="8961" width="46.28515625" style="64" customWidth="1"/>
    <col min="8962" max="8962" width="15.42578125" style="64" customWidth="1"/>
    <col min="8963" max="8963" width="25.42578125" style="64" customWidth="1"/>
    <col min="8964" max="8964" width="23.42578125" style="64" customWidth="1"/>
    <col min="8965" max="8965" width="23.28515625" style="64" customWidth="1"/>
    <col min="8966" max="8966" width="27.5703125" style="64" customWidth="1"/>
    <col min="8967" max="8967" width="9.140625" style="64"/>
    <col min="8968" max="8968" width="16.7109375" style="64" customWidth="1"/>
    <col min="8969" max="8973" width="0" style="64" hidden="1" customWidth="1"/>
    <col min="8974" max="9216" width="9.140625" style="64"/>
    <col min="9217" max="9217" width="46.28515625" style="64" customWidth="1"/>
    <col min="9218" max="9218" width="15.42578125" style="64" customWidth="1"/>
    <col min="9219" max="9219" width="25.42578125" style="64" customWidth="1"/>
    <col min="9220" max="9220" width="23.42578125" style="64" customWidth="1"/>
    <col min="9221" max="9221" width="23.28515625" style="64" customWidth="1"/>
    <col min="9222" max="9222" width="27.5703125" style="64" customWidth="1"/>
    <col min="9223" max="9223" width="9.140625" style="64"/>
    <col min="9224" max="9224" width="16.7109375" style="64" customWidth="1"/>
    <col min="9225" max="9229" width="0" style="64" hidden="1" customWidth="1"/>
    <col min="9230" max="9472" width="9.140625" style="64"/>
    <col min="9473" max="9473" width="46.28515625" style="64" customWidth="1"/>
    <col min="9474" max="9474" width="15.42578125" style="64" customWidth="1"/>
    <col min="9475" max="9475" width="25.42578125" style="64" customWidth="1"/>
    <col min="9476" max="9476" width="23.42578125" style="64" customWidth="1"/>
    <col min="9477" max="9477" width="23.28515625" style="64" customWidth="1"/>
    <col min="9478" max="9478" width="27.5703125" style="64" customWidth="1"/>
    <col min="9479" max="9479" width="9.140625" style="64"/>
    <col min="9480" max="9480" width="16.7109375" style="64" customWidth="1"/>
    <col min="9481" max="9485" width="0" style="64" hidden="1" customWidth="1"/>
    <col min="9486" max="9728" width="9.140625" style="64"/>
    <col min="9729" max="9729" width="46.28515625" style="64" customWidth="1"/>
    <col min="9730" max="9730" width="15.42578125" style="64" customWidth="1"/>
    <col min="9731" max="9731" width="25.42578125" style="64" customWidth="1"/>
    <col min="9732" max="9732" width="23.42578125" style="64" customWidth="1"/>
    <col min="9733" max="9733" width="23.28515625" style="64" customWidth="1"/>
    <col min="9734" max="9734" width="27.5703125" style="64" customWidth="1"/>
    <col min="9735" max="9735" width="9.140625" style="64"/>
    <col min="9736" max="9736" width="16.7109375" style="64" customWidth="1"/>
    <col min="9737" max="9741" width="0" style="64" hidden="1" customWidth="1"/>
    <col min="9742" max="9984" width="9.140625" style="64"/>
    <col min="9985" max="9985" width="46.28515625" style="64" customWidth="1"/>
    <col min="9986" max="9986" width="15.42578125" style="64" customWidth="1"/>
    <col min="9987" max="9987" width="25.42578125" style="64" customWidth="1"/>
    <col min="9988" max="9988" width="23.42578125" style="64" customWidth="1"/>
    <col min="9989" max="9989" width="23.28515625" style="64" customWidth="1"/>
    <col min="9990" max="9990" width="27.5703125" style="64" customWidth="1"/>
    <col min="9991" max="9991" width="9.140625" style="64"/>
    <col min="9992" max="9992" width="16.7109375" style="64" customWidth="1"/>
    <col min="9993" max="9997" width="0" style="64" hidden="1" customWidth="1"/>
    <col min="9998" max="10240" width="9.140625" style="64"/>
    <col min="10241" max="10241" width="46.28515625" style="64" customWidth="1"/>
    <col min="10242" max="10242" width="15.42578125" style="64" customWidth="1"/>
    <col min="10243" max="10243" width="25.42578125" style="64" customWidth="1"/>
    <col min="10244" max="10244" width="23.42578125" style="64" customWidth="1"/>
    <col min="10245" max="10245" width="23.28515625" style="64" customWidth="1"/>
    <col min="10246" max="10246" width="27.5703125" style="64" customWidth="1"/>
    <col min="10247" max="10247" width="9.140625" style="64"/>
    <col min="10248" max="10248" width="16.7109375" style="64" customWidth="1"/>
    <col min="10249" max="10253" width="0" style="64" hidden="1" customWidth="1"/>
    <col min="10254" max="10496" width="9.140625" style="64"/>
    <col min="10497" max="10497" width="46.28515625" style="64" customWidth="1"/>
    <col min="10498" max="10498" width="15.42578125" style="64" customWidth="1"/>
    <col min="10499" max="10499" width="25.42578125" style="64" customWidth="1"/>
    <col min="10500" max="10500" width="23.42578125" style="64" customWidth="1"/>
    <col min="10501" max="10501" width="23.28515625" style="64" customWidth="1"/>
    <col min="10502" max="10502" width="27.5703125" style="64" customWidth="1"/>
    <col min="10503" max="10503" width="9.140625" style="64"/>
    <col min="10504" max="10504" width="16.7109375" style="64" customWidth="1"/>
    <col min="10505" max="10509" width="0" style="64" hidden="1" customWidth="1"/>
    <col min="10510" max="10752" width="9.140625" style="64"/>
    <col min="10753" max="10753" width="46.28515625" style="64" customWidth="1"/>
    <col min="10754" max="10754" width="15.42578125" style="64" customWidth="1"/>
    <col min="10755" max="10755" width="25.42578125" style="64" customWidth="1"/>
    <col min="10756" max="10756" width="23.42578125" style="64" customWidth="1"/>
    <col min="10757" max="10757" width="23.28515625" style="64" customWidth="1"/>
    <col min="10758" max="10758" width="27.5703125" style="64" customWidth="1"/>
    <col min="10759" max="10759" width="9.140625" style="64"/>
    <col min="10760" max="10760" width="16.7109375" style="64" customWidth="1"/>
    <col min="10761" max="10765" width="0" style="64" hidden="1" customWidth="1"/>
    <col min="10766" max="11008" width="9.140625" style="64"/>
    <col min="11009" max="11009" width="46.28515625" style="64" customWidth="1"/>
    <col min="11010" max="11010" width="15.42578125" style="64" customWidth="1"/>
    <col min="11011" max="11011" width="25.42578125" style="64" customWidth="1"/>
    <col min="11012" max="11012" width="23.42578125" style="64" customWidth="1"/>
    <col min="11013" max="11013" width="23.28515625" style="64" customWidth="1"/>
    <col min="11014" max="11014" width="27.5703125" style="64" customWidth="1"/>
    <col min="11015" max="11015" width="9.140625" style="64"/>
    <col min="11016" max="11016" width="16.7109375" style="64" customWidth="1"/>
    <col min="11017" max="11021" width="0" style="64" hidden="1" customWidth="1"/>
    <col min="11022" max="11264" width="9.140625" style="64"/>
    <col min="11265" max="11265" width="46.28515625" style="64" customWidth="1"/>
    <col min="11266" max="11266" width="15.42578125" style="64" customWidth="1"/>
    <col min="11267" max="11267" width="25.42578125" style="64" customWidth="1"/>
    <col min="11268" max="11268" width="23.42578125" style="64" customWidth="1"/>
    <col min="11269" max="11269" width="23.28515625" style="64" customWidth="1"/>
    <col min="11270" max="11270" width="27.5703125" style="64" customWidth="1"/>
    <col min="11271" max="11271" width="9.140625" style="64"/>
    <col min="11272" max="11272" width="16.7109375" style="64" customWidth="1"/>
    <col min="11273" max="11277" width="0" style="64" hidden="1" customWidth="1"/>
    <col min="11278" max="11520" width="9.140625" style="64"/>
    <col min="11521" max="11521" width="46.28515625" style="64" customWidth="1"/>
    <col min="11522" max="11522" width="15.42578125" style="64" customWidth="1"/>
    <col min="11523" max="11523" width="25.42578125" style="64" customWidth="1"/>
    <col min="11524" max="11524" width="23.42578125" style="64" customWidth="1"/>
    <col min="11525" max="11525" width="23.28515625" style="64" customWidth="1"/>
    <col min="11526" max="11526" width="27.5703125" style="64" customWidth="1"/>
    <col min="11527" max="11527" width="9.140625" style="64"/>
    <col min="11528" max="11528" width="16.7109375" style="64" customWidth="1"/>
    <col min="11529" max="11533" width="0" style="64" hidden="1" customWidth="1"/>
    <col min="11534" max="11776" width="9.140625" style="64"/>
    <col min="11777" max="11777" width="46.28515625" style="64" customWidth="1"/>
    <col min="11778" max="11778" width="15.42578125" style="64" customWidth="1"/>
    <col min="11779" max="11779" width="25.42578125" style="64" customWidth="1"/>
    <col min="11780" max="11780" width="23.42578125" style="64" customWidth="1"/>
    <col min="11781" max="11781" width="23.28515625" style="64" customWidth="1"/>
    <col min="11782" max="11782" width="27.5703125" style="64" customWidth="1"/>
    <col min="11783" max="11783" width="9.140625" style="64"/>
    <col min="11784" max="11784" width="16.7109375" style="64" customWidth="1"/>
    <col min="11785" max="11789" width="0" style="64" hidden="1" customWidth="1"/>
    <col min="11790" max="12032" width="9.140625" style="64"/>
    <col min="12033" max="12033" width="46.28515625" style="64" customWidth="1"/>
    <col min="12034" max="12034" width="15.42578125" style="64" customWidth="1"/>
    <col min="12035" max="12035" width="25.42578125" style="64" customWidth="1"/>
    <col min="12036" max="12036" width="23.42578125" style="64" customWidth="1"/>
    <col min="12037" max="12037" width="23.28515625" style="64" customWidth="1"/>
    <col min="12038" max="12038" width="27.5703125" style="64" customWidth="1"/>
    <col min="12039" max="12039" width="9.140625" style="64"/>
    <col min="12040" max="12040" width="16.7109375" style="64" customWidth="1"/>
    <col min="12041" max="12045" width="0" style="64" hidden="1" customWidth="1"/>
    <col min="12046" max="12288" width="9.140625" style="64"/>
    <col min="12289" max="12289" width="46.28515625" style="64" customWidth="1"/>
    <col min="12290" max="12290" width="15.42578125" style="64" customWidth="1"/>
    <col min="12291" max="12291" width="25.42578125" style="64" customWidth="1"/>
    <col min="12292" max="12292" width="23.42578125" style="64" customWidth="1"/>
    <col min="12293" max="12293" width="23.28515625" style="64" customWidth="1"/>
    <col min="12294" max="12294" width="27.5703125" style="64" customWidth="1"/>
    <col min="12295" max="12295" width="9.140625" style="64"/>
    <col min="12296" max="12296" width="16.7109375" style="64" customWidth="1"/>
    <col min="12297" max="12301" width="0" style="64" hidden="1" customWidth="1"/>
    <col min="12302" max="12544" width="9.140625" style="64"/>
    <col min="12545" max="12545" width="46.28515625" style="64" customWidth="1"/>
    <col min="12546" max="12546" width="15.42578125" style="64" customWidth="1"/>
    <col min="12547" max="12547" width="25.42578125" style="64" customWidth="1"/>
    <col min="12548" max="12548" width="23.42578125" style="64" customWidth="1"/>
    <col min="12549" max="12549" width="23.28515625" style="64" customWidth="1"/>
    <col min="12550" max="12550" width="27.5703125" style="64" customWidth="1"/>
    <col min="12551" max="12551" width="9.140625" style="64"/>
    <col min="12552" max="12552" width="16.7109375" style="64" customWidth="1"/>
    <col min="12553" max="12557" width="0" style="64" hidden="1" customWidth="1"/>
    <col min="12558" max="12800" width="9.140625" style="64"/>
    <col min="12801" max="12801" width="46.28515625" style="64" customWidth="1"/>
    <col min="12802" max="12802" width="15.42578125" style="64" customWidth="1"/>
    <col min="12803" max="12803" width="25.42578125" style="64" customWidth="1"/>
    <col min="12804" max="12804" width="23.42578125" style="64" customWidth="1"/>
    <col min="12805" max="12805" width="23.28515625" style="64" customWidth="1"/>
    <col min="12806" max="12806" width="27.5703125" style="64" customWidth="1"/>
    <col min="12807" max="12807" width="9.140625" style="64"/>
    <col min="12808" max="12808" width="16.7109375" style="64" customWidth="1"/>
    <col min="12809" max="12813" width="0" style="64" hidden="1" customWidth="1"/>
    <col min="12814" max="13056" width="9.140625" style="64"/>
    <col min="13057" max="13057" width="46.28515625" style="64" customWidth="1"/>
    <col min="13058" max="13058" width="15.42578125" style="64" customWidth="1"/>
    <col min="13059" max="13059" width="25.42578125" style="64" customWidth="1"/>
    <col min="13060" max="13060" width="23.42578125" style="64" customWidth="1"/>
    <col min="13061" max="13061" width="23.28515625" style="64" customWidth="1"/>
    <col min="13062" max="13062" width="27.5703125" style="64" customWidth="1"/>
    <col min="13063" max="13063" width="9.140625" style="64"/>
    <col min="13064" max="13064" width="16.7109375" style="64" customWidth="1"/>
    <col min="13065" max="13069" width="0" style="64" hidden="1" customWidth="1"/>
    <col min="13070" max="13312" width="9.140625" style="64"/>
    <col min="13313" max="13313" width="46.28515625" style="64" customWidth="1"/>
    <col min="13314" max="13314" width="15.42578125" style="64" customWidth="1"/>
    <col min="13315" max="13315" width="25.42578125" style="64" customWidth="1"/>
    <col min="13316" max="13316" width="23.42578125" style="64" customWidth="1"/>
    <col min="13317" max="13317" width="23.28515625" style="64" customWidth="1"/>
    <col min="13318" max="13318" width="27.5703125" style="64" customWidth="1"/>
    <col min="13319" max="13319" width="9.140625" style="64"/>
    <col min="13320" max="13320" width="16.7109375" style="64" customWidth="1"/>
    <col min="13321" max="13325" width="0" style="64" hidden="1" customWidth="1"/>
    <col min="13326" max="13568" width="9.140625" style="64"/>
    <col min="13569" max="13569" width="46.28515625" style="64" customWidth="1"/>
    <col min="13570" max="13570" width="15.42578125" style="64" customWidth="1"/>
    <col min="13571" max="13571" width="25.42578125" style="64" customWidth="1"/>
    <col min="13572" max="13572" width="23.42578125" style="64" customWidth="1"/>
    <col min="13573" max="13573" width="23.28515625" style="64" customWidth="1"/>
    <col min="13574" max="13574" width="27.5703125" style="64" customWidth="1"/>
    <col min="13575" max="13575" width="9.140625" style="64"/>
    <col min="13576" max="13576" width="16.7109375" style="64" customWidth="1"/>
    <col min="13577" max="13581" width="0" style="64" hidden="1" customWidth="1"/>
    <col min="13582" max="13824" width="9.140625" style="64"/>
    <col min="13825" max="13825" width="46.28515625" style="64" customWidth="1"/>
    <col min="13826" max="13826" width="15.42578125" style="64" customWidth="1"/>
    <col min="13827" max="13827" width="25.42578125" style="64" customWidth="1"/>
    <col min="13828" max="13828" width="23.42578125" style="64" customWidth="1"/>
    <col min="13829" max="13829" width="23.28515625" style="64" customWidth="1"/>
    <col min="13830" max="13830" width="27.5703125" style="64" customWidth="1"/>
    <col min="13831" max="13831" width="9.140625" style="64"/>
    <col min="13832" max="13832" width="16.7109375" style="64" customWidth="1"/>
    <col min="13833" max="13837" width="0" style="64" hidden="1" customWidth="1"/>
    <col min="13838" max="14080" width="9.140625" style="64"/>
    <col min="14081" max="14081" width="46.28515625" style="64" customWidth="1"/>
    <col min="14082" max="14082" width="15.42578125" style="64" customWidth="1"/>
    <col min="14083" max="14083" width="25.42578125" style="64" customWidth="1"/>
    <col min="14084" max="14084" width="23.42578125" style="64" customWidth="1"/>
    <col min="14085" max="14085" width="23.28515625" style="64" customWidth="1"/>
    <col min="14086" max="14086" width="27.5703125" style="64" customWidth="1"/>
    <col min="14087" max="14087" width="9.140625" style="64"/>
    <col min="14088" max="14088" width="16.7109375" style="64" customWidth="1"/>
    <col min="14089" max="14093" width="0" style="64" hidden="1" customWidth="1"/>
    <col min="14094" max="14336" width="9.140625" style="64"/>
    <col min="14337" max="14337" width="46.28515625" style="64" customWidth="1"/>
    <col min="14338" max="14338" width="15.42578125" style="64" customWidth="1"/>
    <col min="14339" max="14339" width="25.42578125" style="64" customWidth="1"/>
    <col min="14340" max="14340" width="23.42578125" style="64" customWidth="1"/>
    <col min="14341" max="14341" width="23.28515625" style="64" customWidth="1"/>
    <col min="14342" max="14342" width="27.5703125" style="64" customWidth="1"/>
    <col min="14343" max="14343" width="9.140625" style="64"/>
    <col min="14344" max="14344" width="16.7109375" style="64" customWidth="1"/>
    <col min="14345" max="14349" width="0" style="64" hidden="1" customWidth="1"/>
    <col min="14350" max="14592" width="9.140625" style="64"/>
    <col min="14593" max="14593" width="46.28515625" style="64" customWidth="1"/>
    <col min="14594" max="14594" width="15.42578125" style="64" customWidth="1"/>
    <col min="14595" max="14595" width="25.42578125" style="64" customWidth="1"/>
    <col min="14596" max="14596" width="23.42578125" style="64" customWidth="1"/>
    <col min="14597" max="14597" width="23.28515625" style="64" customWidth="1"/>
    <col min="14598" max="14598" width="27.5703125" style="64" customWidth="1"/>
    <col min="14599" max="14599" width="9.140625" style="64"/>
    <col min="14600" max="14600" width="16.7109375" style="64" customWidth="1"/>
    <col min="14601" max="14605" width="0" style="64" hidden="1" customWidth="1"/>
    <col min="14606" max="14848" width="9.140625" style="64"/>
    <col min="14849" max="14849" width="46.28515625" style="64" customWidth="1"/>
    <col min="14850" max="14850" width="15.42578125" style="64" customWidth="1"/>
    <col min="14851" max="14851" width="25.42578125" style="64" customWidth="1"/>
    <col min="14852" max="14852" width="23.42578125" style="64" customWidth="1"/>
    <col min="14853" max="14853" width="23.28515625" style="64" customWidth="1"/>
    <col min="14854" max="14854" width="27.5703125" style="64" customWidth="1"/>
    <col min="14855" max="14855" width="9.140625" style="64"/>
    <col min="14856" max="14856" width="16.7109375" style="64" customWidth="1"/>
    <col min="14857" max="14861" width="0" style="64" hidden="1" customWidth="1"/>
    <col min="14862" max="15104" width="9.140625" style="64"/>
    <col min="15105" max="15105" width="46.28515625" style="64" customWidth="1"/>
    <col min="15106" max="15106" width="15.42578125" style="64" customWidth="1"/>
    <col min="15107" max="15107" width="25.42578125" style="64" customWidth="1"/>
    <col min="15108" max="15108" width="23.42578125" style="64" customWidth="1"/>
    <col min="15109" max="15109" width="23.28515625" style="64" customWidth="1"/>
    <col min="15110" max="15110" width="27.5703125" style="64" customWidth="1"/>
    <col min="15111" max="15111" width="9.140625" style="64"/>
    <col min="15112" max="15112" width="16.7109375" style="64" customWidth="1"/>
    <col min="15113" max="15117" width="0" style="64" hidden="1" customWidth="1"/>
    <col min="15118" max="15360" width="9.140625" style="64"/>
    <col min="15361" max="15361" width="46.28515625" style="64" customWidth="1"/>
    <col min="15362" max="15362" width="15.42578125" style="64" customWidth="1"/>
    <col min="15363" max="15363" width="25.42578125" style="64" customWidth="1"/>
    <col min="15364" max="15364" width="23.42578125" style="64" customWidth="1"/>
    <col min="15365" max="15365" width="23.28515625" style="64" customWidth="1"/>
    <col min="15366" max="15366" width="27.5703125" style="64" customWidth="1"/>
    <col min="15367" max="15367" width="9.140625" style="64"/>
    <col min="15368" max="15368" width="16.7109375" style="64" customWidth="1"/>
    <col min="15369" max="15373" width="0" style="64" hidden="1" customWidth="1"/>
    <col min="15374" max="15616" width="9.140625" style="64"/>
    <col min="15617" max="15617" width="46.28515625" style="64" customWidth="1"/>
    <col min="15618" max="15618" width="15.42578125" style="64" customWidth="1"/>
    <col min="15619" max="15619" width="25.42578125" style="64" customWidth="1"/>
    <col min="15620" max="15620" width="23.42578125" style="64" customWidth="1"/>
    <col min="15621" max="15621" width="23.28515625" style="64" customWidth="1"/>
    <col min="15622" max="15622" width="27.5703125" style="64" customWidth="1"/>
    <col min="15623" max="15623" width="9.140625" style="64"/>
    <col min="15624" max="15624" width="16.7109375" style="64" customWidth="1"/>
    <col min="15625" max="15629" width="0" style="64" hidden="1" customWidth="1"/>
    <col min="15630" max="15872" width="9.140625" style="64"/>
    <col min="15873" max="15873" width="46.28515625" style="64" customWidth="1"/>
    <col min="15874" max="15874" width="15.42578125" style="64" customWidth="1"/>
    <col min="15875" max="15875" width="25.42578125" style="64" customWidth="1"/>
    <col min="15876" max="15876" width="23.42578125" style="64" customWidth="1"/>
    <col min="15877" max="15877" width="23.28515625" style="64" customWidth="1"/>
    <col min="15878" max="15878" width="27.5703125" style="64" customWidth="1"/>
    <col min="15879" max="15879" width="9.140625" style="64"/>
    <col min="15880" max="15880" width="16.7109375" style="64" customWidth="1"/>
    <col min="15881" max="15885" width="0" style="64" hidden="1" customWidth="1"/>
    <col min="15886" max="16128" width="9.140625" style="64"/>
    <col min="16129" max="16129" width="46.28515625" style="64" customWidth="1"/>
    <col min="16130" max="16130" width="15.42578125" style="64" customWidth="1"/>
    <col min="16131" max="16131" width="25.42578125" style="64" customWidth="1"/>
    <col min="16132" max="16132" width="23.42578125" style="64" customWidth="1"/>
    <col min="16133" max="16133" width="23.28515625" style="64" customWidth="1"/>
    <col min="16134" max="16134" width="27.5703125" style="64" customWidth="1"/>
    <col min="16135" max="16135" width="9.140625" style="64"/>
    <col min="16136" max="16136" width="16.7109375" style="64" customWidth="1"/>
    <col min="16137" max="16141" width="0" style="64" hidden="1" customWidth="1"/>
    <col min="16142" max="16384" width="9.140625" style="64"/>
  </cols>
  <sheetData>
    <row r="2" spans="1:9" x14ac:dyDescent="0.2">
      <c r="F2" s="3" t="s">
        <v>189</v>
      </c>
    </row>
    <row r="3" spans="1:9" x14ac:dyDescent="0.2">
      <c r="F3" s="3" t="s">
        <v>1</v>
      </c>
    </row>
    <row r="4" spans="1:9" x14ac:dyDescent="0.2">
      <c r="F4" s="3" t="s">
        <v>2</v>
      </c>
    </row>
    <row r="5" spans="1:9" x14ac:dyDescent="0.2">
      <c r="F5" s="3" t="s">
        <v>3</v>
      </c>
    </row>
    <row r="7" spans="1:9" x14ac:dyDescent="0.2">
      <c r="A7" s="67"/>
      <c r="F7" s="3" t="s">
        <v>190</v>
      </c>
    </row>
    <row r="9" spans="1:9" s="1" customFormat="1" ht="15" customHeight="1" x14ac:dyDescent="0.2">
      <c r="B9" s="6" t="s">
        <v>191</v>
      </c>
      <c r="C9" s="6"/>
      <c r="D9" s="6"/>
      <c r="E9" s="2"/>
      <c r="F9" s="2"/>
      <c r="G9" s="2"/>
      <c r="H9" s="56"/>
      <c r="I9" s="56"/>
    </row>
    <row r="10" spans="1:9" s="1" customFormat="1" x14ac:dyDescent="0.2">
      <c r="B10" s="7" t="s">
        <v>5</v>
      </c>
      <c r="C10" s="7"/>
      <c r="D10" s="7"/>
      <c r="E10" s="2"/>
      <c r="F10" s="2"/>
      <c r="G10" s="2"/>
      <c r="H10" s="68"/>
      <c r="I10" s="68"/>
    </row>
    <row r="11" spans="1:9" s="1" customFormat="1" x14ac:dyDescent="0.2">
      <c r="B11" s="7" t="s">
        <v>6</v>
      </c>
      <c r="C11" s="7"/>
      <c r="D11" s="7"/>
      <c r="E11" s="2"/>
      <c r="F11" s="2"/>
      <c r="G11" s="2"/>
      <c r="H11" s="68"/>
      <c r="I11" s="68"/>
    </row>
    <row r="12" spans="1:9" s="1" customFormat="1" ht="14.25" customHeight="1" x14ac:dyDescent="0.2">
      <c r="A12" s="7" t="str">
        <f>[1]Пр3!B6</f>
        <v>Отчетный период: по состоянию на 01 апреля 2020 года</v>
      </c>
      <c r="B12" s="7"/>
      <c r="C12" s="7"/>
      <c r="D12" s="7"/>
      <c r="E12" s="7"/>
      <c r="F12" s="7"/>
      <c r="G12" s="68"/>
      <c r="H12" s="68"/>
      <c r="I12" s="68"/>
    </row>
    <row r="13" spans="1:9" s="1" customFormat="1" ht="14.25" customHeight="1" x14ac:dyDescent="0.2">
      <c r="A13" s="69" t="s">
        <v>7</v>
      </c>
      <c r="B13" s="70"/>
      <c r="C13" s="70"/>
      <c r="D13" s="70"/>
      <c r="E13" s="5"/>
      <c r="F13" s="5"/>
      <c r="G13" s="68"/>
      <c r="H13" s="68"/>
      <c r="I13" s="68"/>
    </row>
    <row r="14" spans="1:9" s="1" customFormat="1" ht="14.25" customHeight="1" x14ac:dyDescent="0.2">
      <c r="A14" s="69" t="s">
        <v>192</v>
      </c>
      <c r="B14" s="70"/>
      <c r="C14" s="70"/>
      <c r="D14" s="70"/>
      <c r="E14" s="5"/>
      <c r="F14" s="5"/>
      <c r="G14" s="68"/>
      <c r="H14" s="68"/>
      <c r="I14" s="68"/>
    </row>
    <row r="15" spans="1:9" s="1" customFormat="1" ht="14.25" customHeight="1" x14ac:dyDescent="0.2">
      <c r="A15" s="69" t="s">
        <v>9</v>
      </c>
      <c r="B15" s="70"/>
      <c r="C15" s="70"/>
      <c r="D15" s="70"/>
      <c r="E15" s="5"/>
      <c r="F15" s="5"/>
      <c r="G15" s="68"/>
      <c r="H15" s="68"/>
      <c r="I15" s="68"/>
    </row>
    <row r="16" spans="1:9" s="1" customFormat="1" ht="23.25" customHeight="1" x14ac:dyDescent="0.2">
      <c r="A16" s="69" t="s">
        <v>10</v>
      </c>
      <c r="B16" s="70"/>
      <c r="C16" s="70"/>
      <c r="D16" s="70"/>
      <c r="E16" s="5"/>
      <c r="F16" s="5"/>
      <c r="G16" s="68"/>
      <c r="H16" s="68"/>
      <c r="I16" s="68"/>
    </row>
    <row r="17" spans="1:13" s="1" customFormat="1" ht="14.25" customHeight="1" x14ac:dyDescent="0.2">
      <c r="A17" s="69" t="s">
        <v>11</v>
      </c>
      <c r="B17" s="70"/>
      <c r="C17" s="70"/>
      <c r="D17" s="70"/>
      <c r="E17" s="5"/>
      <c r="F17" s="5"/>
      <c r="G17" s="68"/>
      <c r="H17" s="68"/>
      <c r="I17" s="68"/>
    </row>
    <row r="18" spans="1:13" x14ac:dyDescent="0.2">
      <c r="A18" s="69" t="s">
        <v>12</v>
      </c>
      <c r="B18" s="70"/>
      <c r="C18" s="70"/>
      <c r="D18" s="70"/>
      <c r="F18" s="5" t="s">
        <v>13</v>
      </c>
    </row>
    <row r="19" spans="1:13" ht="31.5" customHeight="1" x14ac:dyDescent="0.2">
      <c r="A19" s="71" t="s">
        <v>14</v>
      </c>
      <c r="B19" s="72" t="s">
        <v>15</v>
      </c>
      <c r="C19" s="71" t="s">
        <v>193</v>
      </c>
      <c r="D19" s="71" t="s">
        <v>194</v>
      </c>
      <c r="E19" s="71" t="s">
        <v>195</v>
      </c>
      <c r="F19" s="71" t="s">
        <v>196</v>
      </c>
    </row>
    <row r="20" spans="1:13" x14ac:dyDescent="0.2">
      <c r="A20" s="71"/>
      <c r="B20" s="72"/>
      <c r="C20" s="71"/>
      <c r="D20" s="71"/>
      <c r="E20" s="71"/>
      <c r="F20" s="71"/>
    </row>
    <row r="21" spans="1:13" x14ac:dyDescent="0.2">
      <c r="A21" s="11">
        <v>1</v>
      </c>
      <c r="B21" s="26">
        <v>2</v>
      </c>
      <c r="C21" s="11">
        <v>3</v>
      </c>
      <c r="D21" s="11">
        <v>4</v>
      </c>
      <c r="E21" s="11">
        <v>5</v>
      </c>
      <c r="F21" s="11">
        <v>6</v>
      </c>
    </row>
    <row r="22" spans="1:13" ht="12.75" customHeight="1" x14ac:dyDescent="0.2">
      <c r="A22" s="16" t="s">
        <v>197</v>
      </c>
      <c r="B22" s="26">
        <v>1</v>
      </c>
      <c r="C22" s="21">
        <v>3178</v>
      </c>
      <c r="D22" s="21">
        <v>3178</v>
      </c>
      <c r="E22" s="21">
        <v>702</v>
      </c>
      <c r="F22" s="21">
        <v>702</v>
      </c>
      <c r="H22" s="73">
        <f>H39</f>
        <v>696667.7</v>
      </c>
      <c r="I22" s="73">
        <v>697</v>
      </c>
      <c r="J22" s="21">
        <v>2481</v>
      </c>
      <c r="K22" s="73">
        <f>I22+J22</f>
        <v>3178</v>
      </c>
      <c r="L22" s="74">
        <v>696667.7</v>
      </c>
      <c r="M22" s="75">
        <v>3177791.51</v>
      </c>
    </row>
    <row r="23" spans="1:13" ht="19.5" customHeight="1" x14ac:dyDescent="0.2">
      <c r="A23" s="16" t="s">
        <v>21</v>
      </c>
      <c r="B23" s="76"/>
      <c r="C23" s="21"/>
      <c r="D23" s="21"/>
      <c r="E23" s="21"/>
      <c r="F23" s="21"/>
      <c r="J23" s="21"/>
      <c r="K23" s="73">
        <f t="shared" ref="K23:K86" si="0">I23+J23</f>
        <v>0</v>
      </c>
      <c r="L23" s="77"/>
      <c r="M23" s="77"/>
    </row>
    <row r="24" spans="1:13" x14ac:dyDescent="0.2">
      <c r="A24" s="16" t="s">
        <v>198</v>
      </c>
      <c r="B24" s="26" t="s">
        <v>23</v>
      </c>
      <c r="C24" s="21"/>
      <c r="D24" s="21"/>
      <c r="E24" s="21"/>
      <c r="F24" s="21"/>
      <c r="J24" s="21"/>
      <c r="K24" s="73">
        <f t="shared" si="0"/>
        <v>0</v>
      </c>
      <c r="L24" s="78" t="s">
        <v>24</v>
      </c>
      <c r="M24" s="78" t="s">
        <v>24</v>
      </c>
    </row>
    <row r="25" spans="1:13" x14ac:dyDescent="0.2">
      <c r="A25" s="16" t="s">
        <v>199</v>
      </c>
      <c r="B25" s="26" t="s">
        <v>26</v>
      </c>
      <c r="C25" s="21"/>
      <c r="D25" s="21"/>
      <c r="E25" s="21">
        <v>-704</v>
      </c>
      <c r="F25" s="21">
        <v>-704</v>
      </c>
      <c r="H25" s="73"/>
      <c r="I25" s="73"/>
      <c r="J25" s="21"/>
      <c r="K25" s="73">
        <f t="shared" si="0"/>
        <v>0</v>
      </c>
      <c r="L25" s="78" t="s">
        <v>24</v>
      </c>
      <c r="M25" s="78" t="s">
        <v>24</v>
      </c>
    </row>
    <row r="26" spans="1:13" x14ac:dyDescent="0.2">
      <c r="A26" s="16" t="s">
        <v>200</v>
      </c>
      <c r="B26" s="26" t="s">
        <v>201</v>
      </c>
      <c r="C26" s="79"/>
      <c r="D26" s="79"/>
      <c r="E26" s="80"/>
      <c r="F26" s="80"/>
      <c r="J26" s="79"/>
      <c r="K26" s="73">
        <f t="shared" si="0"/>
        <v>0</v>
      </c>
      <c r="L26" s="77" t="s">
        <v>24</v>
      </c>
      <c r="M26" s="77" t="s">
        <v>24</v>
      </c>
    </row>
    <row r="27" spans="1:13" ht="17.25" customHeight="1" x14ac:dyDescent="0.2">
      <c r="A27" s="16" t="s">
        <v>21</v>
      </c>
      <c r="B27" s="76"/>
      <c r="C27" s="79"/>
      <c r="D27" s="79"/>
      <c r="E27" s="80"/>
      <c r="F27" s="80"/>
      <c r="J27" s="79"/>
      <c r="K27" s="73">
        <f t="shared" si="0"/>
        <v>0</v>
      </c>
      <c r="L27" s="78"/>
      <c r="M27" s="78"/>
    </row>
    <row r="28" spans="1:13" ht="25.5" x14ac:dyDescent="0.2">
      <c r="A28" s="16" t="s">
        <v>202</v>
      </c>
      <c r="B28" s="26" t="s">
        <v>203</v>
      </c>
      <c r="C28" s="79"/>
      <c r="D28" s="79"/>
      <c r="E28" s="80"/>
      <c r="F28" s="80"/>
      <c r="J28" s="79"/>
      <c r="K28" s="73">
        <f t="shared" si="0"/>
        <v>0</v>
      </c>
      <c r="L28" s="77" t="s">
        <v>24</v>
      </c>
      <c r="M28" s="77" t="s">
        <v>24</v>
      </c>
    </row>
    <row r="29" spans="1:13" x14ac:dyDescent="0.2">
      <c r="A29" s="16"/>
      <c r="B29" s="26"/>
      <c r="C29" s="79"/>
      <c r="D29" s="79"/>
      <c r="E29" s="80"/>
      <c r="F29" s="80"/>
      <c r="J29" s="79"/>
      <c r="K29" s="73">
        <f t="shared" si="0"/>
        <v>0</v>
      </c>
      <c r="L29" s="78"/>
      <c r="M29" s="77"/>
    </row>
    <row r="30" spans="1:13" ht="38.25" x14ac:dyDescent="0.2">
      <c r="A30" s="16" t="s">
        <v>204</v>
      </c>
      <c r="B30" s="26" t="s">
        <v>205</v>
      </c>
      <c r="C30" s="79"/>
      <c r="D30" s="79"/>
      <c r="E30" s="80"/>
      <c r="F30" s="80"/>
      <c r="J30" s="79"/>
      <c r="K30" s="73">
        <f t="shared" si="0"/>
        <v>0</v>
      </c>
      <c r="L30" s="78" t="s">
        <v>24</v>
      </c>
      <c r="M30" s="77" t="s">
        <v>24</v>
      </c>
    </row>
    <row r="31" spans="1:13" ht="25.5" x14ac:dyDescent="0.2">
      <c r="A31" s="16" t="s">
        <v>206</v>
      </c>
      <c r="B31" s="26" t="s">
        <v>207</v>
      </c>
      <c r="C31" s="79"/>
      <c r="D31" s="79"/>
      <c r="E31" s="80"/>
      <c r="F31" s="80"/>
      <c r="J31" s="79"/>
      <c r="K31" s="73">
        <f t="shared" si="0"/>
        <v>0</v>
      </c>
      <c r="L31" s="78" t="s">
        <v>24</v>
      </c>
      <c r="M31" s="77" t="s">
        <v>24</v>
      </c>
    </row>
    <row r="32" spans="1:13" ht="38.25" x14ac:dyDescent="0.2">
      <c r="A32" s="16" t="s">
        <v>208</v>
      </c>
      <c r="B32" s="26" t="s">
        <v>209</v>
      </c>
      <c r="C32" s="79"/>
      <c r="D32" s="79"/>
      <c r="E32" s="80"/>
      <c r="F32" s="80"/>
      <c r="J32" s="79"/>
      <c r="K32" s="73">
        <f t="shared" si="0"/>
        <v>0</v>
      </c>
      <c r="L32" s="78" t="s">
        <v>24</v>
      </c>
      <c r="M32" s="77" t="s">
        <v>24</v>
      </c>
    </row>
    <row r="33" spans="1:13" x14ac:dyDescent="0.2">
      <c r="A33" s="16"/>
      <c r="B33" s="26"/>
      <c r="C33" s="79"/>
      <c r="D33" s="79"/>
      <c r="E33" s="80"/>
      <c r="F33" s="80"/>
      <c r="J33" s="79"/>
      <c r="K33" s="73">
        <f t="shared" si="0"/>
        <v>0</v>
      </c>
      <c r="L33" s="78"/>
      <c r="M33" s="77"/>
    </row>
    <row r="34" spans="1:13" ht="51" x14ac:dyDescent="0.2">
      <c r="A34" s="16" t="s">
        <v>210</v>
      </c>
      <c r="B34" s="26" t="s">
        <v>211</v>
      </c>
      <c r="C34" s="79"/>
      <c r="D34" s="79"/>
      <c r="E34" s="80"/>
      <c r="F34" s="80"/>
      <c r="J34" s="79"/>
      <c r="K34" s="73">
        <f t="shared" si="0"/>
        <v>0</v>
      </c>
      <c r="L34" s="77" t="s">
        <v>24</v>
      </c>
      <c r="M34" s="77" t="s">
        <v>24</v>
      </c>
    </row>
    <row r="35" spans="1:13" ht="38.25" x14ac:dyDescent="0.2">
      <c r="A35" s="16" t="s">
        <v>212</v>
      </c>
      <c r="B35" s="26" t="s">
        <v>213</v>
      </c>
      <c r="C35" s="79"/>
      <c r="D35" s="79"/>
      <c r="E35" s="81"/>
      <c r="F35" s="81"/>
      <c r="J35" s="79"/>
      <c r="K35" s="73">
        <f t="shared" si="0"/>
        <v>0</v>
      </c>
      <c r="L35" s="77" t="s">
        <v>24</v>
      </c>
      <c r="M35" s="77" t="s">
        <v>24</v>
      </c>
    </row>
    <row r="36" spans="1:13" ht="58.5" customHeight="1" x14ac:dyDescent="0.2">
      <c r="A36" s="16" t="s">
        <v>214</v>
      </c>
      <c r="B36" s="26" t="s">
        <v>215</v>
      </c>
      <c r="C36" s="79"/>
      <c r="D36" s="79"/>
      <c r="E36" s="81"/>
      <c r="F36" s="81"/>
      <c r="J36" s="79"/>
      <c r="K36" s="73">
        <f t="shared" si="0"/>
        <v>0</v>
      </c>
      <c r="L36" s="77" t="s">
        <v>24</v>
      </c>
      <c r="M36" s="77" t="s">
        <v>24</v>
      </c>
    </row>
    <row r="37" spans="1:13" ht="58.5" customHeight="1" x14ac:dyDescent="0.2">
      <c r="A37" s="16"/>
      <c r="B37" s="26"/>
      <c r="C37" s="79"/>
      <c r="D37" s="79"/>
      <c r="E37" s="81"/>
      <c r="F37" s="81"/>
      <c r="J37" s="79"/>
      <c r="K37" s="73">
        <f t="shared" si="0"/>
        <v>0</v>
      </c>
      <c r="L37" s="77"/>
      <c r="M37" s="77"/>
    </row>
    <row r="38" spans="1:13" ht="25.5" x14ac:dyDescent="0.2">
      <c r="A38" s="16" t="s">
        <v>216</v>
      </c>
      <c r="B38" s="26" t="s">
        <v>217</v>
      </c>
      <c r="C38" s="81"/>
      <c r="D38" s="81"/>
      <c r="E38" s="81"/>
      <c r="F38" s="81"/>
      <c r="J38" s="81"/>
      <c r="K38" s="73">
        <f t="shared" si="0"/>
        <v>0</v>
      </c>
      <c r="L38" s="78" t="s">
        <v>24</v>
      </c>
      <c r="M38" s="77" t="s">
        <v>24</v>
      </c>
    </row>
    <row r="39" spans="1:13" x14ac:dyDescent="0.2">
      <c r="A39" s="16" t="s">
        <v>218</v>
      </c>
      <c r="B39" s="26" t="s">
        <v>219</v>
      </c>
      <c r="C39" s="21">
        <v>3178</v>
      </c>
      <c r="D39" s="21">
        <v>3178</v>
      </c>
      <c r="E39" s="21">
        <v>1406</v>
      </c>
      <c r="F39" s="21">
        <v>1406</v>
      </c>
      <c r="H39" s="73">
        <f>'[1]TB_Марта 2020'!F192</f>
        <v>696667.7</v>
      </c>
      <c r="I39" s="73">
        <v>697</v>
      </c>
      <c r="J39" s="21">
        <v>2481</v>
      </c>
      <c r="K39" s="73">
        <f t="shared" si="0"/>
        <v>3178</v>
      </c>
      <c r="L39" s="74">
        <v>696667.7</v>
      </c>
      <c r="M39" s="82">
        <v>3177791.51</v>
      </c>
    </row>
    <row r="40" spans="1:13" ht="25.5" x14ac:dyDescent="0.2">
      <c r="A40" s="16" t="s">
        <v>220</v>
      </c>
      <c r="B40" s="26" t="s">
        <v>221</v>
      </c>
      <c r="C40" s="81"/>
      <c r="D40" s="81"/>
      <c r="E40" s="81"/>
      <c r="F40" s="81"/>
      <c r="J40" s="81"/>
      <c r="K40" s="73">
        <f t="shared" si="0"/>
        <v>0</v>
      </c>
      <c r="L40" s="78" t="s">
        <v>24</v>
      </c>
      <c r="M40" s="77" t="s">
        <v>24</v>
      </c>
    </row>
    <row r="41" spans="1:13" x14ac:dyDescent="0.2">
      <c r="A41" s="16" t="s">
        <v>222</v>
      </c>
      <c r="B41" s="26">
        <v>2</v>
      </c>
      <c r="C41" s="21">
        <v>27986</v>
      </c>
      <c r="D41" s="21">
        <v>27986</v>
      </c>
      <c r="E41" s="80">
        <v>138518</v>
      </c>
      <c r="F41" s="80">
        <v>138518</v>
      </c>
      <c r="H41" s="73">
        <f>'[1]TB_Марта 2020'!E193+'[1]TB_Марта 2020'!E194+'[1]TB_Марта 2020'!E195+'[1]TB_Марта 2020'!E189</f>
        <v>917727.16</v>
      </c>
      <c r="I41" s="73">
        <v>918</v>
      </c>
      <c r="J41" s="21">
        <f>J47+J48+J49+J50+J51</f>
        <v>27068</v>
      </c>
      <c r="K41" s="73">
        <f t="shared" si="0"/>
        <v>27986</v>
      </c>
      <c r="L41" s="74">
        <v>917727.16</v>
      </c>
      <c r="M41" s="82">
        <v>27985947.079999998</v>
      </c>
    </row>
    <row r="42" spans="1:13" x14ac:dyDescent="0.2">
      <c r="A42" s="16" t="s">
        <v>21</v>
      </c>
      <c r="B42" s="76"/>
      <c r="C42" s="21"/>
      <c r="D42" s="21"/>
      <c r="E42" s="80"/>
      <c r="F42" s="80"/>
      <c r="J42" s="21"/>
      <c r="K42" s="73">
        <f t="shared" si="0"/>
        <v>0</v>
      </c>
      <c r="L42" s="78"/>
      <c r="M42" s="77"/>
    </row>
    <row r="43" spans="1:13" x14ac:dyDescent="0.2">
      <c r="A43" s="16" t="s">
        <v>223</v>
      </c>
      <c r="B43" s="26" t="s">
        <v>224</v>
      </c>
      <c r="C43" s="21"/>
      <c r="D43" s="21"/>
      <c r="E43" s="80"/>
      <c r="F43" s="80"/>
      <c r="J43" s="21">
        <f>J46+J45</f>
        <v>0</v>
      </c>
      <c r="K43" s="73">
        <f t="shared" si="0"/>
        <v>0</v>
      </c>
      <c r="L43" s="78" t="s">
        <v>24</v>
      </c>
      <c r="M43" s="77" t="s">
        <v>24</v>
      </c>
    </row>
    <row r="44" spans="1:13" x14ac:dyDescent="0.2">
      <c r="A44" s="16" t="s">
        <v>21</v>
      </c>
      <c r="B44" s="76"/>
      <c r="C44" s="21"/>
      <c r="D44" s="21"/>
      <c r="E44" s="80"/>
      <c r="F44" s="80"/>
      <c r="J44" s="21"/>
      <c r="K44" s="73">
        <f t="shared" si="0"/>
        <v>0</v>
      </c>
      <c r="L44" s="77"/>
      <c r="M44" s="77"/>
    </row>
    <row r="45" spans="1:13" x14ac:dyDescent="0.2">
      <c r="A45" s="16" t="s">
        <v>52</v>
      </c>
      <c r="B45" s="26" t="s">
        <v>225</v>
      </c>
      <c r="C45" s="21"/>
      <c r="D45" s="21"/>
      <c r="E45" s="80"/>
      <c r="F45" s="80"/>
      <c r="J45" s="21"/>
      <c r="K45" s="73">
        <f t="shared" si="0"/>
        <v>0</v>
      </c>
      <c r="L45" s="77" t="s">
        <v>24</v>
      </c>
      <c r="M45" s="77" t="s">
        <v>24</v>
      </c>
    </row>
    <row r="46" spans="1:13" x14ac:dyDescent="0.2">
      <c r="A46" s="16" t="s">
        <v>54</v>
      </c>
      <c r="B46" s="26" t="s">
        <v>226</v>
      </c>
      <c r="C46" s="21"/>
      <c r="D46" s="21"/>
      <c r="E46" s="80"/>
      <c r="F46" s="80"/>
      <c r="H46" s="73"/>
      <c r="I46" s="73"/>
      <c r="J46" s="21"/>
      <c r="K46" s="73">
        <f t="shared" si="0"/>
        <v>0</v>
      </c>
      <c r="L46" s="77" t="s">
        <v>24</v>
      </c>
      <c r="M46" s="77" t="s">
        <v>24</v>
      </c>
    </row>
    <row r="47" spans="1:13" x14ac:dyDescent="0.2">
      <c r="A47" s="16" t="s">
        <v>56</v>
      </c>
      <c r="B47" s="26" t="s">
        <v>227</v>
      </c>
      <c r="C47" s="21">
        <v>366</v>
      </c>
      <c r="D47" s="21">
        <v>366</v>
      </c>
      <c r="E47" s="21">
        <v>521</v>
      </c>
      <c r="F47" s="21">
        <v>521</v>
      </c>
      <c r="H47" s="73">
        <f>'[1]6010;7210'!E1545</f>
        <v>5806.45</v>
      </c>
      <c r="I47" s="73">
        <v>6</v>
      </c>
      <c r="J47" s="21">
        <v>360</v>
      </c>
      <c r="K47" s="73">
        <f t="shared" si="0"/>
        <v>366</v>
      </c>
      <c r="L47" s="83">
        <v>5806.45</v>
      </c>
      <c r="M47" s="83">
        <v>365806.45</v>
      </c>
    </row>
    <row r="48" spans="1:13" x14ac:dyDescent="0.2">
      <c r="A48" s="16" t="s">
        <v>58</v>
      </c>
      <c r="B48" s="26" t="s">
        <v>228</v>
      </c>
      <c r="C48" s="21">
        <v>18000</v>
      </c>
      <c r="D48" s="21">
        <v>18000</v>
      </c>
      <c r="E48" s="21">
        <v>110235</v>
      </c>
      <c r="F48" s="21">
        <v>110235</v>
      </c>
      <c r="H48" s="73"/>
      <c r="I48" s="73"/>
      <c r="J48" s="21">
        <v>18000</v>
      </c>
      <c r="K48" s="73">
        <f t="shared" si="0"/>
        <v>18000</v>
      </c>
      <c r="L48" s="77" t="s">
        <v>24</v>
      </c>
      <c r="M48" s="82">
        <v>18000000</v>
      </c>
    </row>
    <row r="49" spans="1:13" x14ac:dyDescent="0.2">
      <c r="A49" s="16" t="s">
        <v>63</v>
      </c>
      <c r="B49" s="26" t="s">
        <v>229</v>
      </c>
      <c r="C49" s="84">
        <v>35</v>
      </c>
      <c r="D49" s="21">
        <v>35</v>
      </c>
      <c r="E49" s="21">
        <v>108</v>
      </c>
      <c r="F49" s="21">
        <v>108</v>
      </c>
      <c r="H49" s="73">
        <f>'[1]TB_Марта 2020'!E193</f>
        <v>6691.38</v>
      </c>
      <c r="I49" s="73">
        <v>7</v>
      </c>
      <c r="J49" s="21">
        <v>28</v>
      </c>
      <c r="K49" s="73">
        <f t="shared" si="0"/>
        <v>35</v>
      </c>
      <c r="L49" s="83">
        <v>6691.38</v>
      </c>
      <c r="M49" s="83">
        <v>34962.21</v>
      </c>
    </row>
    <row r="50" spans="1:13" x14ac:dyDescent="0.2">
      <c r="A50" s="16" t="s">
        <v>60</v>
      </c>
      <c r="B50" s="26" t="s">
        <v>230</v>
      </c>
      <c r="C50" s="84">
        <v>9327</v>
      </c>
      <c r="D50" s="21">
        <v>9327</v>
      </c>
      <c r="E50" s="21">
        <v>26754</v>
      </c>
      <c r="F50" s="21">
        <v>26754</v>
      </c>
      <c r="H50" s="73">
        <f>'[1]TB_Марта 2020'!F194+'[1]TB_Марта 2020'!F195</f>
        <v>847164.81</v>
      </c>
      <c r="I50" s="73">
        <v>847</v>
      </c>
      <c r="J50" s="21">
        <v>8480</v>
      </c>
      <c r="K50" s="73">
        <f t="shared" si="0"/>
        <v>9327</v>
      </c>
      <c r="L50" s="83">
        <v>847164.81</v>
      </c>
      <c r="M50" s="82">
        <v>9327113.9000000004</v>
      </c>
    </row>
    <row r="51" spans="1:13" x14ac:dyDescent="0.2">
      <c r="A51" s="16" t="s">
        <v>65</v>
      </c>
      <c r="B51" s="26" t="s">
        <v>231</v>
      </c>
      <c r="C51" s="21">
        <v>258</v>
      </c>
      <c r="D51" s="21">
        <v>258</v>
      </c>
      <c r="E51" s="21">
        <v>900</v>
      </c>
      <c r="F51" s="21">
        <v>900</v>
      </c>
      <c r="H51" s="73">
        <f>'[1]6010;7210'!E1542</f>
        <v>58064.52</v>
      </c>
      <c r="I51" s="73">
        <v>58</v>
      </c>
      <c r="J51" s="21">
        <v>200</v>
      </c>
      <c r="K51" s="73">
        <f t="shared" si="0"/>
        <v>258</v>
      </c>
      <c r="L51" s="83">
        <v>58064.52</v>
      </c>
      <c r="M51" s="83">
        <v>258064.52</v>
      </c>
    </row>
    <row r="52" spans="1:13" x14ac:dyDescent="0.2">
      <c r="A52" s="16" t="s">
        <v>232</v>
      </c>
      <c r="B52" s="26" t="s">
        <v>233</v>
      </c>
      <c r="C52" s="21"/>
      <c r="D52" s="21"/>
      <c r="E52" s="21"/>
      <c r="F52" s="21"/>
      <c r="H52" s="85"/>
      <c r="I52" s="85"/>
      <c r="J52" s="21"/>
      <c r="K52" s="73">
        <f t="shared" si="0"/>
        <v>0</v>
      </c>
      <c r="L52" s="78" t="s">
        <v>24</v>
      </c>
      <c r="M52" s="77" t="s">
        <v>24</v>
      </c>
    </row>
    <row r="53" spans="1:13" x14ac:dyDescent="0.2">
      <c r="A53" s="16" t="s">
        <v>67</v>
      </c>
      <c r="B53" s="26" t="s">
        <v>234</v>
      </c>
      <c r="C53" s="79"/>
      <c r="D53" s="79"/>
      <c r="E53" s="80"/>
      <c r="F53" s="80"/>
      <c r="J53" s="79"/>
      <c r="K53" s="73">
        <f t="shared" si="0"/>
        <v>0</v>
      </c>
      <c r="L53" s="77" t="s">
        <v>24</v>
      </c>
      <c r="M53" s="77" t="s">
        <v>24</v>
      </c>
    </row>
    <row r="54" spans="1:13" ht="25.5" x14ac:dyDescent="0.2">
      <c r="A54" s="16" t="s">
        <v>69</v>
      </c>
      <c r="B54" s="26" t="s">
        <v>235</v>
      </c>
      <c r="C54" s="79"/>
      <c r="D54" s="79"/>
      <c r="E54" s="80"/>
      <c r="F54" s="80"/>
      <c r="H54" s="73"/>
      <c r="I54" s="73"/>
      <c r="J54" s="79"/>
      <c r="K54" s="73">
        <f t="shared" si="0"/>
        <v>0</v>
      </c>
      <c r="L54" s="77" t="s">
        <v>24</v>
      </c>
      <c r="M54" s="77" t="s">
        <v>24</v>
      </c>
    </row>
    <row r="55" spans="1:13" x14ac:dyDescent="0.2">
      <c r="A55" s="16" t="s">
        <v>236</v>
      </c>
      <c r="B55" s="26">
        <v>3</v>
      </c>
      <c r="C55" s="21"/>
      <c r="D55" s="21"/>
      <c r="E55" s="21"/>
      <c r="F55" s="21"/>
      <c r="H55" s="73"/>
      <c r="I55" s="73"/>
      <c r="J55" s="21"/>
      <c r="K55" s="73">
        <f t="shared" si="0"/>
        <v>0</v>
      </c>
      <c r="L55" s="77" t="s">
        <v>24</v>
      </c>
      <c r="M55" s="77" t="s">
        <v>24</v>
      </c>
    </row>
    <row r="56" spans="1:13" ht="38.25" x14ac:dyDescent="0.2">
      <c r="A56" s="16" t="s">
        <v>237</v>
      </c>
      <c r="B56" s="26">
        <v>4</v>
      </c>
      <c r="C56" s="21">
        <v>123807</v>
      </c>
      <c r="D56" s="21">
        <v>123807</v>
      </c>
      <c r="E56" s="80"/>
      <c r="F56" s="80"/>
      <c r="H56" s="73">
        <f>'[1]TB_Марта 2020'!E197</f>
        <v>123807471</v>
      </c>
      <c r="I56" s="73">
        <v>123807</v>
      </c>
      <c r="J56" s="21"/>
      <c r="K56" s="73">
        <f t="shared" si="0"/>
        <v>123807</v>
      </c>
      <c r="L56" s="82">
        <v>123807471</v>
      </c>
      <c r="M56" s="82">
        <v>123807471</v>
      </c>
    </row>
    <row r="57" spans="1:13" x14ac:dyDescent="0.2">
      <c r="A57" s="16" t="s">
        <v>238</v>
      </c>
      <c r="B57" s="26">
        <v>5</v>
      </c>
      <c r="C57" s="21"/>
      <c r="D57" s="21"/>
      <c r="E57" s="80"/>
      <c r="F57" s="80"/>
      <c r="J57" s="21"/>
      <c r="K57" s="73">
        <f t="shared" si="0"/>
        <v>0</v>
      </c>
      <c r="L57" s="77" t="s">
        <v>24</v>
      </c>
      <c r="M57" s="77" t="s">
        <v>24</v>
      </c>
    </row>
    <row r="58" spans="1:13" x14ac:dyDescent="0.2">
      <c r="A58" s="16" t="s">
        <v>239</v>
      </c>
      <c r="B58" s="26">
        <v>6</v>
      </c>
      <c r="C58" s="21">
        <v>405</v>
      </c>
      <c r="D58" s="21">
        <v>405</v>
      </c>
      <c r="E58" s="80">
        <v>133</v>
      </c>
      <c r="F58" s="80">
        <v>133</v>
      </c>
      <c r="H58" s="73">
        <f>'[1]TB_Марта 2020'!E201-'[1]TB_Марта 2020'!E210</f>
        <v>395802.7699999999</v>
      </c>
      <c r="I58" s="73">
        <v>396</v>
      </c>
      <c r="J58" s="21">
        <v>9</v>
      </c>
      <c r="K58" s="73">
        <f t="shared" si="0"/>
        <v>405</v>
      </c>
      <c r="L58" s="83">
        <v>395802.77</v>
      </c>
      <c r="M58" s="83">
        <v>405220.87</v>
      </c>
    </row>
    <row r="59" spans="1:13" ht="25.5" x14ac:dyDescent="0.2">
      <c r="A59" s="16" t="s">
        <v>240</v>
      </c>
      <c r="B59" s="26">
        <v>7</v>
      </c>
      <c r="C59" s="79"/>
      <c r="D59" s="79"/>
      <c r="E59" s="80"/>
      <c r="F59" s="80"/>
      <c r="J59" s="79"/>
      <c r="K59" s="73">
        <f t="shared" si="0"/>
        <v>0</v>
      </c>
      <c r="L59" s="86" t="s">
        <v>24</v>
      </c>
      <c r="M59" s="77" t="s">
        <v>24</v>
      </c>
    </row>
    <row r="60" spans="1:13" x14ac:dyDescent="0.2">
      <c r="A60" s="16" t="s">
        <v>241</v>
      </c>
      <c r="B60" s="26">
        <v>8</v>
      </c>
      <c r="C60" s="79"/>
      <c r="D60" s="79"/>
      <c r="E60" s="80"/>
      <c r="F60" s="80"/>
      <c r="H60" s="73"/>
      <c r="I60" s="73"/>
      <c r="J60" s="79"/>
      <c r="K60" s="73">
        <f t="shared" si="0"/>
        <v>0</v>
      </c>
      <c r="L60" s="77" t="s">
        <v>24</v>
      </c>
      <c r="M60" s="77" t="s">
        <v>24</v>
      </c>
    </row>
    <row r="61" spans="1:13" ht="25.5" x14ac:dyDescent="0.2">
      <c r="A61" s="16" t="s">
        <v>242</v>
      </c>
      <c r="B61" s="26">
        <v>9</v>
      </c>
      <c r="C61" s="79"/>
      <c r="D61" s="79"/>
      <c r="E61" s="80"/>
      <c r="F61" s="80"/>
      <c r="J61" s="79"/>
      <c r="K61" s="73">
        <f t="shared" si="0"/>
        <v>0</v>
      </c>
      <c r="L61" s="77" t="s">
        <v>24</v>
      </c>
      <c r="M61" s="77" t="s">
        <v>24</v>
      </c>
    </row>
    <row r="62" spans="1:13" ht="25.5" x14ac:dyDescent="0.2">
      <c r="A62" s="16" t="s">
        <v>243</v>
      </c>
      <c r="B62" s="26">
        <v>10</v>
      </c>
      <c r="C62" s="79"/>
      <c r="D62" s="79"/>
      <c r="E62" s="80"/>
      <c r="F62" s="80"/>
      <c r="J62" s="79"/>
      <c r="K62" s="73">
        <f t="shared" si="0"/>
        <v>0</v>
      </c>
      <c r="L62" s="77" t="s">
        <v>24</v>
      </c>
      <c r="M62" s="77" t="s">
        <v>24</v>
      </c>
    </row>
    <row r="63" spans="1:13" x14ac:dyDescent="0.2">
      <c r="A63" s="16" t="s">
        <v>21</v>
      </c>
      <c r="B63" s="76"/>
      <c r="C63" s="79"/>
      <c r="D63" s="79"/>
      <c r="E63" s="80"/>
      <c r="F63" s="80"/>
      <c r="J63" s="79"/>
      <c r="K63" s="73">
        <f t="shared" si="0"/>
        <v>0</v>
      </c>
      <c r="L63" s="77"/>
      <c r="M63" s="77"/>
    </row>
    <row r="64" spans="1:13" x14ac:dyDescent="0.2">
      <c r="A64" s="16" t="s">
        <v>244</v>
      </c>
      <c r="B64" s="26" t="s">
        <v>245</v>
      </c>
      <c r="C64" s="79"/>
      <c r="D64" s="79"/>
      <c r="E64" s="80"/>
      <c r="F64" s="80"/>
      <c r="J64" s="79"/>
      <c r="K64" s="73">
        <f t="shared" si="0"/>
        <v>0</v>
      </c>
      <c r="L64" s="77" t="s">
        <v>24</v>
      </c>
      <c r="M64" s="77" t="s">
        <v>24</v>
      </c>
    </row>
    <row r="65" spans="1:14" x14ac:dyDescent="0.2">
      <c r="A65" s="16" t="s">
        <v>246</v>
      </c>
      <c r="B65" s="26" t="s">
        <v>247</v>
      </c>
      <c r="C65" s="79"/>
      <c r="D65" s="79"/>
      <c r="E65" s="80"/>
      <c r="F65" s="80"/>
      <c r="J65" s="79"/>
      <c r="K65" s="73">
        <f t="shared" si="0"/>
        <v>0</v>
      </c>
      <c r="L65" s="78" t="s">
        <v>24</v>
      </c>
      <c r="M65" s="77" t="s">
        <v>24</v>
      </c>
    </row>
    <row r="66" spans="1:14" x14ac:dyDescent="0.2">
      <c r="A66" s="16" t="s">
        <v>248</v>
      </c>
      <c r="B66" s="26" t="s">
        <v>249</v>
      </c>
      <c r="C66" s="79"/>
      <c r="D66" s="79"/>
      <c r="E66" s="80"/>
      <c r="F66" s="80"/>
      <c r="J66" s="79"/>
      <c r="K66" s="73">
        <f t="shared" si="0"/>
        <v>0</v>
      </c>
      <c r="L66" s="78" t="s">
        <v>24</v>
      </c>
      <c r="M66" s="77" t="s">
        <v>24</v>
      </c>
    </row>
    <row r="67" spans="1:14" x14ac:dyDescent="0.2">
      <c r="A67" s="16" t="s">
        <v>250</v>
      </c>
      <c r="B67" s="26" t="s">
        <v>251</v>
      </c>
      <c r="C67" s="79"/>
      <c r="D67" s="79"/>
      <c r="E67" s="80"/>
      <c r="F67" s="80"/>
      <c r="J67" s="79"/>
      <c r="K67" s="73">
        <f t="shared" si="0"/>
        <v>0</v>
      </c>
      <c r="L67" s="78" t="s">
        <v>24</v>
      </c>
      <c r="M67" s="77" t="s">
        <v>24</v>
      </c>
    </row>
    <row r="68" spans="1:14" ht="38.25" x14ac:dyDescent="0.2">
      <c r="A68" s="16" t="s">
        <v>252</v>
      </c>
      <c r="B68" s="26">
        <v>11</v>
      </c>
      <c r="C68" s="79">
        <v>25</v>
      </c>
      <c r="D68" s="79">
        <v>25</v>
      </c>
      <c r="E68" s="80"/>
      <c r="F68" s="80"/>
      <c r="H68" s="73">
        <f>-'[1]TB_Марта 2020'!E213</f>
        <v>3349.78</v>
      </c>
      <c r="I68" s="73">
        <v>3</v>
      </c>
      <c r="J68" s="79">
        <v>22</v>
      </c>
      <c r="K68" s="73">
        <f t="shared" si="0"/>
        <v>25</v>
      </c>
      <c r="L68" s="74">
        <v>3349.78</v>
      </c>
      <c r="M68" s="83">
        <v>25277.16</v>
      </c>
    </row>
    <row r="69" spans="1:14" x14ac:dyDescent="0.2">
      <c r="A69" s="16" t="s">
        <v>253</v>
      </c>
      <c r="B69" s="26">
        <v>12</v>
      </c>
      <c r="C69" s="21">
        <v>130</v>
      </c>
      <c r="D69" s="21">
        <f>129+1</f>
        <v>130</v>
      </c>
      <c r="E69" s="21"/>
      <c r="F69" s="21"/>
      <c r="H69" s="73">
        <f>'[1]TB_Марта 2020'!E198+'[1]TB_Марта 2020'!E202</f>
        <v>46282.39</v>
      </c>
      <c r="I69" s="73">
        <v>46</v>
      </c>
      <c r="J69" s="21">
        <v>83</v>
      </c>
      <c r="K69" s="73">
        <f t="shared" si="0"/>
        <v>129</v>
      </c>
      <c r="L69" s="74">
        <v>46282.39</v>
      </c>
      <c r="M69" s="83">
        <v>129588.18</v>
      </c>
      <c r="N69" s="64" t="s">
        <v>149</v>
      </c>
    </row>
    <row r="70" spans="1:14" x14ac:dyDescent="0.2">
      <c r="A70" s="37" t="s">
        <v>254</v>
      </c>
      <c r="B70" s="38">
        <v>13</v>
      </c>
      <c r="C70" s="87">
        <f>C22+C41+C55+C56+C58+C57+C59+C60+C61+C62+C68+C69+C34</f>
        <v>155531</v>
      </c>
      <c r="D70" s="87">
        <f>D22+D41+D55+D56+D58+D57+D59+D60+D61+D62+D68+D69+D34</f>
        <v>155531</v>
      </c>
      <c r="E70" s="87">
        <v>139353</v>
      </c>
      <c r="F70" s="87">
        <v>139353</v>
      </c>
      <c r="H70" s="73">
        <f>H22+H41+H58+H69+H68+H56</f>
        <v>125867300.8</v>
      </c>
      <c r="I70" s="73">
        <v>125867</v>
      </c>
      <c r="J70" s="87">
        <f>J22+J41+J55+J56+J58+J57+J59+J60+J61+J62+J68+J69+J34</f>
        <v>29663</v>
      </c>
      <c r="K70" s="73">
        <f t="shared" si="0"/>
        <v>155530</v>
      </c>
      <c r="L70" s="88">
        <v>125867300.8</v>
      </c>
      <c r="M70" s="88">
        <v>155531295.80000001</v>
      </c>
    </row>
    <row r="71" spans="1:14" x14ac:dyDescent="0.2">
      <c r="A71" s="16" t="s">
        <v>255</v>
      </c>
      <c r="B71" s="26">
        <v>14</v>
      </c>
      <c r="C71" s="18"/>
      <c r="D71" s="18"/>
      <c r="E71" s="89"/>
      <c r="F71" s="89"/>
      <c r="J71" s="18"/>
      <c r="K71" s="73">
        <f t="shared" si="0"/>
        <v>0</v>
      </c>
      <c r="L71" s="77" t="s">
        <v>24</v>
      </c>
      <c r="M71" s="77" t="s">
        <v>24</v>
      </c>
    </row>
    <row r="72" spans="1:14" x14ac:dyDescent="0.2">
      <c r="A72" s="16" t="s">
        <v>21</v>
      </c>
      <c r="B72" s="76"/>
      <c r="C72" s="18"/>
      <c r="D72" s="18"/>
      <c r="E72" s="18"/>
      <c r="F72" s="18"/>
      <c r="J72" s="18"/>
      <c r="K72" s="73">
        <f t="shared" si="0"/>
        <v>0</v>
      </c>
      <c r="L72" s="77"/>
      <c r="M72" s="77"/>
    </row>
    <row r="73" spans="1:14" x14ac:dyDescent="0.2">
      <c r="A73" s="16" t="s">
        <v>256</v>
      </c>
      <c r="B73" s="26" t="s">
        <v>257</v>
      </c>
      <c r="C73" s="18"/>
      <c r="D73" s="18"/>
      <c r="E73" s="18"/>
      <c r="F73" s="18"/>
      <c r="J73" s="18"/>
      <c r="K73" s="73">
        <f t="shared" si="0"/>
        <v>0</v>
      </c>
      <c r="L73" s="77" t="s">
        <v>24</v>
      </c>
      <c r="M73" s="77" t="s">
        <v>24</v>
      </c>
    </row>
    <row r="74" spans="1:14" x14ac:dyDescent="0.2">
      <c r="A74" s="16" t="s">
        <v>258</v>
      </c>
      <c r="B74" s="26" t="s">
        <v>259</v>
      </c>
      <c r="C74" s="18"/>
      <c r="D74" s="18"/>
      <c r="E74" s="18"/>
      <c r="F74" s="18"/>
      <c r="J74" s="18"/>
      <c r="K74" s="73">
        <f t="shared" si="0"/>
        <v>0</v>
      </c>
      <c r="L74" s="90" t="s">
        <v>24</v>
      </c>
      <c r="M74" s="91" t="s">
        <v>24</v>
      </c>
    </row>
    <row r="75" spans="1:14" x14ac:dyDescent="0.2">
      <c r="A75" s="16" t="s">
        <v>260</v>
      </c>
      <c r="B75" s="26" t="s">
        <v>261</v>
      </c>
      <c r="C75" s="18"/>
      <c r="D75" s="18"/>
      <c r="E75" s="18"/>
      <c r="F75" s="18"/>
      <c r="J75" s="18"/>
      <c r="K75" s="73">
        <f t="shared" si="0"/>
        <v>0</v>
      </c>
      <c r="L75" s="78" t="s">
        <v>24</v>
      </c>
      <c r="M75" s="78" t="s">
        <v>24</v>
      </c>
    </row>
    <row r="76" spans="1:14" ht="25.5" x14ac:dyDescent="0.2">
      <c r="A76" s="16" t="s">
        <v>262</v>
      </c>
      <c r="B76" s="26" t="s">
        <v>263</v>
      </c>
      <c r="C76" s="79"/>
      <c r="D76" s="79"/>
      <c r="E76" s="80"/>
      <c r="F76" s="80"/>
      <c r="J76" s="79"/>
      <c r="K76" s="73">
        <f t="shared" si="0"/>
        <v>0</v>
      </c>
      <c r="L76" s="78" t="s">
        <v>24</v>
      </c>
      <c r="M76" s="77" t="s">
        <v>24</v>
      </c>
    </row>
    <row r="77" spans="1:14" x14ac:dyDescent="0.2">
      <c r="A77" s="16" t="s">
        <v>264</v>
      </c>
      <c r="B77" s="26" t="s">
        <v>47</v>
      </c>
      <c r="C77" s="21">
        <f>SUM(C79:C84)</f>
        <v>7857</v>
      </c>
      <c r="D77" s="21">
        <f>D80+D81+D84</f>
        <v>7857</v>
      </c>
      <c r="E77" s="21">
        <v>21334</v>
      </c>
      <c r="F77" s="21">
        <v>21334</v>
      </c>
      <c r="H77" s="73">
        <f>'[1]TB_Марта 2020'!E218+'[1]TB_Марта 2020'!E221</f>
        <v>1062815.72</v>
      </c>
      <c r="I77" s="73">
        <v>1063</v>
      </c>
      <c r="J77" s="21">
        <f>J80+J81+J84</f>
        <v>6794</v>
      </c>
      <c r="K77" s="73">
        <f t="shared" si="0"/>
        <v>7857</v>
      </c>
      <c r="L77" s="75">
        <v>1062815.72</v>
      </c>
      <c r="M77" s="82">
        <v>7857412.6500000004</v>
      </c>
    </row>
    <row r="78" spans="1:14" x14ac:dyDescent="0.2">
      <c r="A78" s="16" t="s">
        <v>21</v>
      </c>
      <c r="B78" s="76"/>
      <c r="C78" s="21"/>
      <c r="D78" s="21"/>
      <c r="E78" s="21"/>
      <c r="F78" s="21"/>
      <c r="J78" s="21"/>
      <c r="K78" s="73">
        <f t="shared" si="0"/>
        <v>0</v>
      </c>
      <c r="L78" s="78"/>
      <c r="M78" s="77"/>
    </row>
    <row r="79" spans="1:14" x14ac:dyDescent="0.2">
      <c r="A79" s="16" t="s">
        <v>265</v>
      </c>
      <c r="B79" s="26" t="s">
        <v>266</v>
      </c>
      <c r="C79" s="79"/>
      <c r="D79" s="79"/>
      <c r="E79" s="79"/>
      <c r="F79" s="79"/>
      <c r="J79" s="79"/>
      <c r="K79" s="73">
        <f t="shared" si="0"/>
        <v>0</v>
      </c>
      <c r="L79" s="78" t="s">
        <v>24</v>
      </c>
      <c r="M79" s="77" t="s">
        <v>24</v>
      </c>
    </row>
    <row r="80" spans="1:14" x14ac:dyDescent="0.2">
      <c r="A80" s="16" t="s">
        <v>267</v>
      </c>
      <c r="B80" s="26" t="s">
        <v>268</v>
      </c>
      <c r="C80" s="21">
        <v>209</v>
      </c>
      <c r="D80" s="21">
        <v>209</v>
      </c>
      <c r="E80" s="21">
        <v>354</v>
      </c>
      <c r="F80" s="21">
        <v>354</v>
      </c>
      <c r="H80" s="73"/>
      <c r="I80" s="73"/>
      <c r="J80" s="21">
        <v>209</v>
      </c>
      <c r="K80" s="73">
        <f t="shared" si="0"/>
        <v>209</v>
      </c>
      <c r="L80" s="78" t="s">
        <v>24</v>
      </c>
      <c r="M80" s="83">
        <v>209038.75</v>
      </c>
    </row>
    <row r="81" spans="1:13" x14ac:dyDescent="0.2">
      <c r="A81" s="16" t="s">
        <v>269</v>
      </c>
      <c r="B81" s="26" t="s">
        <v>270</v>
      </c>
      <c r="C81" s="21">
        <v>6858</v>
      </c>
      <c r="D81" s="21">
        <v>6858</v>
      </c>
      <c r="E81" s="21">
        <v>19347</v>
      </c>
      <c r="F81" s="21">
        <v>19347</v>
      </c>
      <c r="H81" s="92">
        <f>'[1]TB_Марта 2020'!E218</f>
        <v>818670.53</v>
      </c>
      <c r="I81" s="92">
        <v>819</v>
      </c>
      <c r="J81" s="21">
        <v>6039</v>
      </c>
      <c r="K81" s="73">
        <f t="shared" si="0"/>
        <v>6858</v>
      </c>
      <c r="L81" s="74">
        <v>818670.53</v>
      </c>
      <c r="M81" s="82">
        <v>6857777.0999999996</v>
      </c>
    </row>
    <row r="82" spans="1:13" x14ac:dyDescent="0.2">
      <c r="A82" s="16" t="s">
        <v>271</v>
      </c>
      <c r="B82" s="26" t="s">
        <v>272</v>
      </c>
      <c r="C82" s="21"/>
      <c r="D82" s="21"/>
      <c r="E82" s="21"/>
      <c r="F82" s="21"/>
      <c r="H82" s="73"/>
      <c r="I82" s="73"/>
      <c r="J82" s="21"/>
      <c r="K82" s="73">
        <f t="shared" si="0"/>
        <v>0</v>
      </c>
      <c r="L82" s="77" t="s">
        <v>24</v>
      </c>
      <c r="M82" s="77" t="s">
        <v>24</v>
      </c>
    </row>
    <row r="83" spans="1:13" x14ac:dyDescent="0.2">
      <c r="A83" s="16" t="s">
        <v>273</v>
      </c>
      <c r="B83" s="26" t="s">
        <v>274</v>
      </c>
      <c r="C83" s="21"/>
      <c r="D83" s="21"/>
      <c r="E83" s="21"/>
      <c r="F83" s="21"/>
      <c r="H83" s="73"/>
      <c r="I83" s="73"/>
      <c r="J83" s="21"/>
      <c r="K83" s="73">
        <f t="shared" si="0"/>
        <v>0</v>
      </c>
      <c r="L83" s="78" t="s">
        <v>24</v>
      </c>
      <c r="M83" s="78" t="s">
        <v>24</v>
      </c>
    </row>
    <row r="84" spans="1:13" x14ac:dyDescent="0.2">
      <c r="A84" s="16" t="s">
        <v>275</v>
      </c>
      <c r="B84" s="26" t="s">
        <v>276</v>
      </c>
      <c r="C84" s="21">
        <v>790</v>
      </c>
      <c r="D84" s="21">
        <v>790</v>
      </c>
      <c r="E84" s="21">
        <v>1633</v>
      </c>
      <c r="F84" s="21">
        <v>1633</v>
      </c>
      <c r="H84" s="73">
        <f>'[1]TB_Марта 2020'!E221</f>
        <v>244145.19</v>
      </c>
      <c r="I84" s="73">
        <v>244</v>
      </c>
      <c r="J84" s="21">
        <v>546</v>
      </c>
      <c r="K84" s="73">
        <f t="shared" si="0"/>
        <v>790</v>
      </c>
      <c r="L84" s="74">
        <v>244145.19</v>
      </c>
      <c r="M84" s="83">
        <v>790596.8</v>
      </c>
    </row>
    <row r="85" spans="1:13" ht="25.5" x14ac:dyDescent="0.2">
      <c r="A85" s="16" t="s">
        <v>277</v>
      </c>
      <c r="B85" s="26">
        <v>16</v>
      </c>
      <c r="C85" s="79"/>
      <c r="D85" s="79"/>
      <c r="E85" s="80"/>
      <c r="F85" s="80"/>
      <c r="J85" s="79"/>
      <c r="K85" s="73">
        <f t="shared" si="0"/>
        <v>0</v>
      </c>
      <c r="L85" s="78" t="s">
        <v>24</v>
      </c>
      <c r="M85" s="77" t="s">
        <v>24</v>
      </c>
    </row>
    <row r="86" spans="1:13" x14ac:dyDescent="0.2">
      <c r="A86" s="16" t="s">
        <v>21</v>
      </c>
      <c r="B86" s="76"/>
      <c r="C86" s="79"/>
      <c r="D86" s="79"/>
      <c r="E86" s="80"/>
      <c r="F86" s="80"/>
      <c r="J86" s="79"/>
      <c r="K86" s="73">
        <f t="shared" si="0"/>
        <v>0</v>
      </c>
      <c r="L86" s="78"/>
      <c r="M86" s="77"/>
    </row>
    <row r="87" spans="1:13" x14ac:dyDescent="0.2">
      <c r="A87" s="16" t="s">
        <v>278</v>
      </c>
      <c r="B87" s="26" t="s">
        <v>51</v>
      </c>
      <c r="C87" s="79"/>
      <c r="D87" s="79"/>
      <c r="E87" s="80"/>
      <c r="F87" s="80"/>
      <c r="J87" s="79"/>
      <c r="K87" s="73">
        <f t="shared" ref="K87:K120" si="1">I87+J87</f>
        <v>0</v>
      </c>
      <c r="L87" s="78" t="s">
        <v>24</v>
      </c>
      <c r="M87" s="77" t="s">
        <v>24</v>
      </c>
    </row>
    <row r="88" spans="1:13" x14ac:dyDescent="0.2">
      <c r="A88" s="16" t="s">
        <v>279</v>
      </c>
      <c r="B88" s="26" t="s">
        <v>57</v>
      </c>
      <c r="C88" s="79"/>
      <c r="D88" s="79"/>
      <c r="E88" s="80"/>
      <c r="F88" s="80"/>
      <c r="J88" s="79"/>
      <c r="K88" s="73">
        <f t="shared" si="1"/>
        <v>0</v>
      </c>
      <c r="L88" s="78" t="s">
        <v>24</v>
      </c>
      <c r="M88" s="77" t="s">
        <v>24</v>
      </c>
    </row>
    <row r="89" spans="1:13" x14ac:dyDescent="0.2">
      <c r="A89" s="16" t="s">
        <v>280</v>
      </c>
      <c r="B89" s="26" t="s">
        <v>59</v>
      </c>
      <c r="C89" s="79"/>
      <c r="D89" s="79"/>
      <c r="E89" s="80"/>
      <c r="F89" s="80"/>
      <c r="J89" s="79"/>
      <c r="K89" s="73">
        <f t="shared" si="1"/>
        <v>0</v>
      </c>
      <c r="L89" s="78" t="s">
        <v>24</v>
      </c>
      <c r="M89" s="77" t="s">
        <v>24</v>
      </c>
    </row>
    <row r="90" spans="1:13" x14ac:dyDescent="0.2">
      <c r="A90" s="16" t="s">
        <v>281</v>
      </c>
      <c r="B90" s="26" t="s">
        <v>61</v>
      </c>
      <c r="C90" s="79"/>
      <c r="D90" s="79"/>
      <c r="E90" s="80"/>
      <c r="F90" s="80"/>
      <c r="J90" s="79"/>
      <c r="K90" s="73">
        <f t="shared" si="1"/>
        <v>0</v>
      </c>
      <c r="L90" s="78" t="s">
        <v>24</v>
      </c>
      <c r="M90" s="77" t="s">
        <v>24</v>
      </c>
    </row>
    <row r="91" spans="1:13" x14ac:dyDescent="0.2">
      <c r="A91" s="16" t="s">
        <v>282</v>
      </c>
      <c r="B91" s="26" t="s">
        <v>64</v>
      </c>
      <c r="C91" s="79"/>
      <c r="D91" s="79"/>
      <c r="E91" s="80"/>
      <c r="F91" s="80"/>
      <c r="J91" s="79"/>
      <c r="K91" s="73">
        <f t="shared" si="1"/>
        <v>0</v>
      </c>
      <c r="L91" s="78" t="s">
        <v>24</v>
      </c>
      <c r="M91" s="77" t="s">
        <v>24</v>
      </c>
    </row>
    <row r="92" spans="1:13" x14ac:dyDescent="0.2">
      <c r="A92" s="16" t="s">
        <v>283</v>
      </c>
      <c r="B92" s="26">
        <v>17</v>
      </c>
      <c r="C92" s="79"/>
      <c r="D92" s="79"/>
      <c r="E92" s="80"/>
      <c r="F92" s="80"/>
      <c r="H92" s="73"/>
      <c r="I92" s="73"/>
      <c r="J92" s="79"/>
      <c r="K92" s="73">
        <f t="shared" si="1"/>
        <v>0</v>
      </c>
      <c r="L92" s="78" t="s">
        <v>24</v>
      </c>
      <c r="M92" s="77" t="s">
        <v>24</v>
      </c>
    </row>
    <row r="93" spans="1:13" ht="38.25" x14ac:dyDescent="0.2">
      <c r="A93" s="16" t="s">
        <v>284</v>
      </c>
      <c r="B93" s="26">
        <v>18</v>
      </c>
      <c r="C93" s="79"/>
      <c r="D93" s="79"/>
      <c r="E93" s="80"/>
      <c r="F93" s="80"/>
      <c r="J93" s="79"/>
      <c r="K93" s="73">
        <f t="shared" si="1"/>
        <v>0</v>
      </c>
      <c r="L93" s="78" t="s">
        <v>24</v>
      </c>
      <c r="M93" s="77" t="s">
        <v>24</v>
      </c>
    </row>
    <row r="94" spans="1:13" x14ac:dyDescent="0.2">
      <c r="A94" s="16" t="s">
        <v>285</v>
      </c>
      <c r="B94" s="26">
        <v>19</v>
      </c>
      <c r="C94" s="79">
        <v>252</v>
      </c>
      <c r="D94" s="21">
        <v>252</v>
      </c>
      <c r="E94" s="80"/>
      <c r="F94" s="80"/>
      <c r="H94" s="73">
        <f>'[1]TB_Марта 2020'!E217</f>
        <v>121900</v>
      </c>
      <c r="I94" s="73">
        <v>122</v>
      </c>
      <c r="J94" s="21">
        <v>130</v>
      </c>
      <c r="K94" s="73">
        <f t="shared" si="1"/>
        <v>252</v>
      </c>
      <c r="L94" s="74">
        <v>121900</v>
      </c>
      <c r="M94" s="83">
        <v>252300</v>
      </c>
    </row>
    <row r="95" spans="1:13" x14ac:dyDescent="0.2">
      <c r="A95" s="16" t="s">
        <v>286</v>
      </c>
      <c r="B95" s="26">
        <v>20</v>
      </c>
      <c r="C95" s="79">
        <v>21</v>
      </c>
      <c r="D95" s="21">
        <v>21</v>
      </c>
      <c r="E95" s="21">
        <v>364</v>
      </c>
      <c r="F95" s="21">
        <v>364</v>
      </c>
      <c r="H95" s="73"/>
      <c r="I95" s="73"/>
      <c r="J95" s="21">
        <v>21</v>
      </c>
      <c r="K95" s="73">
        <f t="shared" si="1"/>
        <v>21</v>
      </c>
      <c r="L95" s="78" t="s">
        <v>24</v>
      </c>
      <c r="M95" s="83">
        <v>20632.72</v>
      </c>
    </row>
    <row r="96" spans="1:13" ht="25.5" x14ac:dyDescent="0.2">
      <c r="A96" s="16" t="s">
        <v>287</v>
      </c>
      <c r="B96" s="26">
        <v>21</v>
      </c>
      <c r="C96" s="79"/>
      <c r="D96" s="79"/>
      <c r="E96" s="80"/>
      <c r="F96" s="80"/>
      <c r="J96" s="79"/>
      <c r="K96" s="73">
        <f t="shared" si="1"/>
        <v>0</v>
      </c>
      <c r="L96" s="78" t="s">
        <v>24</v>
      </c>
      <c r="M96" s="77" t="s">
        <v>24</v>
      </c>
    </row>
    <row r="97" spans="1:13" ht="25.5" x14ac:dyDescent="0.2">
      <c r="A97" s="16" t="s">
        <v>288</v>
      </c>
      <c r="B97" s="26">
        <v>22</v>
      </c>
      <c r="C97" s="79"/>
      <c r="D97" s="79"/>
      <c r="E97" s="80"/>
      <c r="F97" s="80"/>
      <c r="H97" s="73"/>
      <c r="I97" s="73"/>
      <c r="J97" s="79"/>
      <c r="K97" s="73">
        <f t="shared" si="1"/>
        <v>0</v>
      </c>
      <c r="L97" s="78" t="s">
        <v>24</v>
      </c>
      <c r="M97" s="77" t="s">
        <v>24</v>
      </c>
    </row>
    <row r="98" spans="1:13" ht="25.5" x14ac:dyDescent="0.2">
      <c r="A98" s="16" t="s">
        <v>289</v>
      </c>
      <c r="B98" s="26">
        <v>23</v>
      </c>
      <c r="C98" s="79"/>
      <c r="D98" s="79"/>
      <c r="E98" s="80"/>
      <c r="F98" s="80"/>
      <c r="J98" s="79"/>
      <c r="K98" s="73">
        <f t="shared" si="1"/>
        <v>0</v>
      </c>
      <c r="L98" s="78" t="s">
        <v>24</v>
      </c>
      <c r="M98" s="77" t="s">
        <v>24</v>
      </c>
    </row>
    <row r="99" spans="1:13" ht="25.5" x14ac:dyDescent="0.2">
      <c r="A99" s="16" t="s">
        <v>290</v>
      </c>
      <c r="B99" s="26">
        <v>24</v>
      </c>
      <c r="C99" s="79"/>
      <c r="D99" s="79"/>
      <c r="E99" s="80"/>
      <c r="F99" s="80"/>
      <c r="J99" s="79"/>
      <c r="K99" s="73">
        <f t="shared" si="1"/>
        <v>0</v>
      </c>
      <c r="L99" s="78" t="s">
        <v>24</v>
      </c>
      <c r="M99" s="77" t="s">
        <v>24</v>
      </c>
    </row>
    <row r="100" spans="1:13" x14ac:dyDescent="0.2">
      <c r="A100" s="16" t="s">
        <v>21</v>
      </c>
      <c r="B100" s="76"/>
      <c r="C100" s="79"/>
      <c r="D100" s="79"/>
      <c r="E100" s="80"/>
      <c r="F100" s="80"/>
      <c r="J100" s="79"/>
      <c r="K100" s="73">
        <f t="shared" si="1"/>
        <v>0</v>
      </c>
      <c r="L100" s="78"/>
      <c r="M100" s="77"/>
    </row>
    <row r="101" spans="1:13" x14ac:dyDescent="0.2">
      <c r="A101" s="16" t="s">
        <v>244</v>
      </c>
      <c r="B101" s="26" t="s">
        <v>291</v>
      </c>
      <c r="C101" s="79"/>
      <c r="D101" s="79"/>
      <c r="E101" s="80"/>
      <c r="F101" s="80"/>
      <c r="J101" s="79"/>
      <c r="K101" s="73">
        <f t="shared" si="1"/>
        <v>0</v>
      </c>
      <c r="L101" s="78" t="s">
        <v>24</v>
      </c>
      <c r="M101" s="77" t="s">
        <v>24</v>
      </c>
    </row>
    <row r="102" spans="1:13" x14ac:dyDescent="0.2">
      <c r="A102" s="16" t="s">
        <v>246</v>
      </c>
      <c r="B102" s="26" t="s">
        <v>292</v>
      </c>
      <c r="C102" s="79"/>
      <c r="D102" s="79"/>
      <c r="E102" s="80"/>
      <c r="F102" s="80"/>
      <c r="J102" s="79"/>
      <c r="K102" s="73">
        <f t="shared" si="1"/>
        <v>0</v>
      </c>
      <c r="L102" s="77" t="s">
        <v>24</v>
      </c>
      <c r="M102" s="77" t="s">
        <v>24</v>
      </c>
    </row>
    <row r="103" spans="1:13" x14ac:dyDescent="0.2">
      <c r="A103" s="16" t="s">
        <v>248</v>
      </c>
      <c r="B103" s="26" t="s">
        <v>293</v>
      </c>
      <c r="C103" s="79"/>
      <c r="D103" s="79"/>
      <c r="E103" s="80"/>
      <c r="F103" s="80"/>
      <c r="H103" s="73"/>
      <c r="I103" s="73"/>
      <c r="J103" s="79"/>
      <c r="K103" s="73">
        <f t="shared" si="1"/>
        <v>0</v>
      </c>
      <c r="L103" s="77" t="s">
        <v>24</v>
      </c>
      <c r="M103" s="77" t="s">
        <v>24</v>
      </c>
    </row>
    <row r="104" spans="1:13" x14ac:dyDescent="0.2">
      <c r="A104" s="16" t="s">
        <v>250</v>
      </c>
      <c r="B104" s="26" t="s">
        <v>294</v>
      </c>
      <c r="C104" s="79"/>
      <c r="D104" s="79"/>
      <c r="E104" s="80"/>
      <c r="F104" s="80"/>
      <c r="J104" s="79"/>
      <c r="K104" s="73">
        <f t="shared" si="1"/>
        <v>0</v>
      </c>
      <c r="L104" s="77" t="s">
        <v>24</v>
      </c>
      <c r="M104" s="77" t="s">
        <v>24</v>
      </c>
    </row>
    <row r="105" spans="1:13" ht="38.25" x14ac:dyDescent="0.2">
      <c r="A105" s="16" t="s">
        <v>295</v>
      </c>
      <c r="B105" s="26">
        <v>25</v>
      </c>
      <c r="C105" s="21"/>
      <c r="D105" s="21"/>
      <c r="E105" s="21"/>
      <c r="F105" s="21"/>
      <c r="H105" s="73"/>
      <c r="I105" s="73"/>
      <c r="J105" s="21"/>
      <c r="K105" s="73">
        <f t="shared" si="1"/>
        <v>0</v>
      </c>
      <c r="L105" s="77" t="s">
        <v>24</v>
      </c>
      <c r="M105" s="77" t="s">
        <v>24</v>
      </c>
    </row>
    <row r="106" spans="1:13" x14ac:dyDescent="0.2">
      <c r="A106" s="16" t="s">
        <v>296</v>
      </c>
      <c r="B106" s="26">
        <v>26</v>
      </c>
      <c r="C106" s="21">
        <f>SUM(C108:C112)</f>
        <v>130826</v>
      </c>
      <c r="D106" s="21">
        <f>D108+D109+D110+D111+D112</f>
        <v>130826</v>
      </c>
      <c r="E106" s="21">
        <v>83048</v>
      </c>
      <c r="F106" s="21">
        <v>83048</v>
      </c>
      <c r="H106" s="73">
        <f>H108+H109+H110+H111+H112</f>
        <v>41830951.5</v>
      </c>
      <c r="I106" s="73">
        <v>41831</v>
      </c>
      <c r="J106" s="21">
        <f>J108+J109+J110+J111+J112</f>
        <v>88995</v>
      </c>
      <c r="K106" s="73">
        <f t="shared" si="1"/>
        <v>130826</v>
      </c>
      <c r="L106" s="82">
        <v>41830951.5</v>
      </c>
      <c r="M106" s="82">
        <v>130825940.94</v>
      </c>
    </row>
    <row r="107" spans="1:13" x14ac:dyDescent="0.2">
      <c r="A107" s="16" t="s">
        <v>21</v>
      </c>
      <c r="B107" s="76"/>
      <c r="C107" s="21"/>
      <c r="D107" s="21"/>
      <c r="E107" s="21"/>
      <c r="F107" s="21"/>
      <c r="J107" s="21"/>
      <c r="K107" s="73">
        <f t="shared" si="1"/>
        <v>0</v>
      </c>
      <c r="L107" s="77"/>
      <c r="M107" s="77"/>
    </row>
    <row r="108" spans="1:13" x14ac:dyDescent="0.2">
      <c r="A108" s="16" t="s">
        <v>297</v>
      </c>
      <c r="B108" s="26" t="s">
        <v>298</v>
      </c>
      <c r="C108" s="21">
        <v>80004</v>
      </c>
      <c r="D108" s="21">
        <v>80004</v>
      </c>
      <c r="E108" s="21">
        <v>58706</v>
      </c>
      <c r="F108" s="21">
        <v>58706</v>
      </c>
      <c r="H108" s="73">
        <f>'[1]6010;7210'!D1570+'[1]6010;7210'!D1585+'[1]6010;7210'!D1586+'[1]6010;7210'!D1588+'[1]6010;7210'!D1589+'[1]6010;7210'!D1590</f>
        <v>26977728.779999997</v>
      </c>
      <c r="I108" s="73">
        <v>26978</v>
      </c>
      <c r="J108" s="21">
        <v>53026</v>
      </c>
      <c r="K108" s="73">
        <f t="shared" si="1"/>
        <v>80004</v>
      </c>
      <c r="L108" s="82">
        <v>26977728.780000001</v>
      </c>
      <c r="M108" s="82">
        <v>80003992.349999994</v>
      </c>
    </row>
    <row r="109" spans="1:13" ht="15" x14ac:dyDescent="0.25">
      <c r="A109" s="16" t="s">
        <v>299</v>
      </c>
      <c r="B109" s="26" t="s">
        <v>300</v>
      </c>
      <c r="C109" s="21">
        <v>373</v>
      </c>
      <c r="D109" s="21">
        <v>373</v>
      </c>
      <c r="E109" s="21">
        <v>140</v>
      </c>
      <c r="F109" s="21">
        <v>140</v>
      </c>
      <c r="H109" s="61">
        <f>'[1]6010;7210'!D1592</f>
        <v>175140</v>
      </c>
      <c r="I109" s="61">
        <v>175</v>
      </c>
      <c r="J109" s="21">
        <v>198</v>
      </c>
      <c r="K109" s="73">
        <f t="shared" si="1"/>
        <v>373</v>
      </c>
      <c r="L109" s="74">
        <v>175140</v>
      </c>
      <c r="M109" s="83">
        <v>372672.15</v>
      </c>
    </row>
    <row r="110" spans="1:13" ht="25.5" x14ac:dyDescent="0.2">
      <c r="A110" s="16" t="s">
        <v>301</v>
      </c>
      <c r="B110" s="26" t="s">
        <v>302</v>
      </c>
      <c r="C110" s="21">
        <v>40004</v>
      </c>
      <c r="D110" s="21">
        <f>40004</f>
        <v>40004</v>
      </c>
      <c r="E110" s="21">
        <v>16863</v>
      </c>
      <c r="F110" s="21">
        <v>16863</v>
      </c>
      <c r="H110" s="73">
        <f>'[1]6010;7210'!D1603</f>
        <v>11463564.069999997</v>
      </c>
      <c r="I110" s="73">
        <v>11464</v>
      </c>
      <c r="J110" s="21">
        <v>28540</v>
      </c>
      <c r="K110" s="73">
        <f t="shared" si="1"/>
        <v>40004</v>
      </c>
      <c r="L110" s="82">
        <v>11463564.07</v>
      </c>
      <c r="M110" s="82">
        <v>40003784.68</v>
      </c>
    </row>
    <row r="111" spans="1:13" x14ac:dyDescent="0.2">
      <c r="A111" s="16" t="s">
        <v>303</v>
      </c>
      <c r="B111" s="26" t="s">
        <v>304</v>
      </c>
      <c r="C111" s="21">
        <v>1720</v>
      </c>
      <c r="D111" s="21">
        <v>1720</v>
      </c>
      <c r="E111" s="21">
        <v>1236</v>
      </c>
      <c r="F111" s="21">
        <v>1236</v>
      </c>
      <c r="H111" s="73">
        <f>'[1]6010;7210'!D1563</f>
        <v>533456.59</v>
      </c>
      <c r="I111" s="73">
        <v>533</v>
      </c>
      <c r="J111" s="21">
        <v>1187</v>
      </c>
      <c r="K111" s="73">
        <f t="shared" si="1"/>
        <v>1720</v>
      </c>
      <c r="L111" s="83">
        <v>533456.59</v>
      </c>
      <c r="M111" s="82">
        <v>1720183.09</v>
      </c>
    </row>
    <row r="112" spans="1:13" ht="38.25" x14ac:dyDescent="0.2">
      <c r="A112" s="16" t="s">
        <v>305</v>
      </c>
      <c r="B112" s="26" t="s">
        <v>306</v>
      </c>
      <c r="C112" s="21">
        <v>8725</v>
      </c>
      <c r="D112" s="21">
        <v>8725</v>
      </c>
      <c r="E112" s="21">
        <v>6103</v>
      </c>
      <c r="F112" s="21">
        <v>6103</v>
      </c>
      <c r="H112" s="73">
        <f>'[1]TB_Марта 2020'!E206</f>
        <v>2681062.06</v>
      </c>
      <c r="I112" s="73">
        <v>2681</v>
      </c>
      <c r="J112" s="21">
        <v>6044</v>
      </c>
      <c r="K112" s="73">
        <f t="shared" si="1"/>
        <v>8725</v>
      </c>
      <c r="L112" s="82">
        <v>2681062.06</v>
      </c>
      <c r="M112" s="82">
        <v>8725308.6699999999</v>
      </c>
    </row>
    <row r="113" spans="1:13" x14ac:dyDescent="0.2">
      <c r="A113" s="16" t="s">
        <v>307</v>
      </c>
      <c r="B113" s="26" t="s">
        <v>308</v>
      </c>
      <c r="C113" s="79"/>
      <c r="D113" s="21"/>
      <c r="E113" s="80"/>
      <c r="F113" s="80"/>
      <c r="H113" s="73"/>
      <c r="I113" s="73"/>
      <c r="J113" s="21"/>
      <c r="K113" s="73">
        <f t="shared" si="1"/>
        <v>0</v>
      </c>
      <c r="L113" s="77" t="s">
        <v>24</v>
      </c>
      <c r="M113" s="77" t="s">
        <v>24</v>
      </c>
    </row>
    <row r="114" spans="1:13" x14ac:dyDescent="0.2">
      <c r="A114" s="16" t="s">
        <v>309</v>
      </c>
      <c r="B114" s="26">
        <v>27</v>
      </c>
      <c r="C114" s="21">
        <v>195</v>
      </c>
      <c r="D114" s="21">
        <v>195</v>
      </c>
      <c r="E114" s="21"/>
      <c r="F114" s="21"/>
      <c r="H114" s="73"/>
      <c r="I114" s="73"/>
      <c r="J114" s="21">
        <v>195</v>
      </c>
      <c r="K114" s="73">
        <f t="shared" si="1"/>
        <v>195</v>
      </c>
      <c r="L114" s="77" t="s">
        <v>24</v>
      </c>
      <c r="M114" s="83">
        <v>195223.83</v>
      </c>
    </row>
    <row r="115" spans="1:13" x14ac:dyDescent="0.2">
      <c r="A115" s="37" t="s">
        <v>310</v>
      </c>
      <c r="B115" s="38">
        <v>28</v>
      </c>
      <c r="C115" s="87">
        <f>SUM(C77+C71+C85+C92+C93+C94+C95+C96+C97+C98+C99+C105+C106+C114)</f>
        <v>139151</v>
      </c>
      <c r="D115" s="87">
        <f>SUM(D77+D71+D85+D92+D93+D94+D95+D96+D97+D98+D99+D105+D106+D114)</f>
        <v>139151</v>
      </c>
      <c r="E115" s="87">
        <v>104746</v>
      </c>
      <c r="F115" s="87">
        <v>104746</v>
      </c>
      <c r="H115" s="73">
        <f>H77+H94+H95+H108+H109+H110+H111+H112+H114</f>
        <v>43015667.219999999</v>
      </c>
      <c r="I115" s="73">
        <v>43016</v>
      </c>
      <c r="J115" s="87">
        <f>SUM(J77+J71+J85+J92+J93+J94+J95+J96+J97+J98+J99+J105+J106+J114)</f>
        <v>96135</v>
      </c>
      <c r="K115" s="73">
        <f t="shared" si="1"/>
        <v>139151</v>
      </c>
      <c r="L115" s="88">
        <v>43015667.219999999</v>
      </c>
      <c r="M115" s="88">
        <v>139151510.13999999</v>
      </c>
    </row>
    <row r="116" spans="1:13" ht="25.5" x14ac:dyDescent="0.2">
      <c r="A116" s="16" t="s">
        <v>311</v>
      </c>
      <c r="B116" s="26">
        <v>29</v>
      </c>
      <c r="C116" s="21">
        <f>C70-C115</f>
        <v>16380</v>
      </c>
      <c r="D116" s="21">
        <f>D70-D115</f>
        <v>16380</v>
      </c>
      <c r="E116" s="21">
        <v>34607</v>
      </c>
      <c r="F116" s="21">
        <v>34607</v>
      </c>
      <c r="H116" s="21">
        <f>H70-H115</f>
        <v>82851633.579999998</v>
      </c>
      <c r="I116" s="21">
        <f>I70-I115</f>
        <v>82851</v>
      </c>
      <c r="J116" s="21">
        <f>J70-J115</f>
        <v>-66472</v>
      </c>
      <c r="K116" s="73">
        <f t="shared" si="1"/>
        <v>16379</v>
      </c>
      <c r="L116" s="82">
        <v>82851633.579999998</v>
      </c>
      <c r="M116" s="82">
        <v>16379785.66</v>
      </c>
    </row>
    <row r="117" spans="1:13" x14ac:dyDescent="0.2">
      <c r="A117" s="16" t="s">
        <v>312</v>
      </c>
      <c r="B117" s="26">
        <v>30</v>
      </c>
      <c r="C117" s="21"/>
      <c r="D117" s="21"/>
      <c r="E117" s="80">
        <v>-105</v>
      </c>
      <c r="F117" s="80">
        <v>-105</v>
      </c>
      <c r="H117" s="73"/>
      <c r="I117" s="73"/>
      <c r="J117" s="21"/>
      <c r="K117" s="73">
        <f t="shared" si="1"/>
        <v>0</v>
      </c>
      <c r="L117" s="77" t="s">
        <v>24</v>
      </c>
      <c r="M117" s="77" t="s">
        <v>24</v>
      </c>
    </row>
    <row r="118" spans="1:13" ht="25.5" x14ac:dyDescent="0.2">
      <c r="A118" s="16" t="s">
        <v>313</v>
      </c>
      <c r="B118" s="26">
        <v>31</v>
      </c>
      <c r="C118" s="21">
        <f>C116-C117</f>
        <v>16380</v>
      </c>
      <c r="D118" s="21">
        <f>D116-D117</f>
        <v>16380</v>
      </c>
      <c r="E118" s="21">
        <v>34712</v>
      </c>
      <c r="F118" s="21">
        <v>34712</v>
      </c>
      <c r="J118" s="21">
        <f>J116-J117</f>
        <v>-66472</v>
      </c>
      <c r="K118" s="73">
        <f t="shared" si="1"/>
        <v>-66472</v>
      </c>
      <c r="L118" s="82">
        <v>82851633.579999998</v>
      </c>
      <c r="M118" s="82">
        <v>16379785.66</v>
      </c>
    </row>
    <row r="119" spans="1:13" x14ac:dyDescent="0.2">
      <c r="A119" s="16" t="s">
        <v>314</v>
      </c>
      <c r="B119" s="26">
        <v>32</v>
      </c>
      <c r="C119" s="21"/>
      <c r="D119" s="21"/>
      <c r="E119" s="33"/>
      <c r="F119" s="33"/>
      <c r="H119" s="73"/>
      <c r="I119" s="73"/>
      <c r="J119" s="21"/>
      <c r="K119" s="73">
        <f t="shared" si="1"/>
        <v>0</v>
      </c>
      <c r="L119" s="77" t="s">
        <v>24</v>
      </c>
      <c r="M119" s="77" t="s">
        <v>24</v>
      </c>
    </row>
    <row r="120" spans="1:13" ht="25.5" x14ac:dyDescent="0.2">
      <c r="A120" s="37" t="s">
        <v>315</v>
      </c>
      <c r="B120" s="38">
        <v>33</v>
      </c>
      <c r="C120" s="87">
        <f>C118+C119</f>
        <v>16380</v>
      </c>
      <c r="D120" s="87">
        <f>D118+D119</f>
        <v>16380</v>
      </c>
      <c r="E120" s="87">
        <v>34712</v>
      </c>
      <c r="F120" s="87">
        <v>34712</v>
      </c>
      <c r="H120" s="73">
        <f>H116-H117</f>
        <v>82851633.579999998</v>
      </c>
      <c r="I120" s="73"/>
      <c r="J120" s="87">
        <f>J118+J119</f>
        <v>-66472</v>
      </c>
      <c r="K120" s="73">
        <f t="shared" si="1"/>
        <v>-66472</v>
      </c>
      <c r="L120" s="88">
        <v>82851633.579999998</v>
      </c>
      <c r="M120" s="88">
        <v>16379785.66</v>
      </c>
    </row>
    <row r="121" spans="1:13" x14ac:dyDescent="0.2">
      <c r="A121" s="52"/>
      <c r="B121" s="53"/>
      <c r="C121" s="55"/>
      <c r="D121" s="55"/>
      <c r="E121" s="55"/>
      <c r="F121" s="55"/>
      <c r="H121" s="73">
        <f>'[1]TB_Марта 2020'!F184</f>
        <v>82851633.579999998</v>
      </c>
      <c r="I121" s="73"/>
    </row>
    <row r="122" spans="1:13" x14ac:dyDescent="0.2">
      <c r="A122" s="62" t="s">
        <v>316</v>
      </c>
      <c r="B122" s="93"/>
      <c r="C122" s="93"/>
      <c r="D122" s="93"/>
      <c r="E122" s="93"/>
      <c r="F122" s="93"/>
      <c r="G122" s="93"/>
      <c r="H122" s="93"/>
      <c r="I122" s="94"/>
    </row>
    <row r="123" spans="1:13" x14ac:dyDescent="0.2">
      <c r="A123" s="95" t="s">
        <v>317</v>
      </c>
      <c r="B123" s="96"/>
      <c r="C123" s="96"/>
      <c r="D123" s="96"/>
      <c r="E123" s="96"/>
      <c r="F123" s="96"/>
      <c r="G123" s="96"/>
      <c r="H123" s="97">
        <f>H120-H121</f>
        <v>0</v>
      </c>
      <c r="I123" s="97"/>
    </row>
    <row r="124" spans="1:13" x14ac:dyDescent="0.2">
      <c r="A124" s="62" t="s">
        <v>318</v>
      </c>
      <c r="B124" s="93"/>
      <c r="C124" s="93"/>
      <c r="D124" s="93"/>
      <c r="E124" s="93"/>
      <c r="F124" s="93"/>
      <c r="G124" s="93"/>
      <c r="H124" s="93"/>
      <c r="I124" s="94"/>
    </row>
    <row r="125" spans="1:13" x14ac:dyDescent="0.2">
      <c r="A125" s="95"/>
      <c r="B125" s="98"/>
      <c r="C125" s="98"/>
      <c r="D125" s="98"/>
      <c r="E125" s="98"/>
      <c r="F125" s="98"/>
      <c r="G125" s="98"/>
      <c r="H125" s="98"/>
      <c r="I125" s="98"/>
    </row>
    <row r="126" spans="1:13" x14ac:dyDescent="0.2">
      <c r="A126" s="62" t="s">
        <v>319</v>
      </c>
      <c r="B126" s="93"/>
      <c r="C126" s="93"/>
      <c r="D126" s="93"/>
      <c r="E126" s="93"/>
      <c r="F126" s="93"/>
      <c r="G126" s="93"/>
      <c r="H126" s="93"/>
      <c r="I126" s="94"/>
    </row>
    <row r="127" spans="1:13" customFormat="1" ht="15" x14ac:dyDescent="0.25">
      <c r="A127" s="62" t="s">
        <v>320</v>
      </c>
      <c r="B127" s="93"/>
      <c r="C127" s="93"/>
      <c r="D127" s="93"/>
      <c r="E127" s="93"/>
      <c r="F127" s="93"/>
      <c r="G127" s="93"/>
      <c r="H127" s="93"/>
      <c r="I127" s="94"/>
    </row>
    <row r="128" spans="1:13" customFormat="1" ht="15" x14ac:dyDescent="0.25">
      <c r="A128" s="95"/>
      <c r="B128" s="98"/>
      <c r="C128" s="98"/>
      <c r="D128" s="98"/>
      <c r="E128" s="98"/>
      <c r="F128" s="98"/>
      <c r="G128" s="98"/>
      <c r="H128" s="98"/>
      <c r="I128" s="98"/>
    </row>
    <row r="129" spans="1:9" customFormat="1" ht="15" x14ac:dyDescent="0.25">
      <c r="A129" s="62" t="s">
        <v>321</v>
      </c>
      <c r="B129" s="93"/>
      <c r="C129" s="93"/>
      <c r="D129" s="93"/>
      <c r="E129" s="93"/>
      <c r="F129" s="93"/>
      <c r="G129" s="93"/>
      <c r="H129" s="93"/>
      <c r="I129" s="94"/>
    </row>
    <row r="130" spans="1:9" customFormat="1" ht="15" x14ac:dyDescent="0.25">
      <c r="A130" s="62" t="s">
        <v>322</v>
      </c>
      <c r="B130" s="93"/>
      <c r="C130" s="93"/>
      <c r="D130" s="93"/>
      <c r="E130" s="93"/>
      <c r="F130" s="93"/>
      <c r="G130" s="93"/>
      <c r="H130" s="93"/>
      <c r="I130" s="94"/>
    </row>
    <row r="131" spans="1:9" customFormat="1" ht="15" x14ac:dyDescent="0.25">
      <c r="A131" s="62" t="s">
        <v>320</v>
      </c>
      <c r="B131" s="93"/>
      <c r="C131" s="93"/>
      <c r="D131" s="93"/>
      <c r="E131" s="93"/>
      <c r="F131" s="93"/>
      <c r="G131" s="93"/>
      <c r="H131" s="93"/>
      <c r="I131" s="94"/>
    </row>
    <row r="132" spans="1:9" customFormat="1" ht="15" x14ac:dyDescent="0.25">
      <c r="A132" s="95"/>
      <c r="B132" s="98"/>
      <c r="C132" s="98"/>
      <c r="D132" s="98"/>
      <c r="E132" s="98"/>
      <c r="F132" s="98"/>
      <c r="G132" s="98"/>
      <c r="H132" s="98"/>
      <c r="I132" s="98"/>
    </row>
    <row r="133" spans="1:9" customFormat="1" ht="15" x14ac:dyDescent="0.25">
      <c r="A133" s="62" t="s">
        <v>323</v>
      </c>
      <c r="B133" s="93"/>
      <c r="C133" s="93"/>
      <c r="D133" s="93"/>
      <c r="E133" s="93"/>
      <c r="F133" s="93"/>
      <c r="G133" s="93"/>
      <c r="H133" s="93"/>
      <c r="I133" s="94"/>
    </row>
    <row r="134" spans="1:9" customFormat="1" ht="15" x14ac:dyDescent="0.25">
      <c r="A134" s="62" t="s">
        <v>324</v>
      </c>
      <c r="B134" s="93"/>
      <c r="C134" s="93"/>
      <c r="D134" s="93"/>
      <c r="E134" s="93"/>
      <c r="F134" s="93"/>
      <c r="G134" s="93"/>
      <c r="H134" s="93"/>
      <c r="I134" s="94"/>
    </row>
    <row r="135" spans="1:9" customFormat="1" ht="15" x14ac:dyDescent="0.25">
      <c r="A135" s="62" t="s">
        <v>320</v>
      </c>
      <c r="B135" s="93"/>
      <c r="C135" s="93"/>
      <c r="D135" s="93"/>
      <c r="E135" s="93"/>
      <c r="F135" s="93"/>
      <c r="G135" s="93"/>
      <c r="H135" s="93"/>
      <c r="I135" s="94"/>
    </row>
    <row r="136" spans="1:9" customFormat="1" ht="15" x14ac:dyDescent="0.25">
      <c r="A136" s="95"/>
      <c r="B136" s="98"/>
      <c r="C136" s="98"/>
      <c r="D136" s="98"/>
      <c r="E136" s="98"/>
      <c r="F136" s="98"/>
      <c r="G136" s="98"/>
      <c r="H136" s="98"/>
      <c r="I136" s="98"/>
    </row>
    <row r="137" spans="1:9" customFormat="1" ht="15" x14ac:dyDescent="0.25">
      <c r="A137" s="62" t="s">
        <v>187</v>
      </c>
      <c r="B137" s="93"/>
      <c r="C137" s="93"/>
      <c r="D137" s="93"/>
      <c r="E137" s="93"/>
      <c r="F137" s="93"/>
      <c r="G137" s="93"/>
      <c r="H137" s="93"/>
      <c r="I137" s="94"/>
    </row>
    <row r="138" spans="1:9" customFormat="1" ht="15" x14ac:dyDescent="0.25">
      <c r="A138" s="56"/>
      <c r="B138" s="57"/>
      <c r="C138" s="59"/>
      <c r="D138" s="59"/>
      <c r="E138" s="66"/>
      <c r="F138" s="66"/>
    </row>
    <row r="139" spans="1:9" s="1" customFormat="1" ht="45" customHeight="1" x14ac:dyDescent="0.25">
      <c r="A139" s="99" t="s">
        <v>325</v>
      </c>
      <c r="B139" s="100"/>
      <c r="C139" s="100"/>
      <c r="D139" s="100"/>
      <c r="E139" s="100"/>
      <c r="F139" s="100"/>
    </row>
    <row r="140" spans="1:9" x14ac:dyDescent="0.2">
      <c r="A140" s="101"/>
      <c r="B140" s="102"/>
      <c r="C140" s="102"/>
      <c r="D140" s="102"/>
    </row>
    <row r="141" spans="1:9" x14ac:dyDescent="0.2">
      <c r="A141" s="101"/>
      <c r="B141" s="102"/>
      <c r="C141" s="102"/>
      <c r="D141" s="102"/>
    </row>
  </sheetData>
  <mergeCells count="28">
    <mergeCell ref="A137:H137"/>
    <mergeCell ref="A139:F139"/>
    <mergeCell ref="A129:H129"/>
    <mergeCell ref="A130:H130"/>
    <mergeCell ref="A131:H131"/>
    <mergeCell ref="A133:H133"/>
    <mergeCell ref="A134:H134"/>
    <mergeCell ref="A135:H135"/>
    <mergeCell ref="E19:E20"/>
    <mergeCell ref="F19:F20"/>
    <mergeCell ref="A122:H122"/>
    <mergeCell ref="A124:H124"/>
    <mergeCell ref="A126:H126"/>
    <mergeCell ref="A127:H127"/>
    <mergeCell ref="A15:D15"/>
    <mergeCell ref="A16:D16"/>
    <mergeCell ref="A17:D17"/>
    <mergeCell ref="A18:D18"/>
    <mergeCell ref="A19:A20"/>
    <mergeCell ref="B19:B20"/>
    <mergeCell ref="C19:C20"/>
    <mergeCell ref="D19:D20"/>
    <mergeCell ref="B9:D9"/>
    <mergeCell ref="B10:D10"/>
    <mergeCell ref="B11:D11"/>
    <mergeCell ref="A12:F12"/>
    <mergeCell ref="A13:D13"/>
    <mergeCell ref="A14:D14"/>
  </mergeCells>
  <hyperlinks>
    <hyperlink ref="A13" r:id="rId1" display="https://online.zakon.kz/037987/www.nationalbank.kz" xr:uid="{C7588F2C-A9A0-4BCF-9D01-E0607A9969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Lyazzat KAIMOLDAYEVA</cp:lastModifiedBy>
  <dcterms:created xsi:type="dcterms:W3CDTF">2020-05-03T15:30:07Z</dcterms:created>
  <dcterms:modified xsi:type="dcterms:W3CDTF">2020-05-03T15:32:18Z</dcterms:modified>
</cp:coreProperties>
</file>